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5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  <c r="D6" i="1" l="1"/>
  <c r="D5" i="1"/>
  <c r="D4" i="1"/>
  <c r="D3" i="1"/>
  <c r="C18" i="1" l="1"/>
  <c r="C16" i="1"/>
  <c r="C15" i="1"/>
  <c r="O18" i="1"/>
  <c r="M18" i="1" s="1"/>
  <c r="H18" i="1"/>
  <c r="O17" i="1"/>
  <c r="M17" i="1" s="1"/>
  <c r="H17" i="1"/>
  <c r="O16" i="1"/>
  <c r="M16" i="1" s="1"/>
  <c r="H16" i="1"/>
  <c r="C14" i="1"/>
  <c r="H13" i="1"/>
  <c r="H14" i="1"/>
  <c r="H15" i="1"/>
  <c r="H3" i="1"/>
  <c r="H4" i="1"/>
  <c r="H5" i="1"/>
  <c r="H6" i="1"/>
  <c r="H7" i="1"/>
  <c r="H8" i="1"/>
  <c r="H9" i="1"/>
  <c r="H10" i="1"/>
  <c r="H11" i="1"/>
  <c r="H12" i="1"/>
  <c r="H2" i="1"/>
  <c r="C13" i="1"/>
  <c r="C12" i="1"/>
  <c r="P16" i="1" l="1"/>
  <c r="N16" i="1" s="1"/>
  <c r="P18" i="1"/>
  <c r="N18" i="1" s="1"/>
  <c r="P17" i="1"/>
  <c r="N17" i="1" s="1"/>
  <c r="C11" i="1"/>
  <c r="C10" i="1"/>
  <c r="O9" i="1" l="1"/>
  <c r="O10" i="1"/>
  <c r="O11" i="1"/>
  <c r="O12" i="1"/>
  <c r="O13" i="1"/>
  <c r="O14" i="1"/>
  <c r="O15" i="1"/>
  <c r="C9" i="1"/>
  <c r="O8" i="1"/>
  <c r="C8" i="1"/>
  <c r="C7" i="1"/>
  <c r="O5" i="1"/>
  <c r="O6" i="1"/>
  <c r="O7" i="1"/>
  <c r="O3" i="1"/>
  <c r="O4" i="1"/>
  <c r="O2" i="1"/>
  <c r="C3" i="1"/>
  <c r="C4" i="1" s="1"/>
  <c r="C5" i="1" s="1"/>
  <c r="C6" i="1" s="1"/>
  <c r="P5" i="1" l="1"/>
  <c r="M5" i="1"/>
  <c r="P12" i="1"/>
  <c r="M12" i="1"/>
  <c r="P3" i="1"/>
  <c r="M3" i="1"/>
  <c r="P15" i="1"/>
  <c r="M15" i="1"/>
  <c r="P11" i="1"/>
  <c r="M11" i="1"/>
  <c r="P4" i="1"/>
  <c r="M4" i="1"/>
  <c r="P7" i="1"/>
  <c r="N7" i="1" s="1"/>
  <c r="M7" i="1"/>
  <c r="P14" i="1"/>
  <c r="M14" i="1"/>
  <c r="P10" i="1"/>
  <c r="N10" i="1" s="1"/>
  <c r="M10" i="1"/>
  <c r="P2" i="1"/>
  <c r="M2" i="1"/>
  <c r="P6" i="1"/>
  <c r="N6" i="1" s="1"/>
  <c r="M6" i="1"/>
  <c r="P8" i="1"/>
  <c r="M8" i="1"/>
  <c r="P13" i="1"/>
  <c r="N13" i="1" s="1"/>
  <c r="M13" i="1"/>
  <c r="P9" i="1"/>
  <c r="M9" i="1"/>
  <c r="N11" i="1" l="1"/>
  <c r="N3" i="1"/>
  <c r="N15" i="1"/>
  <c r="N9" i="1"/>
  <c r="N8" i="1"/>
  <c r="N14" i="1"/>
  <c r="N4" i="1"/>
  <c r="N12" i="1"/>
  <c r="N5" i="1"/>
</calcChain>
</file>

<file path=xl/sharedStrings.xml><?xml version="1.0" encoding="utf-8"?>
<sst xmlns="http://schemas.openxmlformats.org/spreadsheetml/2006/main" count="34" uniqueCount="18">
  <si>
    <t>count [1]</t>
  </si>
  <si>
    <t>DAQ</t>
  </si>
  <si>
    <t>NIM</t>
  </si>
  <si>
    <t>d distance [m]</t>
  </si>
  <si>
    <t>distance [m]</t>
  </si>
  <si>
    <t>start time</t>
  </si>
  <si>
    <t>date</t>
  </si>
  <si>
    <t>time [s]</t>
  </si>
  <si>
    <t>rate [Hz]</t>
  </si>
  <si>
    <t>d rate [Hz]</t>
  </si>
  <si>
    <t>d count [1]</t>
  </si>
  <si>
    <t>Scintillator eff</t>
  </si>
  <si>
    <t>Err up</t>
  </si>
  <si>
    <t>Err down</t>
  </si>
  <si>
    <t>rate corrected [Hz]</t>
  </si>
  <si>
    <t>d rate corrected [Hz]</t>
  </si>
  <si>
    <t>rate orig</t>
  </si>
  <si>
    <t>d rate 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</si>
</sst>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topLeftCell="C1" workbookViewId="0">
      <selection activeCell="I18" sqref="I18"/>
    </sheetView>
  </sheetViews>
  <sheetFormatPr baseColWidth="10" defaultColWidth="8.7265625" defaultRowHeight="14.5" x14ac:dyDescent="0.35"/>
  <cols>
    <col min="1" max="1" width="15.1796875" customWidth="1"/>
    <col min="2" max="2" width="12.7265625" customWidth="1"/>
    <col min="3" max="3" width="11.54296875" customWidth="1"/>
    <col min="4" max="4" width="15.81640625" customWidth="1"/>
    <col min="8" max="8" width="15.90625" customWidth="1"/>
    <col min="10" max="10" width="12.81640625" customWidth="1"/>
    <col min="12" max="12" width="18.6328125" customWidth="1"/>
    <col min="13" max="13" width="20.90625" customWidth="1"/>
    <col min="14" max="14" width="18.1796875" customWidth="1"/>
  </cols>
  <sheetData>
    <row r="1" spans="1:16" x14ac:dyDescent="0.35">
      <c r="A1" t="s">
        <v>6</v>
      </c>
      <c r="B1" t="s">
        <v>5</v>
      </c>
      <c r="C1" t="s">
        <v>4</v>
      </c>
      <c r="D1" t="s">
        <v>3</v>
      </c>
      <c r="E1" t="s">
        <v>1</v>
      </c>
      <c r="F1" t="s">
        <v>7</v>
      </c>
      <c r="G1" t="s">
        <v>0</v>
      </c>
      <c r="H1" t="s">
        <v>10</v>
      </c>
      <c r="I1" t="s">
        <v>8</v>
      </c>
      <c r="J1" t="s">
        <v>9</v>
      </c>
      <c r="L1" t="s">
        <v>11</v>
      </c>
      <c r="M1" t="s">
        <v>14</v>
      </c>
      <c r="N1" t="s">
        <v>15</v>
      </c>
      <c r="O1" t="s">
        <v>16</v>
      </c>
      <c r="P1" t="s">
        <v>17</v>
      </c>
    </row>
    <row r="2" spans="1:16" x14ac:dyDescent="0.35">
      <c r="A2" s="1">
        <v>43062</v>
      </c>
      <c r="B2" s="2">
        <v>0.60763888888888895</v>
      </c>
      <c r="C2">
        <v>5.6000000000000001E-2</v>
      </c>
      <c r="D2">
        <v>4.0000000000000001E-3</v>
      </c>
      <c r="E2" t="s">
        <v>2</v>
      </c>
      <c r="F2">
        <v>1200</v>
      </c>
      <c r="G2">
        <v>4850</v>
      </c>
      <c r="H2">
        <f>SQRT(G2)</f>
        <v>69.641941385920603</v>
      </c>
      <c r="I2">
        <f>O2/$L$2</f>
        <v>4.1282260003647009</v>
      </c>
      <c r="J2">
        <f>M2*SQRT((P2/O2)^2+($L$4/$L$2)^2)</f>
        <v>6.0020357348195746E-2</v>
      </c>
      <c r="L2">
        <v>0.97903231710415395</v>
      </c>
      <c r="M2">
        <f>O2/$L$2</f>
        <v>4.1282260003647009</v>
      </c>
      <c r="N2">
        <f>M2*SQRT((P2/O2)^2+($L$4/$L$2)^2)</f>
        <v>6.0020357348195746E-2</v>
      </c>
      <c r="O2">
        <f>G2/F2</f>
        <v>4.041666666666667</v>
      </c>
      <c r="P2">
        <f>O2*(H2/G2)</f>
        <v>5.8034951154933838E-2</v>
      </c>
    </row>
    <row r="3" spans="1:16" x14ac:dyDescent="0.35">
      <c r="A3" s="1">
        <v>43062</v>
      </c>
      <c r="B3" s="2">
        <v>0.62847222222222221</v>
      </c>
      <c r="C3">
        <f>C2+0.066</f>
        <v>0.122</v>
      </c>
      <c r="D3">
        <f>0.002*2</f>
        <v>4.0000000000000001E-3</v>
      </c>
      <c r="E3" t="s">
        <v>2</v>
      </c>
      <c r="F3">
        <v>1200</v>
      </c>
      <c r="G3">
        <v>3209</v>
      </c>
      <c r="H3">
        <f t="shared" ref="H3:H18" si="0">SQRT(G3)</f>
        <v>56.648036153074187</v>
      </c>
      <c r="I3">
        <f t="shared" ref="I3:I18" si="1">O3/$L$2</f>
        <v>2.7314386051897577</v>
      </c>
      <c r="J3">
        <f t="shared" ref="J3:J18" si="2">M3*SQRT((P3/O3)^2+($L$4/$L$2)^2)</f>
        <v>4.8618154954428075E-2</v>
      </c>
      <c r="L3" t="s">
        <v>12</v>
      </c>
      <c r="M3">
        <f>O3/$L$2</f>
        <v>2.7314386051897577</v>
      </c>
      <c r="N3">
        <f>M3*SQRT((P3/O3)^2+($L$4/$L$2)^2)</f>
        <v>4.8618154954428075E-2</v>
      </c>
      <c r="O3">
        <f>G3/F3</f>
        <v>2.6741666666666668</v>
      </c>
      <c r="P3">
        <f>O3*(H3/G3)</f>
        <v>4.7206696794228488E-2</v>
      </c>
    </row>
    <row r="4" spans="1:16" x14ac:dyDescent="0.35">
      <c r="A4" s="1">
        <v>43062</v>
      </c>
      <c r="B4" s="2">
        <v>0.67708333333333337</v>
      </c>
      <c r="C4">
        <f>C3+0.09</f>
        <v>0.21199999999999999</v>
      </c>
      <c r="D4">
        <f>0.002*4</f>
        <v>8.0000000000000002E-3</v>
      </c>
      <c r="E4" t="s">
        <v>2</v>
      </c>
      <c r="F4">
        <v>1200</v>
      </c>
      <c r="G4">
        <v>1936</v>
      </c>
      <c r="H4">
        <f t="shared" si="0"/>
        <v>44</v>
      </c>
      <c r="I4">
        <f t="shared" si="1"/>
        <v>1.6478856776713526</v>
      </c>
      <c r="J4">
        <f t="shared" si="2"/>
        <v>3.763990358230538E-2</v>
      </c>
      <c r="L4">
        <v>2.2320034867042001E-3</v>
      </c>
      <c r="M4">
        <f>O4/$L$2</f>
        <v>1.6478856776713526</v>
      </c>
      <c r="N4">
        <f>M4*SQRT((P4/O4)^2+($L$4/$L$2)^2)</f>
        <v>3.763990358230538E-2</v>
      </c>
      <c r="O4">
        <f>G4/F4</f>
        <v>1.6133333333333333</v>
      </c>
      <c r="P4">
        <f>O4*(H4/G4)</f>
        <v>3.6666666666666667E-2</v>
      </c>
    </row>
    <row r="5" spans="1:16" x14ac:dyDescent="0.35">
      <c r="A5" s="1">
        <v>43062</v>
      </c>
      <c r="B5" s="2">
        <v>0.69236111111111109</v>
      </c>
      <c r="C5">
        <f>C4+0.053</f>
        <v>0.26500000000000001</v>
      </c>
      <c r="D5">
        <f>0.002*6</f>
        <v>1.2E-2</v>
      </c>
      <c r="E5" t="s">
        <v>2</v>
      </c>
      <c r="F5">
        <v>1200</v>
      </c>
      <c r="G5">
        <v>1519</v>
      </c>
      <c r="H5">
        <f t="shared" si="0"/>
        <v>38.974350539810153</v>
      </c>
      <c r="I5">
        <f t="shared" si="1"/>
        <v>1.2929433597018516</v>
      </c>
      <c r="J5">
        <f t="shared" si="2"/>
        <v>3.330490994371034E-2</v>
      </c>
      <c r="L5" t="s">
        <v>13</v>
      </c>
      <c r="M5">
        <f>O5/$L$2</f>
        <v>1.2929433597018516</v>
      </c>
      <c r="N5">
        <f>M5*SQRT((P5/O5)^2+($L$4/$L$2)^2)</f>
        <v>3.330490994371034E-2</v>
      </c>
      <c r="O5">
        <f>G5/F5</f>
        <v>1.2658333333333334</v>
      </c>
      <c r="P5">
        <f>O5*(H5/G5)</f>
        <v>3.2478625449841793E-2</v>
      </c>
    </row>
    <row r="6" spans="1:16" x14ac:dyDescent="0.35">
      <c r="A6" s="1">
        <v>43062</v>
      </c>
      <c r="B6" s="2">
        <v>0.71875</v>
      </c>
      <c r="C6">
        <f>C5+0.062</f>
        <v>0.32700000000000001</v>
      </c>
      <c r="D6">
        <f>0.002*8</f>
        <v>1.6E-2</v>
      </c>
      <c r="E6" t="s">
        <v>2</v>
      </c>
      <c r="F6">
        <v>1200</v>
      </c>
      <c r="G6">
        <v>1123</v>
      </c>
      <c r="H6">
        <f t="shared" si="0"/>
        <v>33.511192160232078</v>
      </c>
      <c r="I6">
        <f t="shared" si="1"/>
        <v>0.95587583472362037</v>
      </c>
      <c r="J6">
        <f t="shared" si="2"/>
        <v>2.8607200943353703E-2</v>
      </c>
      <c r="L6">
        <v>1.88918347859953E-3</v>
      </c>
      <c r="M6">
        <f>O6/$L$2</f>
        <v>0.95587583472362037</v>
      </c>
      <c r="N6">
        <f>M6*SQRT((P6/O6)^2+($L$4/$L$2)^2)</f>
        <v>2.8607200943353703E-2</v>
      </c>
      <c r="O6">
        <f>G6/F6</f>
        <v>0.93583333333333329</v>
      </c>
      <c r="P6">
        <f>O6*(H6/G6)</f>
        <v>2.7925993466860064E-2</v>
      </c>
    </row>
    <row r="7" spans="1:16" x14ac:dyDescent="0.35">
      <c r="A7" s="1">
        <v>43062</v>
      </c>
      <c r="B7" s="2">
        <v>0.73819444444444438</v>
      </c>
      <c r="C7">
        <f>0.465-0.028</f>
        <v>0.437</v>
      </c>
      <c r="D7">
        <v>4.0000000000000001E-3</v>
      </c>
      <c r="E7" t="s">
        <v>2</v>
      </c>
      <c r="F7">
        <v>1200</v>
      </c>
      <c r="G7">
        <v>690</v>
      </c>
      <c r="H7">
        <f t="shared" si="0"/>
        <v>26.267851073127396</v>
      </c>
      <c r="I7">
        <f t="shared" si="1"/>
        <v>0.58731462685600888</v>
      </c>
      <c r="J7">
        <f t="shared" si="2"/>
        <v>2.2398742152374359E-2</v>
      </c>
      <c r="M7">
        <f>O7/$L$2</f>
        <v>0.58731462685600888</v>
      </c>
      <c r="N7">
        <f>M7*SQRT((P7/O7)^2+($L$4/$L$2)^2)</f>
        <v>2.2398742152374359E-2</v>
      </c>
      <c r="O7">
        <f>G7/F7</f>
        <v>0.57499999999999996</v>
      </c>
      <c r="P7">
        <f>O7*(H7/G7)</f>
        <v>2.1889875894272826E-2</v>
      </c>
    </row>
    <row r="8" spans="1:16" x14ac:dyDescent="0.35">
      <c r="A8" s="1">
        <v>43062</v>
      </c>
      <c r="B8" s="2">
        <v>0.75694444444444453</v>
      </c>
      <c r="C8">
        <f>0.582-0.028</f>
        <v>0.55399999999999994</v>
      </c>
      <c r="D8">
        <v>4.0000000000000001E-3</v>
      </c>
      <c r="E8" t="s">
        <v>2</v>
      </c>
      <c r="F8">
        <v>1200</v>
      </c>
      <c r="G8">
        <v>499</v>
      </c>
      <c r="H8">
        <f t="shared" si="0"/>
        <v>22.338307903688676</v>
      </c>
      <c r="I8">
        <f t="shared" si="1"/>
        <v>0.42473912869731661</v>
      </c>
      <c r="J8">
        <f t="shared" si="2"/>
        <v>1.9038575660277585E-2</v>
      </c>
      <c r="M8">
        <f>O8/$L$2</f>
        <v>0.42473912869731661</v>
      </c>
      <c r="N8">
        <f>M8*SQRT((P8/O8)^2+($L$4/$L$2)^2)</f>
        <v>1.9038575660277585E-2</v>
      </c>
      <c r="O8">
        <f>G8/F8</f>
        <v>0.41583333333333333</v>
      </c>
      <c r="P8">
        <f>O8*(H8/G8)</f>
        <v>1.8615256586407228E-2</v>
      </c>
    </row>
    <row r="9" spans="1:16" x14ac:dyDescent="0.35">
      <c r="A9" s="1">
        <v>43062</v>
      </c>
      <c r="B9" s="2">
        <v>0.78125</v>
      </c>
      <c r="C9">
        <f>0.706-0.028</f>
        <v>0.67799999999999994</v>
      </c>
      <c r="D9">
        <v>4.0000000000000001E-3</v>
      </c>
      <c r="E9" t="s">
        <v>2</v>
      </c>
      <c r="F9">
        <v>1200</v>
      </c>
      <c r="G9">
        <v>335</v>
      </c>
      <c r="H9">
        <f t="shared" si="0"/>
        <v>18.303005217723125</v>
      </c>
      <c r="I9">
        <f t="shared" si="1"/>
        <v>0.28514550724168553</v>
      </c>
      <c r="J9">
        <f t="shared" si="2"/>
        <v>1.5592720369766002E-2</v>
      </c>
      <c r="M9">
        <f>O9/$L$2</f>
        <v>0.28514550724168553</v>
      </c>
      <c r="N9">
        <f>M9*SQRT((P9/O9)^2+($L$4/$L$2)^2)</f>
        <v>1.5592720369766002E-2</v>
      </c>
      <c r="O9">
        <f>G9/F9</f>
        <v>0.27916666666666667</v>
      </c>
      <c r="P9">
        <f>O9*(H9/G9)</f>
        <v>1.5252504348102604E-2</v>
      </c>
    </row>
    <row r="10" spans="1:16" x14ac:dyDescent="0.35">
      <c r="A10" s="1">
        <v>43066</v>
      </c>
      <c r="B10" s="2">
        <v>0.41319444444444442</v>
      </c>
      <c r="C10">
        <f>0.703-0.028</f>
        <v>0.67499999999999993</v>
      </c>
      <c r="D10">
        <v>4.0000000000000001E-3</v>
      </c>
      <c r="E10" t="s">
        <v>2</v>
      </c>
      <c r="F10">
        <v>1200</v>
      </c>
      <c r="G10">
        <v>340</v>
      </c>
      <c r="H10">
        <f t="shared" si="0"/>
        <v>18.439088914585774</v>
      </c>
      <c r="I10">
        <f t="shared" si="1"/>
        <v>0.28940141033484496</v>
      </c>
      <c r="J10">
        <f t="shared" si="2"/>
        <v>1.5708856731226861E-2</v>
      </c>
      <c r="M10">
        <f>O10/$L$2</f>
        <v>0.28940141033484496</v>
      </c>
      <c r="N10">
        <f>M10*SQRT((P10/O10)^2+($L$4/$L$2)^2)</f>
        <v>1.5708856731226861E-2</v>
      </c>
      <c r="O10">
        <f>G10/F10</f>
        <v>0.28333333333333333</v>
      </c>
      <c r="P10">
        <f>O10*(H10/G10)</f>
        <v>1.5365907428821478E-2</v>
      </c>
    </row>
    <row r="11" spans="1:16" x14ac:dyDescent="0.35">
      <c r="A11" s="1">
        <v>43066</v>
      </c>
      <c r="B11" s="2">
        <v>0.43541666666666662</v>
      </c>
      <c r="C11">
        <f>0.585-0.028</f>
        <v>0.55699999999999994</v>
      </c>
      <c r="D11">
        <v>4.0000000000000001E-3</v>
      </c>
      <c r="E11" t="s">
        <v>2</v>
      </c>
      <c r="F11">
        <v>1200</v>
      </c>
      <c r="G11">
        <v>508</v>
      </c>
      <c r="H11">
        <f t="shared" si="0"/>
        <v>22.538855339169288</v>
      </c>
      <c r="I11">
        <f t="shared" si="1"/>
        <v>0.43239975426500371</v>
      </c>
      <c r="J11">
        <f t="shared" si="2"/>
        <v>1.9209947090078706E-2</v>
      </c>
      <c r="M11">
        <f>O11/$L$2</f>
        <v>0.43239975426500371</v>
      </c>
      <c r="N11">
        <f>M11*SQRT((P11/O11)^2+($L$4/$L$2)^2)</f>
        <v>1.9209947090078706E-2</v>
      </c>
      <c r="O11">
        <f>G11/F11</f>
        <v>0.42333333333333334</v>
      </c>
      <c r="P11">
        <f>O11*(H11/G11)</f>
        <v>1.8782379449307742E-2</v>
      </c>
    </row>
    <row r="12" spans="1:16" x14ac:dyDescent="0.35">
      <c r="A12" s="1">
        <v>43066</v>
      </c>
      <c r="B12" s="2">
        <v>0.53472222222222221</v>
      </c>
      <c r="C12">
        <f>0.132-0.028</f>
        <v>0.10400000000000001</v>
      </c>
      <c r="D12">
        <v>4.0000000000000001E-3</v>
      </c>
      <c r="E12" t="s">
        <v>2</v>
      </c>
      <c r="F12">
        <v>1200</v>
      </c>
      <c r="G12">
        <v>3682</v>
      </c>
      <c r="H12">
        <f t="shared" si="0"/>
        <v>60.679485825112259</v>
      </c>
      <c r="I12">
        <f t="shared" si="1"/>
        <v>3.1340470378026448</v>
      </c>
      <c r="J12">
        <f t="shared" si="2"/>
        <v>5.214107195230825E-2</v>
      </c>
      <c r="M12">
        <f>O12/$L$2</f>
        <v>3.1340470378026448</v>
      </c>
      <c r="N12">
        <f>M12*SQRT((P12/O12)^2+($L$4/$L$2)^2)</f>
        <v>5.214107195230825E-2</v>
      </c>
      <c r="O12">
        <f>G12/F12</f>
        <v>3.0683333333333334</v>
      </c>
      <c r="P12">
        <f>O12*(H12/G12)</f>
        <v>5.0566238187593544E-2</v>
      </c>
    </row>
    <row r="13" spans="1:16" x14ac:dyDescent="0.35">
      <c r="A13" s="1">
        <v>43066</v>
      </c>
      <c r="B13" s="2">
        <v>0.54861111111111105</v>
      </c>
      <c r="C13">
        <f>0.198-0.028</f>
        <v>0.17</v>
      </c>
      <c r="D13">
        <v>4.0000000000000001E-3</v>
      </c>
      <c r="E13" t="s">
        <v>2</v>
      </c>
      <c r="F13">
        <v>1200</v>
      </c>
      <c r="G13">
        <v>2536</v>
      </c>
      <c r="H13">
        <f t="shared" si="0"/>
        <v>50.358713248056688</v>
      </c>
      <c r="I13">
        <f t="shared" si="1"/>
        <v>2.1585940488504907</v>
      </c>
      <c r="J13">
        <f t="shared" si="2"/>
        <v>4.3145931234166983E-2</v>
      </c>
      <c r="M13">
        <f>O13/$L$2</f>
        <v>2.1585940488504907</v>
      </c>
      <c r="N13">
        <f>M13*SQRT((P13/O13)^2+($L$4/$L$2)^2)</f>
        <v>4.3145931234166983E-2</v>
      </c>
      <c r="O13">
        <f>G13/F13</f>
        <v>2.1133333333333333</v>
      </c>
      <c r="P13">
        <f>O13*(H13/G13)</f>
        <v>4.1965594373380571E-2</v>
      </c>
    </row>
    <row r="14" spans="1:16" x14ac:dyDescent="0.35">
      <c r="A14" s="1">
        <v>43066</v>
      </c>
      <c r="B14" s="2">
        <v>0.56388888888888888</v>
      </c>
      <c r="C14">
        <f>0.262-0.028</f>
        <v>0.23400000000000001</v>
      </c>
      <c r="D14">
        <v>4.0000000000000001E-3</v>
      </c>
      <c r="E14" t="s">
        <v>2</v>
      </c>
      <c r="F14">
        <v>1200</v>
      </c>
      <c r="G14">
        <v>1754</v>
      </c>
      <c r="H14">
        <f t="shared" si="0"/>
        <v>41.880783182743848</v>
      </c>
      <c r="I14">
        <f t="shared" si="1"/>
        <v>1.4929708050803474</v>
      </c>
      <c r="J14">
        <f t="shared" si="2"/>
        <v>3.5810234209400445E-2</v>
      </c>
      <c r="M14">
        <f>O14/$L$2</f>
        <v>1.4929708050803474</v>
      </c>
      <c r="N14">
        <f>M14*SQRT((P14/O14)^2+($L$4/$L$2)^2)</f>
        <v>3.5810234209400445E-2</v>
      </c>
      <c r="O14">
        <f>G14/F14</f>
        <v>1.4616666666666667</v>
      </c>
      <c r="P14">
        <f>O14*(H14/G14)</f>
        <v>3.4900652652286542E-2</v>
      </c>
    </row>
    <row r="15" spans="1:16" x14ac:dyDescent="0.35">
      <c r="A15" s="1">
        <v>43066</v>
      </c>
      <c r="B15" s="2">
        <v>0.57847222222222217</v>
      </c>
      <c r="C15">
        <f>0.377-0.028</f>
        <v>0.34899999999999998</v>
      </c>
      <c r="D15">
        <v>4.0000000000000001E-3</v>
      </c>
      <c r="E15" t="s">
        <v>2</v>
      </c>
      <c r="F15">
        <v>1200</v>
      </c>
      <c r="G15">
        <v>1038</v>
      </c>
      <c r="H15">
        <f t="shared" si="0"/>
        <v>32.218007387174026</v>
      </c>
      <c r="I15">
        <f t="shared" si="1"/>
        <v>0.88352548213990911</v>
      </c>
      <c r="J15">
        <f t="shared" si="2"/>
        <v>2.7497218692532552E-2</v>
      </c>
      <c r="M15">
        <f>O15/$L$2</f>
        <v>0.88352548213990911</v>
      </c>
      <c r="N15">
        <f>M15*SQRT((P15/O15)^2+($L$4/$L$2)^2)</f>
        <v>2.7497218692532552E-2</v>
      </c>
      <c r="O15">
        <f>G15/F15</f>
        <v>0.86499999999999999</v>
      </c>
      <c r="P15">
        <f>O15*(H15/G15)</f>
        <v>2.6848339489311687E-2</v>
      </c>
    </row>
    <row r="16" spans="1:16" x14ac:dyDescent="0.35">
      <c r="A16" s="1">
        <v>43066</v>
      </c>
      <c r="B16" s="2">
        <v>0.61041666666666672</v>
      </c>
      <c r="C16">
        <f>0.492-0.028</f>
        <v>0.46399999999999997</v>
      </c>
      <c r="D16">
        <v>4.0000000000000001E-3</v>
      </c>
      <c r="E16" t="s">
        <v>2</v>
      </c>
      <c r="F16">
        <v>1200</v>
      </c>
      <c r="G16">
        <v>690</v>
      </c>
      <c r="H16">
        <f t="shared" si="0"/>
        <v>26.267851073127396</v>
      </c>
      <c r="I16">
        <f t="shared" si="1"/>
        <v>0.58731462685600888</v>
      </c>
      <c r="J16">
        <f t="shared" si="2"/>
        <v>2.2398742152374359E-2</v>
      </c>
      <c r="M16">
        <f>O16/$L$2</f>
        <v>0.58731462685600888</v>
      </c>
      <c r="N16">
        <f>M16*SQRT((P16/O16)^2+($L$4/$L$2)^2)</f>
        <v>2.2398742152374359E-2</v>
      </c>
      <c r="O16">
        <f>G16/F16</f>
        <v>0.57499999999999996</v>
      </c>
      <c r="P16">
        <f>O16*(H16/G16)</f>
        <v>2.1889875894272826E-2</v>
      </c>
    </row>
    <row r="17" spans="1:16" x14ac:dyDescent="0.35">
      <c r="A17" s="1">
        <v>43066</v>
      </c>
      <c r="B17" s="2">
        <v>0.625</v>
      </c>
      <c r="C17">
        <v>5.6000000000000001E-2</v>
      </c>
      <c r="D17">
        <v>4.0000000000000001E-3</v>
      </c>
      <c r="E17" t="s">
        <v>2</v>
      </c>
      <c r="F17">
        <v>1200</v>
      </c>
      <c r="G17">
        <v>4891</v>
      </c>
      <c r="H17">
        <f t="shared" si="0"/>
        <v>69.935684739623454</v>
      </c>
      <c r="I17">
        <f t="shared" si="1"/>
        <v>4.1631244057286088</v>
      </c>
      <c r="J17">
        <f t="shared" si="2"/>
        <v>6.0279781591370048E-2</v>
      </c>
      <c r="M17">
        <f>O17/$L$2</f>
        <v>4.1631244057286088</v>
      </c>
      <c r="N17">
        <f>M17*SQRT((P17/O17)^2+($L$4/$L$2)^2)</f>
        <v>6.0279781591370048E-2</v>
      </c>
      <c r="O17">
        <f>G17/F17</f>
        <v>4.0758333333333336</v>
      </c>
      <c r="P17">
        <f>O17*(H17/G17)</f>
        <v>5.827973728301955E-2</v>
      </c>
    </row>
    <row r="18" spans="1:16" x14ac:dyDescent="0.35">
      <c r="A18" s="1">
        <v>43066</v>
      </c>
      <c r="B18" s="2">
        <v>0.64236111111111105</v>
      </c>
      <c r="C18">
        <f>3*0.056/2</f>
        <v>8.4000000000000005E-2</v>
      </c>
      <c r="D18">
        <v>4.0000000000000001E-3</v>
      </c>
      <c r="E18" t="s">
        <v>2</v>
      </c>
      <c r="F18">
        <v>1200</v>
      </c>
      <c r="G18">
        <v>4059</v>
      </c>
      <c r="H18">
        <f t="shared" si="0"/>
        <v>63.710281744785902</v>
      </c>
      <c r="I18">
        <f t="shared" si="1"/>
        <v>3.4549421310268698</v>
      </c>
      <c r="J18">
        <f t="shared" si="2"/>
        <v>5.4797997761320646E-2</v>
      </c>
      <c r="M18">
        <f>O18/$L$2</f>
        <v>3.4549421310268698</v>
      </c>
      <c r="N18">
        <f>M18*SQRT((P18/O18)^2+($L$4/$L$2)^2)</f>
        <v>5.4797997761320646E-2</v>
      </c>
      <c r="O18">
        <f>G18/F18</f>
        <v>3.3824999999999998</v>
      </c>
      <c r="P18">
        <f>O18*(H18/G18)</f>
        <v>5.3091901453988254E-2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2018-04-07T20:00:28Z</dcterms:modified>
</cp:coreProperties>
</file>