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manke/Documents/Messungen/WOmed/Auswertung/70kV/PWLR/hinten/"/>
    </mc:Choice>
  </mc:AlternateContent>
  <xr:revisionPtr revIDLastSave="0" documentId="13_ncr:1_{A7E0D8FD-1F43-7444-A16F-EE1EF19C25A2}" xr6:coauthVersionLast="47" xr6:coauthVersionMax="47" xr10:uidLastSave="{00000000-0000-0000-0000-000000000000}"/>
  <bookViews>
    <workbookView xWindow="2360" yWindow="500" windowWidth="36040" windowHeight="22240" activeTab="1" xr2:uid="{B0E11E21-0F3D-8547-AB51-6C169E1D959C}"/>
  </bookViews>
  <sheets>
    <sheet name="Grunddaten" sheetId="4" r:id="rId1"/>
    <sheet name="Messwerte" sheetId="1" r:id="rId2"/>
    <sheet name="Stückelung" sheetId="2" r:id="rId3"/>
    <sheet name="Gebrauchsanweisung" sheetId="3" r:id="rId4"/>
    <sheet name="Plot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B14" i="4"/>
  <c r="B16" i="4" s="1"/>
  <c r="F2" i="1" s="1"/>
  <c r="B24" i="4"/>
  <c r="B23" i="4"/>
  <c r="F49" i="1" l="1"/>
  <c r="F41" i="1"/>
  <c r="F33" i="1"/>
  <c r="F25" i="1"/>
  <c r="F17" i="1"/>
  <c r="F9" i="1"/>
  <c r="F48" i="1"/>
  <c r="F40" i="1"/>
  <c r="F32" i="1"/>
  <c r="F24" i="1"/>
  <c r="F16" i="1"/>
  <c r="F8" i="1"/>
  <c r="F55" i="1"/>
  <c r="F47" i="1"/>
  <c r="F39" i="1"/>
  <c r="F31" i="1"/>
  <c r="F23" i="1"/>
  <c r="F15" i="1"/>
  <c r="F7" i="1"/>
  <c r="F54" i="1"/>
  <c r="F46" i="1"/>
  <c r="F38" i="1"/>
  <c r="F30" i="1"/>
  <c r="F22" i="1"/>
  <c r="F14" i="1"/>
  <c r="F6" i="1"/>
  <c r="F53" i="1"/>
  <c r="F45" i="1"/>
  <c r="F37" i="1"/>
  <c r="F29" i="1"/>
  <c r="F21" i="1"/>
  <c r="F13" i="1"/>
  <c r="F5" i="1"/>
  <c r="F52" i="1"/>
  <c r="F44" i="1"/>
  <c r="F36" i="1"/>
  <c r="F28" i="1"/>
  <c r="F20" i="1"/>
  <c r="F12" i="1"/>
  <c r="F4" i="1"/>
  <c r="F51" i="1"/>
  <c r="F43" i="1"/>
  <c r="F35" i="1"/>
  <c r="F27" i="1"/>
  <c r="F19" i="1"/>
  <c r="F11" i="1"/>
  <c r="F3" i="1"/>
  <c r="F50" i="1"/>
  <c r="F42" i="1"/>
  <c r="F34" i="1"/>
  <c r="F26" i="1"/>
  <c r="F18" i="1"/>
  <c r="F10" i="1"/>
  <c r="G4" i="2"/>
  <c r="G5" i="2"/>
  <c r="F5" i="2" s="1"/>
  <c r="E5" i="2" s="1"/>
  <c r="D5" i="2" s="1"/>
  <c r="C5" i="2" s="1"/>
  <c r="B5" i="2" s="1"/>
  <c r="G6" i="2"/>
  <c r="G7" i="2"/>
  <c r="G8" i="2"/>
  <c r="F8" i="2" s="1"/>
  <c r="E8" i="2" s="1"/>
  <c r="D8" i="2" s="1"/>
  <c r="C8" i="2" s="1"/>
  <c r="B8" i="2" s="1"/>
  <c r="G9" i="2"/>
  <c r="G10" i="2"/>
  <c r="F10" i="2" s="1"/>
  <c r="E10" i="2" s="1"/>
  <c r="D10" i="2" s="1"/>
  <c r="C10" i="2" s="1"/>
  <c r="B10" i="2" s="1"/>
  <c r="G11" i="2"/>
  <c r="G12" i="2"/>
  <c r="G13" i="2"/>
  <c r="F13" i="2" s="1"/>
  <c r="E13" i="2" s="1"/>
  <c r="D13" i="2" s="1"/>
  <c r="C13" i="2" s="1"/>
  <c r="B13" i="2" s="1"/>
  <c r="G14" i="2"/>
  <c r="G15" i="2"/>
  <c r="G16" i="2"/>
  <c r="F16" i="2" s="1"/>
  <c r="E16" i="2" s="1"/>
  <c r="D16" i="2" s="1"/>
  <c r="C16" i="2" s="1"/>
  <c r="B16" i="2" s="1"/>
  <c r="G17" i="2"/>
  <c r="G18" i="2"/>
  <c r="F18" i="2" s="1"/>
  <c r="E18" i="2" s="1"/>
  <c r="D18" i="2" s="1"/>
  <c r="C18" i="2" s="1"/>
  <c r="B18" i="2" s="1"/>
  <c r="G19" i="2"/>
  <c r="G20" i="2"/>
  <c r="G21" i="2"/>
  <c r="F21" i="2" s="1"/>
  <c r="E21" i="2" s="1"/>
  <c r="D21" i="2" s="1"/>
  <c r="C21" i="2" s="1"/>
  <c r="B21" i="2" s="1"/>
  <c r="G22" i="2"/>
  <c r="G23" i="2"/>
  <c r="G24" i="2"/>
  <c r="F24" i="2" s="1"/>
  <c r="E24" i="2" s="1"/>
  <c r="D24" i="2" s="1"/>
  <c r="C24" i="2" s="1"/>
  <c r="B24" i="2" s="1"/>
  <c r="G25" i="2"/>
  <c r="G26" i="2"/>
  <c r="G27" i="2"/>
  <c r="G28" i="2"/>
  <c r="G29" i="2"/>
  <c r="F29" i="2" s="1"/>
  <c r="E29" i="2" s="1"/>
  <c r="D29" i="2" s="1"/>
  <c r="C29" i="2" s="1"/>
  <c r="B29" i="2" s="1"/>
  <c r="G30" i="2"/>
  <c r="G31" i="2"/>
  <c r="G32" i="2"/>
  <c r="F32" i="2" s="1"/>
  <c r="E32" i="2" s="1"/>
  <c r="D32" i="2" s="1"/>
  <c r="C32" i="2" s="1"/>
  <c r="B32" i="2" s="1"/>
  <c r="G33" i="2"/>
  <c r="G34" i="2"/>
  <c r="F34" i="2" s="1"/>
  <c r="E34" i="2" s="1"/>
  <c r="D34" i="2" s="1"/>
  <c r="C34" i="2" s="1"/>
  <c r="B34" i="2" s="1"/>
  <c r="G35" i="2"/>
  <c r="G36" i="2"/>
  <c r="G37" i="2"/>
  <c r="F37" i="2" s="1"/>
  <c r="E37" i="2" s="1"/>
  <c r="D37" i="2" s="1"/>
  <c r="C37" i="2" s="1"/>
  <c r="B37" i="2" s="1"/>
  <c r="G38" i="2"/>
  <c r="G39" i="2"/>
  <c r="G40" i="2"/>
  <c r="F40" i="2" s="1"/>
  <c r="E40" i="2" s="1"/>
  <c r="D40" i="2" s="1"/>
  <c r="C40" i="2" s="1"/>
  <c r="B40" i="2" s="1"/>
  <c r="G41" i="2"/>
  <c r="G42" i="2"/>
  <c r="F42" i="2" s="1"/>
  <c r="E42" i="2" s="1"/>
  <c r="D42" i="2" s="1"/>
  <c r="C42" i="2" s="1"/>
  <c r="B42" i="2" s="1"/>
  <c r="G43" i="2"/>
  <c r="G44" i="2"/>
  <c r="G45" i="2"/>
  <c r="F45" i="2" s="1"/>
  <c r="E45" i="2" s="1"/>
  <c r="D45" i="2" s="1"/>
  <c r="C45" i="2" s="1"/>
  <c r="B45" i="2" s="1"/>
  <c r="G46" i="2"/>
  <c r="G47" i="2"/>
  <c r="G48" i="2"/>
  <c r="F48" i="2" s="1"/>
  <c r="E48" i="2" s="1"/>
  <c r="D48" i="2" s="1"/>
  <c r="C48" i="2" s="1"/>
  <c r="B48" i="2" s="1"/>
  <c r="G49" i="2"/>
  <c r="G50" i="2"/>
  <c r="F50" i="2" s="1"/>
  <c r="E50" i="2" s="1"/>
  <c r="D50" i="2" s="1"/>
  <c r="C50" i="2" s="1"/>
  <c r="B50" i="2" s="1"/>
  <c r="G51" i="2"/>
  <c r="G52" i="2"/>
  <c r="G53" i="2"/>
  <c r="F53" i="2" s="1"/>
  <c r="E53" i="2" s="1"/>
  <c r="D53" i="2" s="1"/>
  <c r="C53" i="2" s="1"/>
  <c r="B53" i="2" s="1"/>
  <c r="G54" i="2"/>
  <c r="G55" i="2"/>
  <c r="G56" i="2"/>
  <c r="F56" i="2" s="1"/>
  <c r="E56" i="2" s="1"/>
  <c r="D56" i="2" s="1"/>
  <c r="C56" i="2" s="1"/>
  <c r="B56" i="2" s="1"/>
  <c r="G3" i="2"/>
  <c r="F3" i="2" s="1"/>
  <c r="E3" i="2" s="1"/>
  <c r="D3" i="2" s="1"/>
  <c r="C3" i="2" s="1"/>
  <c r="B3" i="2" s="1"/>
  <c r="F4" i="2"/>
  <c r="E4" i="2" s="1"/>
  <c r="D4" i="2" s="1"/>
  <c r="C4" i="2" s="1"/>
  <c r="B4" i="2" s="1"/>
  <c r="F6" i="2"/>
  <c r="E6" i="2" s="1"/>
  <c r="D6" i="2" s="1"/>
  <c r="C6" i="2" s="1"/>
  <c r="B6" i="2" s="1"/>
  <c r="F7" i="2"/>
  <c r="E7" i="2" s="1"/>
  <c r="D7" i="2" s="1"/>
  <c r="C7" i="2" s="1"/>
  <c r="B7" i="2" s="1"/>
  <c r="F9" i="2"/>
  <c r="E9" i="2" s="1"/>
  <c r="D9" i="2" s="1"/>
  <c r="C9" i="2" s="1"/>
  <c r="B9" i="2" s="1"/>
  <c r="F11" i="2"/>
  <c r="E11" i="2" s="1"/>
  <c r="D11" i="2" s="1"/>
  <c r="C11" i="2" s="1"/>
  <c r="B11" i="2" s="1"/>
  <c r="F12" i="2"/>
  <c r="E12" i="2" s="1"/>
  <c r="D12" i="2" s="1"/>
  <c r="C12" i="2" s="1"/>
  <c r="B12" i="2" s="1"/>
  <c r="F14" i="2"/>
  <c r="E14" i="2" s="1"/>
  <c r="D14" i="2" s="1"/>
  <c r="C14" i="2" s="1"/>
  <c r="B14" i="2" s="1"/>
  <c r="F15" i="2"/>
  <c r="E15" i="2" s="1"/>
  <c r="D15" i="2" s="1"/>
  <c r="C15" i="2" s="1"/>
  <c r="B15" i="2" s="1"/>
  <c r="F17" i="2"/>
  <c r="E17" i="2" s="1"/>
  <c r="D17" i="2" s="1"/>
  <c r="C17" i="2" s="1"/>
  <c r="B17" i="2" s="1"/>
  <c r="F19" i="2"/>
  <c r="E19" i="2" s="1"/>
  <c r="D19" i="2" s="1"/>
  <c r="C19" i="2" s="1"/>
  <c r="B19" i="2" s="1"/>
  <c r="F20" i="2"/>
  <c r="E20" i="2" s="1"/>
  <c r="D20" i="2" s="1"/>
  <c r="C20" i="2" s="1"/>
  <c r="B20" i="2" s="1"/>
  <c r="F22" i="2"/>
  <c r="E22" i="2" s="1"/>
  <c r="D22" i="2" s="1"/>
  <c r="C22" i="2" s="1"/>
  <c r="B22" i="2" s="1"/>
  <c r="F23" i="2"/>
  <c r="E23" i="2" s="1"/>
  <c r="D23" i="2" s="1"/>
  <c r="C23" i="2" s="1"/>
  <c r="B23" i="2" s="1"/>
  <c r="F25" i="2"/>
  <c r="E25" i="2" s="1"/>
  <c r="D25" i="2" s="1"/>
  <c r="C25" i="2" s="1"/>
  <c r="B25" i="2" s="1"/>
  <c r="F26" i="2"/>
  <c r="E26" i="2" s="1"/>
  <c r="D26" i="2" s="1"/>
  <c r="C26" i="2" s="1"/>
  <c r="B26" i="2" s="1"/>
  <c r="F27" i="2"/>
  <c r="E27" i="2" s="1"/>
  <c r="D27" i="2" s="1"/>
  <c r="C27" i="2" s="1"/>
  <c r="B27" i="2" s="1"/>
  <c r="F28" i="2"/>
  <c r="E28" i="2" s="1"/>
  <c r="D28" i="2" s="1"/>
  <c r="C28" i="2" s="1"/>
  <c r="B28" i="2" s="1"/>
  <c r="F30" i="2"/>
  <c r="E30" i="2" s="1"/>
  <c r="D30" i="2" s="1"/>
  <c r="C30" i="2" s="1"/>
  <c r="B30" i="2" s="1"/>
  <c r="F31" i="2"/>
  <c r="E31" i="2" s="1"/>
  <c r="D31" i="2" s="1"/>
  <c r="C31" i="2" s="1"/>
  <c r="B31" i="2" s="1"/>
  <c r="F33" i="2"/>
  <c r="E33" i="2" s="1"/>
  <c r="D33" i="2" s="1"/>
  <c r="C33" i="2" s="1"/>
  <c r="B33" i="2" s="1"/>
  <c r="F35" i="2"/>
  <c r="E35" i="2" s="1"/>
  <c r="D35" i="2" s="1"/>
  <c r="C35" i="2" s="1"/>
  <c r="B35" i="2" s="1"/>
  <c r="F36" i="2"/>
  <c r="E36" i="2" s="1"/>
  <c r="D36" i="2" s="1"/>
  <c r="C36" i="2" s="1"/>
  <c r="B36" i="2" s="1"/>
  <c r="F38" i="2"/>
  <c r="E38" i="2" s="1"/>
  <c r="D38" i="2" s="1"/>
  <c r="C38" i="2" s="1"/>
  <c r="B38" i="2" s="1"/>
  <c r="F39" i="2"/>
  <c r="E39" i="2" s="1"/>
  <c r="D39" i="2" s="1"/>
  <c r="C39" i="2" s="1"/>
  <c r="B39" i="2" s="1"/>
  <c r="F41" i="2"/>
  <c r="E41" i="2" s="1"/>
  <c r="D41" i="2" s="1"/>
  <c r="C41" i="2" s="1"/>
  <c r="B41" i="2" s="1"/>
  <c r="F43" i="2"/>
  <c r="E43" i="2" s="1"/>
  <c r="D43" i="2" s="1"/>
  <c r="C43" i="2" s="1"/>
  <c r="B43" i="2" s="1"/>
  <c r="F44" i="2"/>
  <c r="E44" i="2" s="1"/>
  <c r="D44" i="2" s="1"/>
  <c r="C44" i="2" s="1"/>
  <c r="B44" i="2" s="1"/>
  <c r="F46" i="2"/>
  <c r="E46" i="2" s="1"/>
  <c r="D46" i="2" s="1"/>
  <c r="C46" i="2" s="1"/>
  <c r="B46" i="2" s="1"/>
  <c r="F47" i="2"/>
  <c r="E47" i="2" s="1"/>
  <c r="D47" i="2" s="1"/>
  <c r="C47" i="2" s="1"/>
  <c r="B47" i="2" s="1"/>
  <c r="F49" i="2"/>
  <c r="E49" i="2" s="1"/>
  <c r="D49" i="2" s="1"/>
  <c r="C49" i="2" s="1"/>
  <c r="B49" i="2" s="1"/>
  <c r="F51" i="2"/>
  <c r="E51" i="2" s="1"/>
  <c r="D51" i="2" s="1"/>
  <c r="C51" i="2" s="1"/>
  <c r="B51" i="2" s="1"/>
  <c r="F52" i="2"/>
  <c r="E52" i="2" s="1"/>
  <c r="D52" i="2" s="1"/>
  <c r="C52" i="2" s="1"/>
  <c r="B52" i="2" s="1"/>
  <c r="F54" i="2"/>
  <c r="E54" i="2" s="1"/>
  <c r="D54" i="2" s="1"/>
  <c r="C54" i="2" s="1"/>
  <c r="B54" i="2" s="1"/>
  <c r="F55" i="2"/>
  <c r="E55" i="2" s="1"/>
  <c r="D55" i="2" s="1"/>
  <c r="C55" i="2" s="1"/>
  <c r="B55" i="2" s="1"/>
  <c r="I4" i="2"/>
  <c r="O4" i="2" s="1"/>
  <c r="I5" i="2"/>
  <c r="O5" i="2" s="1"/>
  <c r="I6" i="2"/>
  <c r="O6" i="2" s="1"/>
  <c r="I7" i="2"/>
  <c r="O7" i="2" s="1"/>
  <c r="I8" i="2"/>
  <c r="O8" i="2" s="1"/>
  <c r="I9" i="2"/>
  <c r="O9" i="2" s="1"/>
  <c r="I10" i="2"/>
  <c r="O10" i="2" s="1"/>
  <c r="I11" i="2"/>
  <c r="O11" i="2" s="1"/>
  <c r="I12" i="2"/>
  <c r="O12" i="2" s="1"/>
  <c r="I13" i="2"/>
  <c r="O13" i="2" s="1"/>
  <c r="I14" i="2"/>
  <c r="O14" i="2" s="1"/>
  <c r="I15" i="2"/>
  <c r="O15" i="2" s="1"/>
  <c r="I16" i="2"/>
  <c r="O16" i="2" s="1"/>
  <c r="I17" i="2"/>
  <c r="O17" i="2" s="1"/>
  <c r="I18" i="2"/>
  <c r="O18" i="2" s="1"/>
  <c r="I19" i="2"/>
  <c r="O19" i="2" s="1"/>
  <c r="I20" i="2"/>
  <c r="O20" i="2" s="1"/>
  <c r="I21" i="2"/>
  <c r="O21" i="2" s="1"/>
  <c r="I22" i="2"/>
  <c r="O22" i="2" s="1"/>
  <c r="I23" i="2"/>
  <c r="O23" i="2" s="1"/>
  <c r="I24" i="2"/>
  <c r="O24" i="2" s="1"/>
  <c r="I25" i="2"/>
  <c r="O25" i="2" s="1"/>
  <c r="I26" i="2"/>
  <c r="O26" i="2" s="1"/>
  <c r="I27" i="2"/>
  <c r="O27" i="2" s="1"/>
  <c r="I28" i="2"/>
  <c r="O28" i="2" s="1"/>
  <c r="I29" i="2"/>
  <c r="O29" i="2" s="1"/>
  <c r="I30" i="2"/>
  <c r="O30" i="2" s="1"/>
  <c r="I31" i="2"/>
  <c r="O31" i="2" s="1"/>
  <c r="I32" i="2"/>
  <c r="O32" i="2" s="1"/>
  <c r="I33" i="2"/>
  <c r="O33" i="2" s="1"/>
  <c r="I34" i="2"/>
  <c r="O34" i="2" s="1"/>
  <c r="I35" i="2"/>
  <c r="O35" i="2" s="1"/>
  <c r="I36" i="2"/>
  <c r="O36" i="2" s="1"/>
  <c r="I37" i="2"/>
  <c r="O37" i="2" s="1"/>
  <c r="I38" i="2"/>
  <c r="O38" i="2" s="1"/>
  <c r="I39" i="2"/>
  <c r="O39" i="2" s="1"/>
  <c r="I40" i="2"/>
  <c r="O40" i="2" s="1"/>
  <c r="I41" i="2"/>
  <c r="O41" i="2" s="1"/>
  <c r="I42" i="2"/>
  <c r="O42" i="2" s="1"/>
  <c r="I43" i="2"/>
  <c r="O43" i="2" s="1"/>
  <c r="I44" i="2"/>
  <c r="O44" i="2" s="1"/>
  <c r="I45" i="2"/>
  <c r="O45" i="2" s="1"/>
  <c r="I46" i="2"/>
  <c r="O46" i="2" s="1"/>
  <c r="I47" i="2"/>
  <c r="O47" i="2" s="1"/>
  <c r="I48" i="2"/>
  <c r="O48" i="2" s="1"/>
  <c r="I49" i="2"/>
  <c r="O49" i="2" s="1"/>
  <c r="I50" i="2"/>
  <c r="O50" i="2" s="1"/>
  <c r="I51" i="2"/>
  <c r="O51" i="2" s="1"/>
  <c r="I52" i="2"/>
  <c r="O52" i="2" s="1"/>
  <c r="I53" i="2"/>
  <c r="O53" i="2" s="1"/>
  <c r="I54" i="2"/>
  <c r="O54" i="2" s="1"/>
  <c r="I55" i="2"/>
  <c r="O55" i="2" s="1"/>
  <c r="I56" i="2"/>
  <c r="O56" i="2" s="1"/>
  <c r="I3" i="2"/>
  <c r="O3" i="2" s="1"/>
  <c r="N3" i="2" l="1"/>
  <c r="M3" i="2" s="1"/>
  <c r="L3" i="2" s="1"/>
  <c r="K3" i="2" s="1"/>
  <c r="J3" i="2" s="1"/>
  <c r="N54" i="2"/>
  <c r="M54" i="2" s="1"/>
  <c r="L54" i="2" s="1"/>
  <c r="K54" i="2" s="1"/>
  <c r="J54" i="2" s="1"/>
  <c r="N46" i="2"/>
  <c r="M46" i="2" s="1"/>
  <c r="L46" i="2" s="1"/>
  <c r="K46" i="2" s="1"/>
  <c r="J46" i="2" s="1"/>
  <c r="N38" i="2"/>
  <c r="M38" i="2" s="1"/>
  <c r="L38" i="2" s="1"/>
  <c r="K38" i="2" s="1"/>
  <c r="J38" i="2" s="1"/>
  <c r="N30" i="2"/>
  <c r="M30" i="2" s="1"/>
  <c r="L30" i="2" s="1"/>
  <c r="K30" i="2" s="1"/>
  <c r="J30" i="2" s="1"/>
  <c r="N22" i="2"/>
  <c r="M22" i="2" s="1"/>
  <c r="L22" i="2" s="1"/>
  <c r="K22" i="2" s="1"/>
  <c r="J22" i="2" s="1"/>
  <c r="N14" i="2"/>
  <c r="M14" i="2" s="1"/>
  <c r="L14" i="2" s="1"/>
  <c r="K14" i="2" s="1"/>
  <c r="J14" i="2" s="1"/>
  <c r="N6" i="2"/>
  <c r="M6" i="2" s="1"/>
  <c r="L6" i="2" s="1"/>
  <c r="K6" i="2" s="1"/>
  <c r="J6" i="2" s="1"/>
  <c r="N53" i="2"/>
  <c r="M53" i="2" s="1"/>
  <c r="L53" i="2" s="1"/>
  <c r="K53" i="2" s="1"/>
  <c r="J53" i="2" s="1"/>
  <c r="N45" i="2"/>
  <c r="M45" i="2" s="1"/>
  <c r="L45" i="2" s="1"/>
  <c r="K45" i="2" s="1"/>
  <c r="J45" i="2" s="1"/>
  <c r="N37" i="2"/>
  <c r="M37" i="2" s="1"/>
  <c r="L37" i="2" s="1"/>
  <c r="K37" i="2" s="1"/>
  <c r="J37" i="2" s="1"/>
  <c r="N29" i="2"/>
  <c r="M29" i="2" s="1"/>
  <c r="L29" i="2" s="1"/>
  <c r="K29" i="2" s="1"/>
  <c r="J29" i="2" s="1"/>
  <c r="N21" i="2"/>
  <c r="M21" i="2" s="1"/>
  <c r="L21" i="2" s="1"/>
  <c r="K21" i="2" s="1"/>
  <c r="J21" i="2" s="1"/>
  <c r="N13" i="2"/>
  <c r="M13" i="2" s="1"/>
  <c r="L13" i="2" s="1"/>
  <c r="K13" i="2" s="1"/>
  <c r="J13" i="2" s="1"/>
  <c r="N5" i="2"/>
  <c r="M5" i="2" s="1"/>
  <c r="L5" i="2" s="1"/>
  <c r="K5" i="2" s="1"/>
  <c r="J5" i="2" s="1"/>
  <c r="N48" i="2"/>
  <c r="M48" i="2" s="1"/>
  <c r="L48" i="2" s="1"/>
  <c r="K48" i="2" s="1"/>
  <c r="J48" i="2" s="1"/>
  <c r="N40" i="2"/>
  <c r="M40" i="2" s="1"/>
  <c r="L40" i="2" s="1"/>
  <c r="K40" i="2" s="1"/>
  <c r="J40" i="2" s="1"/>
  <c r="N32" i="2"/>
  <c r="M32" i="2" s="1"/>
  <c r="L32" i="2" s="1"/>
  <c r="K32" i="2" s="1"/>
  <c r="J32" i="2" s="1"/>
  <c r="N24" i="2"/>
  <c r="M24" i="2" s="1"/>
  <c r="L24" i="2" s="1"/>
  <c r="K24" i="2" s="1"/>
  <c r="J24" i="2" s="1"/>
  <c r="N16" i="2"/>
  <c r="M16" i="2" s="1"/>
  <c r="L16" i="2" s="1"/>
  <c r="K16" i="2" s="1"/>
  <c r="J16" i="2" s="1"/>
  <c r="N8" i="2"/>
  <c r="M8" i="2" s="1"/>
  <c r="L8" i="2" s="1"/>
  <c r="K8" i="2" s="1"/>
  <c r="J8" i="2" s="1"/>
  <c r="N52" i="2"/>
  <c r="M52" i="2" s="1"/>
  <c r="L52" i="2" s="1"/>
  <c r="K52" i="2" s="1"/>
  <c r="J52" i="2" s="1"/>
  <c r="N44" i="2"/>
  <c r="M44" i="2" s="1"/>
  <c r="L44" i="2" s="1"/>
  <c r="K44" i="2" s="1"/>
  <c r="J44" i="2" s="1"/>
  <c r="N36" i="2"/>
  <c r="M36" i="2" s="1"/>
  <c r="L36" i="2" s="1"/>
  <c r="K36" i="2" s="1"/>
  <c r="J36" i="2" s="1"/>
  <c r="N28" i="2"/>
  <c r="M28" i="2" s="1"/>
  <c r="L28" i="2" s="1"/>
  <c r="K28" i="2" s="1"/>
  <c r="J28" i="2" s="1"/>
  <c r="N20" i="2"/>
  <c r="M20" i="2" s="1"/>
  <c r="L20" i="2" s="1"/>
  <c r="K20" i="2" s="1"/>
  <c r="J20" i="2" s="1"/>
  <c r="N12" i="2"/>
  <c r="M12" i="2" s="1"/>
  <c r="L12" i="2" s="1"/>
  <c r="K12" i="2" s="1"/>
  <c r="J12" i="2" s="1"/>
  <c r="N4" i="2"/>
  <c r="M4" i="2" s="1"/>
  <c r="L4" i="2" s="1"/>
  <c r="K4" i="2" s="1"/>
  <c r="J4" i="2" s="1"/>
  <c r="N56" i="2"/>
  <c r="M56" i="2" s="1"/>
  <c r="L56" i="2" s="1"/>
  <c r="K56" i="2" s="1"/>
  <c r="J56" i="2" s="1"/>
  <c r="N55" i="2"/>
  <c r="M55" i="2" s="1"/>
  <c r="L55" i="2" s="1"/>
  <c r="K55" i="2" s="1"/>
  <c r="J55" i="2" s="1"/>
  <c r="N47" i="2"/>
  <c r="M47" i="2" s="1"/>
  <c r="L47" i="2" s="1"/>
  <c r="K47" i="2" s="1"/>
  <c r="J47" i="2" s="1"/>
  <c r="N39" i="2"/>
  <c r="M39" i="2" s="1"/>
  <c r="L39" i="2" s="1"/>
  <c r="K39" i="2" s="1"/>
  <c r="J39" i="2" s="1"/>
  <c r="N31" i="2"/>
  <c r="M31" i="2" s="1"/>
  <c r="L31" i="2" s="1"/>
  <c r="K31" i="2" s="1"/>
  <c r="J31" i="2" s="1"/>
  <c r="N23" i="2"/>
  <c r="M23" i="2" s="1"/>
  <c r="L23" i="2" s="1"/>
  <c r="K23" i="2" s="1"/>
  <c r="J23" i="2" s="1"/>
  <c r="N15" i="2"/>
  <c r="M15" i="2" s="1"/>
  <c r="L15" i="2" s="1"/>
  <c r="K15" i="2" s="1"/>
  <c r="J15" i="2" s="1"/>
  <c r="N7" i="2"/>
  <c r="M7" i="2" s="1"/>
  <c r="L7" i="2" s="1"/>
  <c r="K7" i="2" s="1"/>
  <c r="J7" i="2" s="1"/>
  <c r="N51" i="2"/>
  <c r="M51" i="2" s="1"/>
  <c r="L51" i="2" s="1"/>
  <c r="K51" i="2" s="1"/>
  <c r="J51" i="2" s="1"/>
  <c r="N43" i="2"/>
  <c r="M43" i="2" s="1"/>
  <c r="L43" i="2" s="1"/>
  <c r="K43" i="2" s="1"/>
  <c r="J43" i="2" s="1"/>
  <c r="N35" i="2"/>
  <c r="M35" i="2" s="1"/>
  <c r="L35" i="2" s="1"/>
  <c r="K35" i="2" s="1"/>
  <c r="J35" i="2" s="1"/>
  <c r="N27" i="2"/>
  <c r="M27" i="2" s="1"/>
  <c r="L27" i="2" s="1"/>
  <c r="K27" i="2" s="1"/>
  <c r="J27" i="2" s="1"/>
  <c r="N19" i="2"/>
  <c r="M19" i="2" s="1"/>
  <c r="L19" i="2" s="1"/>
  <c r="K19" i="2" s="1"/>
  <c r="J19" i="2" s="1"/>
  <c r="N11" i="2"/>
  <c r="M11" i="2" s="1"/>
  <c r="L11" i="2" s="1"/>
  <c r="K11" i="2" s="1"/>
  <c r="J11" i="2" s="1"/>
  <c r="N50" i="2"/>
  <c r="M50" i="2" s="1"/>
  <c r="L50" i="2" s="1"/>
  <c r="K50" i="2" s="1"/>
  <c r="J50" i="2" s="1"/>
  <c r="N42" i="2"/>
  <c r="M42" i="2" s="1"/>
  <c r="L42" i="2" s="1"/>
  <c r="K42" i="2" s="1"/>
  <c r="J42" i="2" s="1"/>
  <c r="N34" i="2"/>
  <c r="M34" i="2" s="1"/>
  <c r="L34" i="2" s="1"/>
  <c r="K34" i="2" s="1"/>
  <c r="J34" i="2" s="1"/>
  <c r="N26" i="2"/>
  <c r="M26" i="2" s="1"/>
  <c r="L26" i="2" s="1"/>
  <c r="K26" i="2" s="1"/>
  <c r="J26" i="2" s="1"/>
  <c r="N18" i="2"/>
  <c r="M18" i="2" s="1"/>
  <c r="L18" i="2" s="1"/>
  <c r="K18" i="2" s="1"/>
  <c r="J18" i="2" s="1"/>
  <c r="N10" i="2"/>
  <c r="M10" i="2" s="1"/>
  <c r="L10" i="2" s="1"/>
  <c r="K10" i="2" s="1"/>
  <c r="J10" i="2" s="1"/>
  <c r="N49" i="2"/>
  <c r="M49" i="2" s="1"/>
  <c r="L49" i="2" s="1"/>
  <c r="K49" i="2" s="1"/>
  <c r="J49" i="2" s="1"/>
  <c r="N41" i="2"/>
  <c r="M41" i="2" s="1"/>
  <c r="L41" i="2" s="1"/>
  <c r="K41" i="2" s="1"/>
  <c r="J41" i="2" s="1"/>
  <c r="N33" i="2"/>
  <c r="M33" i="2" s="1"/>
  <c r="L33" i="2" s="1"/>
  <c r="K33" i="2" s="1"/>
  <c r="J33" i="2" s="1"/>
  <c r="N25" i="2"/>
  <c r="M25" i="2" s="1"/>
  <c r="L25" i="2" s="1"/>
  <c r="K25" i="2" s="1"/>
  <c r="J25" i="2" s="1"/>
  <c r="N17" i="2"/>
  <c r="M17" i="2" s="1"/>
  <c r="L17" i="2" s="1"/>
  <c r="K17" i="2" s="1"/>
  <c r="J17" i="2" s="1"/>
  <c r="N9" i="2"/>
  <c r="M9" i="2" s="1"/>
  <c r="L9" i="2" s="1"/>
  <c r="K9" i="2" s="1"/>
  <c r="J9" i="2" s="1"/>
</calcChain>
</file>

<file path=xl/sharedStrings.xml><?xml version="1.0" encoding="utf-8"?>
<sst xmlns="http://schemas.openxmlformats.org/spreadsheetml/2006/main" count="113" uniqueCount="52">
  <si>
    <t>Datum</t>
  </si>
  <si>
    <t>Detektor</t>
  </si>
  <si>
    <t>Spannung / V</t>
  </si>
  <si>
    <t>Strahlungsquelle</t>
  </si>
  <si>
    <t>Orientierung</t>
  </si>
  <si>
    <t>Einstellungen Detektor und Dosimeter</t>
  </si>
  <si>
    <t>Messbereich</t>
  </si>
  <si>
    <t>Dosis / mGy</t>
  </si>
  <si>
    <t>Integrationszeit / s</t>
  </si>
  <si>
    <t>LOW</t>
  </si>
  <si>
    <t>Material hinter Kammer / mm</t>
  </si>
  <si>
    <t>Maximalanzahl</t>
  </si>
  <si>
    <t>Dicke der Kammer / mm</t>
  </si>
  <si>
    <t>Unsicherheit / mGy</t>
  </si>
  <si>
    <t>Stückelung mit Material vor Kammer</t>
  </si>
  <si>
    <t>Material / mm</t>
  </si>
  <si>
    <t>Stückelung mit Material hinter Kammer</t>
  </si>
  <si>
    <t>Unsicherheiten</t>
  </si>
  <si>
    <t>Kalibrierfaktor Kammer / %</t>
  </si>
  <si>
    <t>Unidos Romeo / %</t>
  </si>
  <si>
    <t>Gesamtunsicherheit / %</t>
  </si>
  <si>
    <t>Weichstrahlkammer</t>
  </si>
  <si>
    <t>Abstand / mm</t>
  </si>
  <si>
    <t>Material vor Kammer / mm</t>
  </si>
  <si>
    <t>0,5</t>
  </si>
  <si>
    <t>1</t>
  </si>
  <si>
    <t>2</t>
  </si>
  <si>
    <t>5</t>
  </si>
  <si>
    <t>10</t>
  </si>
  <si>
    <t>20</t>
  </si>
  <si>
    <t>Spalte1</t>
  </si>
  <si>
    <t>Spalte2</t>
  </si>
  <si>
    <t>Spalte3</t>
  </si>
  <si>
    <t>Spalte4</t>
  </si>
  <si>
    <t>Spalte5</t>
  </si>
  <si>
    <t>Spalte6</t>
  </si>
  <si>
    <t>Spalte7</t>
  </si>
  <si>
    <t>d2 / 15</t>
  </si>
  <si>
    <t>v</t>
  </si>
  <si>
    <t>Röhrennummer</t>
  </si>
  <si>
    <t>Strahlspannung</t>
  </si>
  <si>
    <t>Feldgröße - Applikatordurchmesser / mm</t>
  </si>
  <si>
    <t>Strom / mA</t>
  </si>
  <si>
    <t>Filtermaterial</t>
  </si>
  <si>
    <t>Filterdicke</t>
  </si>
  <si>
    <t>Temperatur</t>
  </si>
  <si>
    <t>Luftdruck</t>
  </si>
  <si>
    <t>Einstrahlrichtung</t>
  </si>
  <si>
    <t>CCB</t>
  </si>
  <si>
    <t>ID</t>
  </si>
  <si>
    <t>hinten</t>
  </si>
  <si>
    <t>PWLR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</si>
</sst>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2" fillId="0" borderId="0" xfId="0" applyFont="1"/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center"/>
    </xf>
    <xf numFmtId="164" fontId="0" fillId="0" borderId="0" xfId="0" applyNumberFormat="1"/>
    <xf numFmtId="1" fontId="0" fillId="0" borderId="0" xfId="0" applyNumberFormat="1"/>
    <xf numFmtId="1" fontId="2" fillId="0" borderId="0" xfId="0" applyNumberFormat="1" applyFont="1"/>
    <xf numFmtId="164" fontId="2" fillId="0" borderId="0" xfId="0" applyNumberFormat="1" applyFont="1"/>
    <xf numFmtId="164" fontId="0" fillId="0" borderId="0" xfId="0" applyNumberFormat="1" applyAlignment="1">
      <alignment horizontal="right"/>
    </xf>
    <xf numFmtId="164" fontId="0" fillId="0" borderId="0" xfId="0" applyNumberFormat="1" applyAlignment="1">
      <alignment wrapText="1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Standard" xfId="0" builtinId="0"/>
  </cellStyles>
  <dxfs count="13">
    <dxf>
      <numFmt numFmtId="0" formatCode="General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" formatCode="0"/>
    </dxf>
    <dxf>
      <numFmt numFmtId="164" formatCode="0.0"/>
    </dxf>
    <dxf>
      <numFmt numFmtId="164" formatCode="0.0"/>
    </dxf>
    <dxf>
      <numFmt numFmtId="164" formatCode="0.0"/>
    </dxf>
    <dxf>
      <numFmt numFmtId="1" formatCode="0"/>
    </dxf>
    <dxf>
      <numFmt numFmtId="164" formatCode="0.0"/>
    </dxf>
    <dxf>
      <numFmt numFmtId="164" formatCode="0.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Messwerte!$E$1</c:f>
              <c:strCache>
                <c:ptCount val="1"/>
                <c:pt idx="0">
                  <c:v>Dosis / mGy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3"/>
            <c:spPr>
              <a:noFill/>
              <a:ln>
                <a:solidFill>
                  <a:schemeClr val="accent2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56"/>
                <c:pt idx="0">
                  <c:v>1.8200000000000001E-2</c:v>
                </c:pt>
                <c:pt idx="1">
                  <c:v>1.8700000000000001E-2</c:v>
                </c:pt>
                <c:pt idx="2">
                  <c:v>1.9599999999999999E-2</c:v>
                </c:pt>
                <c:pt idx="3">
                  <c:v>1.6799999999999999E-2</c:v>
                </c:pt>
                <c:pt idx="4">
                  <c:v>1.6899999999999998E-2</c:v>
                </c:pt>
                <c:pt idx="5">
                  <c:v>1.83E-2</c:v>
                </c:pt>
                <c:pt idx="6">
                  <c:v>1.83E-2</c:v>
                </c:pt>
                <c:pt idx="7">
                  <c:v>1.66E-2</c:v>
                </c:pt>
                <c:pt idx="8">
                  <c:v>1.7999999999999999E-2</c:v>
                </c:pt>
                <c:pt idx="9">
                  <c:v>1.7100000000000001E-2</c:v>
                </c:pt>
                <c:pt idx="10">
                  <c:v>1.6899999999999998E-2</c:v>
                </c:pt>
                <c:pt idx="11">
                  <c:v>1.8499999999999999E-2</c:v>
                </c:pt>
                <c:pt idx="12">
                  <c:v>2.07E-2</c:v>
                </c:pt>
                <c:pt idx="13">
                  <c:v>1.6899999999999998E-2</c:v>
                </c:pt>
                <c:pt idx="14">
                  <c:v>1.4500000000000001E-2</c:v>
                </c:pt>
                <c:pt idx="15">
                  <c:v>1.67E-2</c:v>
                </c:pt>
                <c:pt idx="16">
                  <c:v>1.7299999999999999E-2</c:v>
                </c:pt>
                <c:pt idx="17">
                  <c:v>1.72E-2</c:v>
                </c:pt>
                <c:pt idx="18">
                  <c:v>1.6E-2</c:v>
                </c:pt>
                <c:pt idx="19">
                  <c:v>1.9199999999999998E-2</c:v>
                </c:pt>
                <c:pt idx="20">
                  <c:v>1.67E-2</c:v>
                </c:pt>
                <c:pt idx="21">
                  <c:v>1.7999999999999999E-2</c:v>
                </c:pt>
                <c:pt idx="22">
                  <c:v>1.6899999999999998E-2</c:v>
                </c:pt>
                <c:pt idx="23">
                  <c:v>1.8800000000000001E-2</c:v>
                </c:pt>
                <c:pt idx="24">
                  <c:v>1.4800000000000001E-2</c:v>
                </c:pt>
                <c:pt idx="25">
                  <c:v>1.5599999999999999E-2</c:v>
                </c:pt>
                <c:pt idx="26">
                  <c:v>1.6299999999999999E-2</c:v>
                </c:pt>
                <c:pt idx="27">
                  <c:v>1.7600000000000001E-2</c:v>
                </c:pt>
                <c:pt idx="28">
                  <c:v>1.54E-2</c:v>
                </c:pt>
                <c:pt idx="29">
                  <c:v>1.5800000000000002E-2</c:v>
                </c:pt>
                <c:pt idx="30">
                  <c:v>1.55E-2</c:v>
                </c:pt>
                <c:pt idx="31">
                  <c:v>1.55E-2</c:v>
                </c:pt>
                <c:pt idx="32">
                  <c:v>1.4999999999999999E-2</c:v>
                </c:pt>
                <c:pt idx="33">
                  <c:v>1.4999999999999999E-2</c:v>
                </c:pt>
                <c:pt idx="34">
                  <c:v>1.66E-2</c:v>
                </c:pt>
                <c:pt idx="35">
                  <c:v>1.7100000000000001E-2</c:v>
                </c:pt>
                <c:pt idx="36">
                  <c:v>1.77E-2</c:v>
                </c:pt>
                <c:pt idx="37">
                  <c:v>1.67E-2</c:v>
                </c:pt>
                <c:pt idx="38">
                  <c:v>1.4999999999999999E-2</c:v>
                </c:pt>
                <c:pt idx="39">
                  <c:v>1.4E-2</c:v>
                </c:pt>
                <c:pt idx="40">
                  <c:v>1.37E-2</c:v>
                </c:pt>
                <c:pt idx="41">
                  <c:v>1.43E-2</c:v>
                </c:pt>
                <c:pt idx="42">
                  <c:v>1.3899999999999999E-2</c:v>
                </c:pt>
                <c:pt idx="43">
                  <c:v>1.4E-2</c:v>
                </c:pt>
                <c:pt idx="44">
                  <c:v>1.38E-2</c:v>
                </c:pt>
                <c:pt idx="45">
                  <c:v>1.43E-2</c:v>
                </c:pt>
                <c:pt idx="46">
                  <c:v>1.5100000000000001E-2</c:v>
                </c:pt>
                <c:pt idx="47">
                  <c:v>1.37E-2</c:v>
                </c:pt>
                <c:pt idx="48">
                  <c:v>1.4999999999999999E-2</c:v>
                </c:pt>
                <c:pt idx="49">
                  <c:v>1.15E-2</c:v>
                </c:pt>
                <c:pt idx="50">
                  <c:v>1.29E-2</c:v>
                </c:pt>
                <c:pt idx="51">
                  <c:v>1.1599999999999999E-2</c:v>
                </c:pt>
                <c:pt idx="52">
                  <c:v>1.17E-2</c:v>
                </c:pt>
                <c:pt idx="53">
                  <c:v>1.2500000000000001E-2</c:v>
                </c:pt>
                <c:pt idx="54">
                  <c:v>1.2999999999999999E-2</c:v>
                </c:pt>
                <c:pt idx="55">
                  <c:v>1.38E-2</c:v>
                </c:pt>
              </c:numLit>
            </c:plus>
            <c:minus>
              <c:numLit>
                <c:formatCode>General</c:formatCode>
                <c:ptCount val="56"/>
                <c:pt idx="0">
                  <c:v>1.8200000000000001E-2</c:v>
                </c:pt>
                <c:pt idx="1">
                  <c:v>1.8700000000000001E-2</c:v>
                </c:pt>
                <c:pt idx="2">
                  <c:v>1.9599999999999999E-2</c:v>
                </c:pt>
                <c:pt idx="3">
                  <c:v>1.6799999999999999E-2</c:v>
                </c:pt>
                <c:pt idx="4">
                  <c:v>1.6899999999999998E-2</c:v>
                </c:pt>
                <c:pt idx="5">
                  <c:v>1.83E-2</c:v>
                </c:pt>
                <c:pt idx="6">
                  <c:v>1.83E-2</c:v>
                </c:pt>
                <c:pt idx="7">
                  <c:v>1.66E-2</c:v>
                </c:pt>
                <c:pt idx="8">
                  <c:v>1.7999999999999999E-2</c:v>
                </c:pt>
                <c:pt idx="9">
                  <c:v>1.7100000000000001E-2</c:v>
                </c:pt>
                <c:pt idx="10">
                  <c:v>1.6899999999999998E-2</c:v>
                </c:pt>
                <c:pt idx="11">
                  <c:v>1.8499999999999999E-2</c:v>
                </c:pt>
                <c:pt idx="12">
                  <c:v>2.07E-2</c:v>
                </c:pt>
                <c:pt idx="13">
                  <c:v>1.6899999999999998E-2</c:v>
                </c:pt>
                <c:pt idx="14">
                  <c:v>1.4500000000000001E-2</c:v>
                </c:pt>
                <c:pt idx="15">
                  <c:v>1.67E-2</c:v>
                </c:pt>
                <c:pt idx="16">
                  <c:v>1.7299999999999999E-2</c:v>
                </c:pt>
                <c:pt idx="17">
                  <c:v>1.72E-2</c:v>
                </c:pt>
                <c:pt idx="18">
                  <c:v>1.6E-2</c:v>
                </c:pt>
                <c:pt idx="19">
                  <c:v>1.9199999999999998E-2</c:v>
                </c:pt>
                <c:pt idx="20">
                  <c:v>1.67E-2</c:v>
                </c:pt>
                <c:pt idx="21">
                  <c:v>1.7999999999999999E-2</c:v>
                </c:pt>
                <c:pt idx="22">
                  <c:v>1.6899999999999998E-2</c:v>
                </c:pt>
                <c:pt idx="23">
                  <c:v>1.8800000000000001E-2</c:v>
                </c:pt>
                <c:pt idx="24">
                  <c:v>1.4800000000000001E-2</c:v>
                </c:pt>
                <c:pt idx="25">
                  <c:v>1.5599999999999999E-2</c:v>
                </c:pt>
                <c:pt idx="26">
                  <c:v>1.6299999999999999E-2</c:v>
                </c:pt>
                <c:pt idx="27">
                  <c:v>1.7600000000000001E-2</c:v>
                </c:pt>
                <c:pt idx="28">
                  <c:v>1.54E-2</c:v>
                </c:pt>
                <c:pt idx="29">
                  <c:v>1.5800000000000002E-2</c:v>
                </c:pt>
                <c:pt idx="30">
                  <c:v>1.55E-2</c:v>
                </c:pt>
                <c:pt idx="31">
                  <c:v>1.55E-2</c:v>
                </c:pt>
                <c:pt idx="32">
                  <c:v>1.4999999999999999E-2</c:v>
                </c:pt>
                <c:pt idx="33">
                  <c:v>1.4999999999999999E-2</c:v>
                </c:pt>
                <c:pt idx="34">
                  <c:v>1.66E-2</c:v>
                </c:pt>
                <c:pt idx="35">
                  <c:v>1.7100000000000001E-2</c:v>
                </c:pt>
                <c:pt idx="36">
                  <c:v>1.77E-2</c:v>
                </c:pt>
                <c:pt idx="37">
                  <c:v>1.67E-2</c:v>
                </c:pt>
                <c:pt idx="38">
                  <c:v>1.4999999999999999E-2</c:v>
                </c:pt>
                <c:pt idx="39">
                  <c:v>1.4E-2</c:v>
                </c:pt>
                <c:pt idx="40">
                  <c:v>1.37E-2</c:v>
                </c:pt>
                <c:pt idx="41">
                  <c:v>1.43E-2</c:v>
                </c:pt>
                <c:pt idx="42">
                  <c:v>1.3899999999999999E-2</c:v>
                </c:pt>
                <c:pt idx="43">
                  <c:v>1.4E-2</c:v>
                </c:pt>
                <c:pt idx="44">
                  <c:v>1.38E-2</c:v>
                </c:pt>
                <c:pt idx="45">
                  <c:v>1.43E-2</c:v>
                </c:pt>
                <c:pt idx="46">
                  <c:v>1.5100000000000001E-2</c:v>
                </c:pt>
                <c:pt idx="47">
                  <c:v>1.37E-2</c:v>
                </c:pt>
                <c:pt idx="48">
                  <c:v>1.4999999999999999E-2</c:v>
                </c:pt>
                <c:pt idx="49">
                  <c:v>1.15E-2</c:v>
                </c:pt>
                <c:pt idx="50">
                  <c:v>1.29E-2</c:v>
                </c:pt>
                <c:pt idx="51">
                  <c:v>1.1599999999999999E-2</c:v>
                </c:pt>
                <c:pt idx="52">
                  <c:v>1.17E-2</c:v>
                </c:pt>
                <c:pt idx="53">
                  <c:v>1.2500000000000001E-2</c:v>
                </c:pt>
                <c:pt idx="54">
                  <c:v>1.2999999999999999E-2</c:v>
                </c:pt>
                <c:pt idx="55">
                  <c:v>1.38E-2</c:v>
                </c:pt>
              </c:numLit>
            </c:minus>
            <c:spPr>
              <a:noFill/>
              <a:ln w="9525">
                <a:solidFill>
                  <a:schemeClr val="accent2">
                    <a:lumMod val="60000"/>
                    <a:lumOff val="40000"/>
                    <a:alpha val="49899"/>
                  </a:schemeClr>
                </a:solidFill>
                <a:round/>
              </a:ln>
              <a:effectLst/>
            </c:spPr>
          </c:errBars>
          <c:xVal>
            <c:numRef>
              <c:f>Messwerte!$D$2:$D$56</c:f>
              <c:numCache>
                <c:formatCode>General</c:formatCode>
                <c:ptCount val="55"/>
                <c:pt idx="0">
                  <c:v>1.06</c:v>
                </c:pt>
                <c:pt idx="1">
                  <c:v>1.56</c:v>
                </c:pt>
                <c:pt idx="2">
                  <c:v>2.06</c:v>
                </c:pt>
                <c:pt idx="3">
                  <c:v>2.56</c:v>
                </c:pt>
                <c:pt idx="4">
                  <c:v>3.06</c:v>
                </c:pt>
                <c:pt idx="5">
                  <c:v>3.56</c:v>
                </c:pt>
                <c:pt idx="6">
                  <c:v>4.0600000000000005</c:v>
                </c:pt>
                <c:pt idx="7">
                  <c:v>4.5600000000000005</c:v>
                </c:pt>
                <c:pt idx="8">
                  <c:v>5.0599999999999996</c:v>
                </c:pt>
                <c:pt idx="9">
                  <c:v>5.56</c:v>
                </c:pt>
                <c:pt idx="10">
                  <c:v>6.06</c:v>
                </c:pt>
                <c:pt idx="11">
                  <c:v>6.56</c:v>
                </c:pt>
                <c:pt idx="12">
                  <c:v>7.06</c:v>
                </c:pt>
                <c:pt idx="13">
                  <c:v>7.56</c:v>
                </c:pt>
                <c:pt idx="14">
                  <c:v>8.0599999999999987</c:v>
                </c:pt>
                <c:pt idx="15">
                  <c:v>8.5599999999999987</c:v>
                </c:pt>
                <c:pt idx="16">
                  <c:v>9.06</c:v>
                </c:pt>
                <c:pt idx="17">
                  <c:v>9.56</c:v>
                </c:pt>
                <c:pt idx="18">
                  <c:v>10.06</c:v>
                </c:pt>
                <c:pt idx="19">
                  <c:v>10.56</c:v>
                </c:pt>
                <c:pt idx="20">
                  <c:v>11.06</c:v>
                </c:pt>
                <c:pt idx="21">
                  <c:v>11.56</c:v>
                </c:pt>
                <c:pt idx="22">
                  <c:v>12.06</c:v>
                </c:pt>
                <c:pt idx="23">
                  <c:v>12.56</c:v>
                </c:pt>
                <c:pt idx="24">
                  <c:v>13.06</c:v>
                </c:pt>
                <c:pt idx="25">
                  <c:v>13.56</c:v>
                </c:pt>
                <c:pt idx="26">
                  <c:v>14.06</c:v>
                </c:pt>
                <c:pt idx="27">
                  <c:v>14.56</c:v>
                </c:pt>
                <c:pt idx="28">
                  <c:v>15.06</c:v>
                </c:pt>
                <c:pt idx="29">
                  <c:v>15.56</c:v>
                </c:pt>
                <c:pt idx="30">
                  <c:v>16.060000000000002</c:v>
                </c:pt>
                <c:pt idx="31">
                  <c:v>16.560000000000002</c:v>
                </c:pt>
                <c:pt idx="32">
                  <c:v>17.059999999999999</c:v>
                </c:pt>
                <c:pt idx="33">
                  <c:v>17.559999999999999</c:v>
                </c:pt>
                <c:pt idx="34">
                  <c:v>18.059999999999999</c:v>
                </c:pt>
                <c:pt idx="35">
                  <c:v>18.559999999999999</c:v>
                </c:pt>
                <c:pt idx="36">
                  <c:v>19.059999999999999</c:v>
                </c:pt>
                <c:pt idx="37">
                  <c:v>19.559999999999999</c:v>
                </c:pt>
                <c:pt idx="38">
                  <c:v>20.059999999999999</c:v>
                </c:pt>
                <c:pt idx="39">
                  <c:v>20.56</c:v>
                </c:pt>
                <c:pt idx="40">
                  <c:v>21.06</c:v>
                </c:pt>
                <c:pt idx="41">
                  <c:v>21.56</c:v>
                </c:pt>
                <c:pt idx="42">
                  <c:v>22.06</c:v>
                </c:pt>
                <c:pt idx="43">
                  <c:v>22.56</c:v>
                </c:pt>
                <c:pt idx="44">
                  <c:v>23.06</c:v>
                </c:pt>
                <c:pt idx="45">
                  <c:v>23.56</c:v>
                </c:pt>
                <c:pt idx="46">
                  <c:v>24.06</c:v>
                </c:pt>
                <c:pt idx="47">
                  <c:v>24.56</c:v>
                </c:pt>
                <c:pt idx="48">
                  <c:v>25.06</c:v>
                </c:pt>
                <c:pt idx="49">
                  <c:v>25.56</c:v>
                </c:pt>
                <c:pt idx="50">
                  <c:v>26.06</c:v>
                </c:pt>
                <c:pt idx="51">
                  <c:v>26.56</c:v>
                </c:pt>
                <c:pt idx="52">
                  <c:v>27.06</c:v>
                </c:pt>
                <c:pt idx="53">
                  <c:v>27.56</c:v>
                </c:pt>
              </c:numCache>
            </c:numRef>
          </c:xVal>
          <c:yVal>
            <c:numRef>
              <c:f>Messwerte!$E$2:$E$56</c:f>
              <c:numCache>
                <c:formatCode>0</c:formatCode>
                <c:ptCount val="55"/>
                <c:pt idx="0">
                  <c:v>2000</c:v>
                </c:pt>
                <c:pt idx="2">
                  <c:v>1891</c:v>
                </c:pt>
                <c:pt idx="4">
                  <c:v>1787</c:v>
                </c:pt>
                <c:pt idx="6">
                  <c:v>1687</c:v>
                </c:pt>
                <c:pt idx="8">
                  <c:v>1595</c:v>
                </c:pt>
                <c:pt idx="10">
                  <c:v>1508</c:v>
                </c:pt>
                <c:pt idx="12">
                  <c:v>1425</c:v>
                </c:pt>
                <c:pt idx="14">
                  <c:v>1352</c:v>
                </c:pt>
                <c:pt idx="16">
                  <c:v>1277</c:v>
                </c:pt>
                <c:pt idx="18">
                  <c:v>1214</c:v>
                </c:pt>
                <c:pt idx="20">
                  <c:v>1149</c:v>
                </c:pt>
                <c:pt idx="22">
                  <c:v>1086</c:v>
                </c:pt>
                <c:pt idx="24" formatCode="0.0">
                  <c:v>1030</c:v>
                </c:pt>
                <c:pt idx="26" formatCode="0.0">
                  <c:v>975.4</c:v>
                </c:pt>
                <c:pt idx="28" formatCode="0.0">
                  <c:v>926.4</c:v>
                </c:pt>
                <c:pt idx="30" formatCode="0.0">
                  <c:v>882.8</c:v>
                </c:pt>
                <c:pt idx="32" formatCode="0.0">
                  <c:v>838.6</c:v>
                </c:pt>
                <c:pt idx="34" formatCode="0.0">
                  <c:v>796.7</c:v>
                </c:pt>
                <c:pt idx="36" formatCode="0.0">
                  <c:v>756.8</c:v>
                </c:pt>
                <c:pt idx="38" formatCode="0.0">
                  <c:v>724.4</c:v>
                </c:pt>
                <c:pt idx="40" formatCode="0.0">
                  <c:v>688.9</c:v>
                </c:pt>
                <c:pt idx="42" formatCode="0.0">
                  <c:v>655</c:v>
                </c:pt>
                <c:pt idx="44" formatCode="0.0">
                  <c:v>623.20000000000005</c:v>
                </c:pt>
                <c:pt idx="46" formatCode="0.0">
                  <c:v>594.5</c:v>
                </c:pt>
                <c:pt idx="48" formatCode="0.0">
                  <c:v>566.29999999999995</c:v>
                </c:pt>
                <c:pt idx="50" formatCode="0.0">
                  <c:v>541.4</c:v>
                </c:pt>
                <c:pt idx="52" formatCode="0.0">
                  <c:v>515.6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A0-8F40-8ED7-2710AE736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5188767"/>
        <c:axId val="1324984191"/>
      </c:scatterChart>
      <c:valAx>
        <c:axId val="1325188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Abstand / 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4984191"/>
        <c:crosses val="autoZero"/>
        <c:crossBetween val="midCat"/>
      </c:valAx>
      <c:valAx>
        <c:axId val="1324984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Strom / 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51887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45AF469-BCE3-6340-A240-2560FE7F4F2D}">
  <sheetPr/>
  <sheetViews>
    <sheetView zoomScale="203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762000</xdr:colOff>
      <xdr:row>47</xdr:row>
      <xdr:rowOff>38100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C769472-9FE8-FA46-810A-D1A05154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540500" cy="9588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9163" cy="6018424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B9E5F15-28A0-DE25-11BB-98D266CD6F2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DC5883-848F-3148-B105-3DA5053DB473}" name="Messwerte" displayName="Messwerte" ref="A1:H55" totalsRowShown="0">
  <autoFilter ref="A1:H55" xr:uid="{F7DC5883-848F-3148-B105-3DA5053DB473}"/>
  <tableColumns count="8">
    <tableColumn id="2" xr3:uid="{E63245AB-3E9A-1A45-9E51-961AA4DB20DB}" name="Orientierung" dataDxfId="12"/>
    <tableColumn id="4" xr3:uid="{DF78FFFA-ED20-3540-A29B-8AFAB0F6EBE4}" name="Material vor Kammer / mm" dataDxfId="11"/>
    <tableColumn id="1" xr3:uid="{FE36721E-86FB-A24C-A952-367302D55E86}" name="Material hinter Kammer / mm" dataDxfId="10">
      <calculatedColumnFormula>34.5-Grunddaten!$B$11-Messwerte[[#This Row],[Material vor Kammer / mm]]</calculatedColumnFormula>
    </tableColumn>
    <tableColumn id="7" xr3:uid="{E59899DB-1948-7048-88B1-C2E5B294434B}" name="Abstand / mm" dataDxfId="0">
      <calculatedColumnFormula>IF(Messwerte[[#This Row],[Orientierung]]="v",0.06 +Messwerte[[#This Row],[Material vor Kammer / mm]], IF(Messwerte[[#This Row],[Orientierung]]="h",8-0.06+Messwerte[[#This Row],[Material vor Kammer / mm]],"Orientierung?")) +1</calculatedColumnFormula>
    </tableColumn>
    <tableColumn id="6" xr3:uid="{796C01A9-8C49-E34F-B535-695D93F3EB13}" name="Dosis / mGy" dataDxfId="9"/>
    <tableColumn id="3" xr3:uid="{9BE34A46-202F-7E40-9786-38F91451F028}" name="Unsicherheit / mGy" dataDxfId="8">
      <calculatedColumnFormula>Messwerte[[#This Row],[Dosis / mGy]]*Grunddaten!$B$16/ 100</calculatedColumnFormula>
    </tableColumn>
    <tableColumn id="5" xr3:uid="{ECE71D38-7F6A-2A4D-8E48-F0A83295EECF}" name="Temperatur" dataDxfId="7"/>
    <tableColumn id="8" xr3:uid="{82ED3BC4-D775-274D-80FA-D707F9E91EB4}" name="Luftdruck" dataDxfId="6"/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2C0EE7-01A1-1B44-BEEA-3B3AEACF2C69}" name="Tabelle1" displayName="Tabelle1" ref="A2:G56" totalsRowShown="0" headerRowDxfId="5">
  <autoFilter ref="A2:G56" xr:uid="{272C0EE7-01A1-1B44-BEEA-3B3AEACF2C69}"/>
  <tableColumns count="7">
    <tableColumn id="1" xr3:uid="{91D13AB0-27AC-8840-A549-DDB002D3A72C}" name="Material / mm" dataDxfId="4"/>
    <tableColumn id="2" xr3:uid="{32C9669A-44DA-9447-8207-01D993EECDDA}" name="0,5">
      <calculatedColumnFormula>MIN(ROUNDDOWN(($A3-SUMPRODUCT(C3:$G3,S$3:$W$3))/R$3,0),R$4)</calculatedColumnFormula>
    </tableColumn>
    <tableColumn id="3" xr3:uid="{9A298D4A-3081-9F44-BCAD-F86E69C9B65D}" name="1">
      <calculatedColumnFormula>MIN(ROUNDDOWN(($A3-SUMPRODUCT(D3:$G3,T$3:$W$3))/S$3,0),S$4)</calculatedColumnFormula>
    </tableColumn>
    <tableColumn id="4" xr3:uid="{B6933FDF-7725-6348-82E3-BEAB4288B917}" name="2">
      <calculatedColumnFormula>MIN(ROUNDDOWN(($A3-SUMPRODUCT(E3:$G3,U$3:$W$3))/T$3,0),T$4)</calculatedColumnFormula>
    </tableColumn>
    <tableColumn id="5" xr3:uid="{9AB32E34-650A-C24F-9A22-77BE51D54FB6}" name="5">
      <calculatedColumnFormula>MIN(ROUNDDOWN(($A3-SUMPRODUCT(F3:$G3,V$3:$W$3))/U$3,0),U$4)</calculatedColumnFormula>
    </tableColumn>
    <tableColumn id="6" xr3:uid="{E8FE5283-8313-2F47-A800-7DA5D153224F}" name="10">
      <calculatedColumnFormula>MIN(ROUNDDOWN(($A3-SUMPRODUCT(G3:$G3,W$3:$W$3))/V$3,0),V$4)</calculatedColumnFormula>
    </tableColumn>
    <tableColumn id="7" xr3:uid="{D530C60A-F02B-9B46-B696-20FDB05E965D}" name="20">
      <calculatedColumnFormula>MIN(ROUNDDOWN(A3/G$2,0),$W$4)</calculatedColumnFormula>
    </tableColumn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E2C4F9-1089-4E4D-895C-BE8B374F1702}" name="Tabelle5" displayName="Tabelle5" ref="Q2:W4" totalsRowShown="0" headerRowDxfId="3">
  <autoFilter ref="Q2:W4" xr:uid="{85E2C4F9-1089-4E4D-895C-BE8B374F1702}"/>
  <tableColumns count="7">
    <tableColumn id="1" xr3:uid="{B3ED9709-3D26-784F-9F7E-4CD38BCF6CF0}" name="Spalte1"/>
    <tableColumn id="2" xr3:uid="{200CCE26-AFD8-244D-A354-8509F2928C11}" name="Spalte2"/>
    <tableColumn id="3" xr3:uid="{4C15AFC9-AF13-7840-9A85-A491256A1767}" name="Spalte3"/>
    <tableColumn id="4" xr3:uid="{73D7A674-1246-7349-8C75-657C899FADD5}" name="Spalte4"/>
    <tableColumn id="5" xr3:uid="{F4EA388B-A0DD-8E42-8B82-32D11974FBB8}" name="Spalte5"/>
    <tableColumn id="6" xr3:uid="{9AFB4A42-46C0-094D-834A-3DBFE6B43444}" name="Spalte6"/>
    <tableColumn id="7" xr3:uid="{BAACA680-A266-BE42-8AD2-EF8D539E8DC9}" name="Spalte7"/>
  </tableColumns>
  <tableStyleInfo name="TableStyleMedium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E6A4BA-27CF-554F-8D1C-305686F87BC2}" name="Tabelle6" displayName="Tabelle6" ref="I2:O56" totalsRowShown="0" headerRowDxfId="2">
  <autoFilter ref="I2:O56" xr:uid="{96E6A4BA-27CF-554F-8D1C-305686F87BC2}"/>
  <tableColumns count="7">
    <tableColumn id="1" xr3:uid="{E381D32B-FB7E-E948-A698-E8976ABAFE04}" name="Material / mm" dataDxfId="1">
      <calculatedColumnFormula>34.5-Grunddaten!#REF!-A3</calculatedColumnFormula>
    </tableColumn>
    <tableColumn id="2" xr3:uid="{D1ECCDF3-6BB9-504B-8EB0-22A58BA57A1B}" name="0,5">
      <calculatedColumnFormula>MIN(ROUNDDOWN(($I3-SUMPRODUCT(K3:$O3,S$3:$W$3))/R$3,0),R$4)</calculatedColumnFormula>
    </tableColumn>
    <tableColumn id="3" xr3:uid="{7E333469-A106-914C-B924-58B5C021FA9C}" name="1">
      <calculatedColumnFormula>MIN(ROUNDDOWN(($I3-SUMPRODUCT(L3:$O3,T$3:$W$3))/S$3,0),S$4)</calculatedColumnFormula>
    </tableColumn>
    <tableColumn id="4" xr3:uid="{A0A042F3-74A7-4C40-A09E-25718E2EC0FE}" name="2">
      <calculatedColumnFormula>MIN(ROUNDDOWN(($I3-SUMPRODUCT(M3:$O3,U$3:$W$3))/T$3,0),T$4)</calculatedColumnFormula>
    </tableColumn>
    <tableColumn id="5" xr3:uid="{BA8ACE52-DEB2-074D-A27F-EA3FA81B5CCE}" name="5">
      <calculatedColumnFormula>MIN(ROUNDDOWN(($I3-SUMPRODUCT(N3:$O3,V$3:$W$3))/U$3,0),U$4)</calculatedColumnFormula>
    </tableColumn>
    <tableColumn id="6" xr3:uid="{218F4E66-2111-DD46-8219-FDC70D3F7CB7}" name="10">
      <calculatedColumnFormula>MIN(ROUNDDOWN(($I3-SUMPRODUCT(O3:$O3,W$3:$W$3))/V$3,0),V$4)</calculatedColumnFormula>
    </tableColumn>
    <tableColumn id="7" xr3:uid="{CE0F3426-B936-884D-9039-B0F7820B1860}" name="20">
      <calculatedColumnFormula>MIN(ROUNDDOWN(I3/O$2,0),$W$4)</calculatedColumnFormula>
    </tableColumn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3854-7D47-5641-AD2E-4F0532AC7072}">
  <dimension ref="A1:B24"/>
  <sheetViews>
    <sheetView workbookViewId="0">
      <selection activeCell="B5" sqref="A3:B5"/>
    </sheetView>
  </sheetViews>
  <sheetFormatPr baseColWidth="10" defaultRowHeight="16" x14ac:dyDescent="0.2"/>
  <cols>
    <col min="1" max="1" width="35.33203125" bestFit="1" customWidth="1"/>
    <col min="2" max="2" width="18" bestFit="1" customWidth="1"/>
  </cols>
  <sheetData>
    <row r="1" spans="1:2" x14ac:dyDescent="0.2">
      <c r="A1" t="s">
        <v>0</v>
      </c>
      <c r="B1" s="3">
        <v>44692</v>
      </c>
    </row>
    <row r="2" spans="1:2" x14ac:dyDescent="0.2">
      <c r="A2" t="s">
        <v>1</v>
      </c>
      <c r="B2" s="2" t="s">
        <v>21</v>
      </c>
    </row>
    <row r="3" spans="1:2" x14ac:dyDescent="0.2">
      <c r="A3" t="s">
        <v>47</v>
      </c>
      <c r="B3" s="2" t="s">
        <v>50</v>
      </c>
    </row>
    <row r="4" spans="1:2" x14ac:dyDescent="0.2">
      <c r="A4" t="s">
        <v>48</v>
      </c>
      <c r="B4" s="2" t="s">
        <v>51</v>
      </c>
    </row>
    <row r="5" spans="1:2" x14ac:dyDescent="0.2">
      <c r="A5" t="s">
        <v>49</v>
      </c>
      <c r="B5" s="2">
        <v>43</v>
      </c>
    </row>
    <row r="6" spans="1:2" x14ac:dyDescent="0.2">
      <c r="B6" s="2"/>
    </row>
    <row r="7" spans="1:2" x14ac:dyDescent="0.2">
      <c r="A7" s="1" t="s">
        <v>5</v>
      </c>
      <c r="B7" s="2"/>
    </row>
    <row r="8" spans="1:2" x14ac:dyDescent="0.2">
      <c r="A8" t="s">
        <v>2</v>
      </c>
      <c r="B8" s="2">
        <v>400</v>
      </c>
    </row>
    <row r="9" spans="1:2" x14ac:dyDescent="0.2">
      <c r="A9" t="s">
        <v>6</v>
      </c>
      <c r="B9" s="2" t="s">
        <v>9</v>
      </c>
    </row>
    <row r="10" spans="1:2" x14ac:dyDescent="0.2">
      <c r="A10" t="s">
        <v>8</v>
      </c>
      <c r="B10" s="2">
        <v>30</v>
      </c>
    </row>
    <row r="11" spans="1:2" x14ac:dyDescent="0.2">
      <c r="A11" t="s">
        <v>12</v>
      </c>
      <c r="B11" s="2">
        <v>8</v>
      </c>
    </row>
    <row r="12" spans="1:2" x14ac:dyDescent="0.2">
      <c r="A12" s="1"/>
      <c r="B12" s="2"/>
    </row>
    <row r="13" spans="1:2" x14ac:dyDescent="0.2">
      <c r="A13" s="1" t="s">
        <v>17</v>
      </c>
      <c r="B13" s="2"/>
    </row>
    <row r="14" spans="1:2" x14ac:dyDescent="0.2">
      <c r="A14" t="s">
        <v>18</v>
      </c>
      <c r="B14" s="2">
        <f>IF(B20= "TW 15", 2.2/2,2.1/2)</f>
        <v>1.05</v>
      </c>
    </row>
    <row r="15" spans="1:2" x14ac:dyDescent="0.2">
      <c r="A15" t="s">
        <v>19</v>
      </c>
      <c r="B15" s="2">
        <v>0.5</v>
      </c>
    </row>
    <row r="16" spans="1:2" x14ac:dyDescent="0.2">
      <c r="A16" t="s">
        <v>20</v>
      </c>
      <c r="B16" s="8">
        <f>SQRT(B14^2+B15^2)</f>
        <v>1.1629703349613008</v>
      </c>
    </row>
    <row r="17" spans="1:2" x14ac:dyDescent="0.2">
      <c r="B17" s="2"/>
    </row>
    <row r="18" spans="1:2" x14ac:dyDescent="0.2">
      <c r="A18" s="1" t="s">
        <v>3</v>
      </c>
      <c r="B18" s="2"/>
    </row>
    <row r="19" spans="1:2" x14ac:dyDescent="0.2">
      <c r="A19" t="s">
        <v>39</v>
      </c>
      <c r="B19" s="2">
        <v>2</v>
      </c>
    </row>
    <row r="20" spans="1:2" x14ac:dyDescent="0.2">
      <c r="A20" t="s">
        <v>40</v>
      </c>
      <c r="B20" s="2">
        <v>70</v>
      </c>
    </row>
    <row r="21" spans="1:2" x14ac:dyDescent="0.2">
      <c r="A21" t="s">
        <v>41</v>
      </c>
      <c r="B21" s="2" t="s">
        <v>37</v>
      </c>
    </row>
    <row r="22" spans="1:2" x14ac:dyDescent="0.2">
      <c r="A22" t="s">
        <v>42</v>
      </c>
      <c r="B22" s="2">
        <v>10</v>
      </c>
    </row>
    <row r="23" spans="1:2" x14ac:dyDescent="0.2">
      <c r="A23" t="s">
        <v>43</v>
      </c>
      <c r="B23" s="2" t="str">
        <f>IF(B20=70, "Aluminium", "Kupfer")</f>
        <v>Aluminium</v>
      </c>
    </row>
    <row r="24" spans="1:2" x14ac:dyDescent="0.2">
      <c r="A24" t="s">
        <v>44</v>
      </c>
      <c r="B24" s="2">
        <f>IF(B20=70, 1, 0.5)</f>
        <v>1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99D91-EF0E-584E-B7A1-1726B29A895C}">
  <dimension ref="A1:H57"/>
  <sheetViews>
    <sheetView tabSelected="1" zoomScale="120" zoomScaleNormal="120" workbookViewId="0">
      <selection activeCell="D2" sqref="D2"/>
    </sheetView>
  </sheetViews>
  <sheetFormatPr baseColWidth="10" defaultRowHeight="16" x14ac:dyDescent="0.2"/>
  <cols>
    <col min="1" max="1" width="14.5" customWidth="1"/>
    <col min="2" max="2" width="25.83203125" style="2" customWidth="1"/>
    <col min="3" max="3" width="29.33203125" bestFit="1" customWidth="1"/>
    <col min="4" max="4" width="15.5" bestFit="1" customWidth="1"/>
    <col min="5" max="5" width="25.6640625" bestFit="1" customWidth="1"/>
    <col min="6" max="6" width="20" bestFit="1" customWidth="1"/>
    <col min="7" max="7" width="13.33203125" bestFit="1" customWidth="1"/>
    <col min="8" max="8" width="11.33203125" bestFit="1" customWidth="1"/>
  </cols>
  <sheetData>
    <row r="1" spans="1:8" ht="16" customHeight="1" x14ac:dyDescent="0.2">
      <c r="A1" s="6" t="s">
        <v>4</v>
      </c>
      <c r="B1" t="s">
        <v>23</v>
      </c>
      <c r="C1" t="s">
        <v>10</v>
      </c>
      <c r="D1" t="s">
        <v>22</v>
      </c>
      <c r="E1" t="s">
        <v>7</v>
      </c>
      <c r="F1" t="s">
        <v>13</v>
      </c>
      <c r="G1" t="s">
        <v>45</v>
      </c>
      <c r="H1" s="5" t="s">
        <v>46</v>
      </c>
    </row>
    <row r="2" spans="1:8" ht="16" customHeight="1" x14ac:dyDescent="0.2">
      <c r="A2" s="4" t="s">
        <v>38</v>
      </c>
      <c r="B2" s="10">
        <v>0</v>
      </c>
      <c r="C2" s="10">
        <f>34.5-Grunddaten!$B$11-Messwerte[[#This Row],[Material vor Kammer / mm]]</f>
        <v>26.5</v>
      </c>
      <c r="D2">
        <f>IF(Messwerte[[#This Row],[Orientierung]]="v",0.06 +Messwerte[[#This Row],[Material vor Kammer / mm]], IF(Messwerte[[#This Row],[Orientierung]]="h",8-0.06+Messwerte[[#This Row],[Material vor Kammer / mm]],"Orientierung?")) +1</f>
        <v>1.06</v>
      </c>
      <c r="E2" s="11">
        <v>2000</v>
      </c>
      <c r="F2" s="10">
        <f>Messwerte[[#This Row],[Dosis / mGy]]*Grunddaten!$B$16/ 100</f>
        <v>23.259406699226016</v>
      </c>
      <c r="G2" s="10">
        <v>24.6</v>
      </c>
      <c r="H2" s="15">
        <v>973.3</v>
      </c>
    </row>
    <row r="3" spans="1:8" x14ac:dyDescent="0.2">
      <c r="A3" s="4" t="s">
        <v>38</v>
      </c>
      <c r="B3" s="10">
        <v>0.5</v>
      </c>
      <c r="C3" s="10">
        <f>34.5-Grunddaten!$B$11-Messwerte[[#This Row],[Material vor Kammer / mm]]</f>
        <v>26</v>
      </c>
      <c r="D3">
        <f>IF(Messwerte[[#This Row],[Orientierung]]="v",0.06 +Messwerte[[#This Row],[Material vor Kammer / mm]], IF(Messwerte[[#This Row],[Orientierung]]="h",8-0.06+Messwerte[[#This Row],[Material vor Kammer / mm]],"Orientierung?")) +1</f>
        <v>1.56</v>
      </c>
      <c r="E3" s="11"/>
      <c r="F3" s="10">
        <f>Messwerte[[#This Row],[Dosis / mGy]]*Grunddaten!$B$16/ 100</f>
        <v>0</v>
      </c>
      <c r="G3" s="10"/>
      <c r="H3" s="10"/>
    </row>
    <row r="4" spans="1:8" x14ac:dyDescent="0.2">
      <c r="A4" s="4" t="s">
        <v>38</v>
      </c>
      <c r="B4" s="10">
        <v>1</v>
      </c>
      <c r="C4" s="10">
        <f>34.5-Grunddaten!$B$11-Messwerte[[#This Row],[Material vor Kammer / mm]]</f>
        <v>25.5</v>
      </c>
      <c r="D4">
        <f>IF(Messwerte[[#This Row],[Orientierung]]="v",0.06 +Messwerte[[#This Row],[Material vor Kammer / mm]], IF(Messwerte[[#This Row],[Orientierung]]="h",8-0.06+Messwerte[[#This Row],[Material vor Kammer / mm]],"Orientierung?")) +1</f>
        <v>2.06</v>
      </c>
      <c r="E4" s="11">
        <v>1891</v>
      </c>
      <c r="F4" s="10">
        <f>Messwerte[[#This Row],[Dosis / mGy]]*Grunddaten!$B$16/ 100</f>
        <v>21.991769034118196</v>
      </c>
      <c r="G4" s="10">
        <v>24.6</v>
      </c>
      <c r="H4" s="10">
        <v>973.3</v>
      </c>
    </row>
    <row r="5" spans="1:8" x14ac:dyDescent="0.2">
      <c r="A5" s="4" t="s">
        <v>38</v>
      </c>
      <c r="B5" s="10">
        <v>1.5</v>
      </c>
      <c r="C5" s="10">
        <f>34.5-Grunddaten!$B$11-Messwerte[[#This Row],[Material vor Kammer / mm]]</f>
        <v>25</v>
      </c>
      <c r="D5">
        <f>IF(Messwerte[[#This Row],[Orientierung]]="v",0.06 +Messwerte[[#This Row],[Material vor Kammer / mm]], IF(Messwerte[[#This Row],[Orientierung]]="h",8-0.06+Messwerte[[#This Row],[Material vor Kammer / mm]],"Orientierung?")) +1</f>
        <v>2.56</v>
      </c>
      <c r="E5" s="11"/>
      <c r="F5" s="10">
        <f>Messwerte[[#This Row],[Dosis / mGy]]*Grunddaten!$B$16/ 100</f>
        <v>0</v>
      </c>
      <c r="G5" s="10"/>
      <c r="H5" s="10"/>
    </row>
    <row r="6" spans="1:8" x14ac:dyDescent="0.2">
      <c r="A6" s="4" t="s">
        <v>38</v>
      </c>
      <c r="B6" s="10">
        <v>2</v>
      </c>
      <c r="C6" s="10">
        <f>34.5-Grunddaten!$B$11-Messwerte[[#This Row],[Material vor Kammer / mm]]</f>
        <v>24.5</v>
      </c>
      <c r="D6">
        <f>IF(Messwerte[[#This Row],[Orientierung]]="v",0.06 +Messwerte[[#This Row],[Material vor Kammer / mm]], IF(Messwerte[[#This Row],[Orientierung]]="h",8-0.06+Messwerte[[#This Row],[Material vor Kammer / mm]],"Orientierung?")) +1</f>
        <v>3.06</v>
      </c>
      <c r="E6" s="11">
        <v>1787</v>
      </c>
      <c r="F6" s="10">
        <f>Messwerte[[#This Row],[Dosis / mGy]]*Grunddaten!$B$16/ 100</f>
        <v>20.782279885758445</v>
      </c>
      <c r="G6" s="10">
        <v>24.6</v>
      </c>
      <c r="H6" s="15">
        <v>973.3</v>
      </c>
    </row>
    <row r="7" spans="1:8" x14ac:dyDescent="0.2">
      <c r="A7" s="4" t="s">
        <v>38</v>
      </c>
      <c r="B7" s="10">
        <v>2.5</v>
      </c>
      <c r="C7" s="10">
        <f>34.5-Grunddaten!$B$11-Messwerte[[#This Row],[Material vor Kammer / mm]]</f>
        <v>24</v>
      </c>
      <c r="D7">
        <f>IF(Messwerte[[#This Row],[Orientierung]]="v",0.06 +Messwerte[[#This Row],[Material vor Kammer / mm]], IF(Messwerte[[#This Row],[Orientierung]]="h",8-0.06+Messwerte[[#This Row],[Material vor Kammer / mm]],"Orientierung?")) +1</f>
        <v>3.56</v>
      </c>
      <c r="E7" s="11"/>
      <c r="F7" s="10">
        <f>Messwerte[[#This Row],[Dosis / mGy]]*Grunddaten!$B$16/ 100</f>
        <v>0</v>
      </c>
      <c r="G7" s="10"/>
      <c r="H7" s="10"/>
    </row>
    <row r="8" spans="1:8" x14ac:dyDescent="0.2">
      <c r="A8" s="4" t="s">
        <v>38</v>
      </c>
      <c r="B8" s="10">
        <v>3</v>
      </c>
      <c r="C8" s="10">
        <f>34.5-Grunddaten!$B$11-Messwerte[[#This Row],[Material vor Kammer / mm]]</f>
        <v>23.5</v>
      </c>
      <c r="D8">
        <f>IF(Messwerte[[#This Row],[Orientierung]]="v",0.06 +Messwerte[[#This Row],[Material vor Kammer / mm]], IF(Messwerte[[#This Row],[Orientierung]]="h",8-0.06+Messwerte[[#This Row],[Material vor Kammer / mm]],"Orientierung?")) +1</f>
        <v>4.0600000000000005</v>
      </c>
      <c r="E8" s="11">
        <v>1687</v>
      </c>
      <c r="F8" s="10">
        <f>Messwerte[[#This Row],[Dosis / mGy]]*Grunddaten!$B$16/ 100</f>
        <v>19.619309550797144</v>
      </c>
      <c r="G8" s="10">
        <v>24.6</v>
      </c>
      <c r="H8" s="15">
        <v>973.3</v>
      </c>
    </row>
    <row r="9" spans="1:8" x14ac:dyDescent="0.2">
      <c r="A9" s="4" t="s">
        <v>38</v>
      </c>
      <c r="B9" s="10">
        <v>3.5</v>
      </c>
      <c r="C9" s="10">
        <f>34.5-Grunddaten!$B$11-Messwerte[[#This Row],[Material vor Kammer / mm]]</f>
        <v>23</v>
      </c>
      <c r="D9">
        <f>IF(Messwerte[[#This Row],[Orientierung]]="v",0.06 +Messwerte[[#This Row],[Material vor Kammer / mm]], IF(Messwerte[[#This Row],[Orientierung]]="h",8-0.06+Messwerte[[#This Row],[Material vor Kammer / mm]],"Orientierung?")) +1</f>
        <v>4.5600000000000005</v>
      </c>
      <c r="E9" s="11"/>
      <c r="F9" s="10">
        <f>Messwerte[[#This Row],[Dosis / mGy]]*Grunddaten!$B$16/ 100</f>
        <v>0</v>
      </c>
      <c r="G9" s="10"/>
      <c r="H9" s="10"/>
    </row>
    <row r="10" spans="1:8" x14ac:dyDescent="0.2">
      <c r="A10" s="4" t="s">
        <v>38</v>
      </c>
      <c r="B10" s="10">
        <v>4</v>
      </c>
      <c r="C10" s="10">
        <f>34.5-Grunddaten!$B$11-Messwerte[[#This Row],[Material vor Kammer / mm]]</f>
        <v>22.5</v>
      </c>
      <c r="D10">
        <f>IF(Messwerte[[#This Row],[Orientierung]]="v",0.06 +Messwerte[[#This Row],[Material vor Kammer / mm]], IF(Messwerte[[#This Row],[Orientierung]]="h",8-0.06+Messwerte[[#This Row],[Material vor Kammer / mm]],"Orientierung?")) +1</f>
        <v>5.0599999999999996</v>
      </c>
      <c r="E10" s="11">
        <v>1595</v>
      </c>
      <c r="F10" s="10">
        <f>Messwerte[[#This Row],[Dosis / mGy]]*Grunddaten!$B$16/ 100</f>
        <v>18.549376842632746</v>
      </c>
      <c r="G10" s="10">
        <v>24.7</v>
      </c>
      <c r="H10" s="10">
        <v>973.3</v>
      </c>
    </row>
    <row r="11" spans="1:8" x14ac:dyDescent="0.2">
      <c r="A11" s="4" t="s">
        <v>38</v>
      </c>
      <c r="B11" s="10">
        <v>4.5</v>
      </c>
      <c r="C11" s="10">
        <f>34.5-Grunddaten!$B$11-Messwerte[[#This Row],[Material vor Kammer / mm]]</f>
        <v>22</v>
      </c>
      <c r="D11">
        <f>IF(Messwerte[[#This Row],[Orientierung]]="v",0.06 +Messwerte[[#This Row],[Material vor Kammer / mm]], IF(Messwerte[[#This Row],[Orientierung]]="h",8-0.06+Messwerte[[#This Row],[Material vor Kammer / mm]],"Orientierung?")) +1</f>
        <v>5.56</v>
      </c>
      <c r="E11" s="11"/>
      <c r="F11" s="10">
        <f>Messwerte[[#This Row],[Dosis / mGy]]*Grunddaten!$B$16/ 100</f>
        <v>0</v>
      </c>
      <c r="G11" s="10"/>
      <c r="H11" s="10"/>
    </row>
    <row r="12" spans="1:8" x14ac:dyDescent="0.2">
      <c r="A12" s="4" t="s">
        <v>38</v>
      </c>
      <c r="B12" s="10">
        <v>5</v>
      </c>
      <c r="C12" s="10">
        <f>34.5-Grunddaten!$B$11-Messwerte[[#This Row],[Material vor Kammer / mm]]</f>
        <v>21.5</v>
      </c>
      <c r="D12">
        <f>IF(Messwerte[[#This Row],[Orientierung]]="v",0.06 +Messwerte[[#This Row],[Material vor Kammer / mm]], IF(Messwerte[[#This Row],[Orientierung]]="h",8-0.06+Messwerte[[#This Row],[Material vor Kammer / mm]],"Orientierung?")) +1</f>
        <v>6.06</v>
      </c>
      <c r="E12" s="11">
        <v>1508</v>
      </c>
      <c r="F12" s="10">
        <f>Messwerte[[#This Row],[Dosis / mGy]]*Grunddaten!$B$16/ 100</f>
        <v>17.537592651216418</v>
      </c>
      <c r="G12" s="10">
        <v>24.7</v>
      </c>
      <c r="H12" s="10">
        <v>973.1</v>
      </c>
    </row>
    <row r="13" spans="1:8" x14ac:dyDescent="0.2">
      <c r="A13" s="4" t="s">
        <v>38</v>
      </c>
      <c r="B13" s="10">
        <v>5.5</v>
      </c>
      <c r="C13" s="10">
        <f>34.5-Grunddaten!$B$11-Messwerte[[#This Row],[Material vor Kammer / mm]]</f>
        <v>21</v>
      </c>
      <c r="D13">
        <f>IF(Messwerte[[#This Row],[Orientierung]]="v",0.06 +Messwerte[[#This Row],[Material vor Kammer / mm]], IF(Messwerte[[#This Row],[Orientierung]]="h",8-0.06+Messwerte[[#This Row],[Material vor Kammer / mm]],"Orientierung?")) +1</f>
        <v>6.56</v>
      </c>
      <c r="E13" s="11"/>
      <c r="F13" s="10">
        <f>Messwerte[[#This Row],[Dosis / mGy]]*Grunddaten!$B$16/ 100</f>
        <v>0</v>
      </c>
      <c r="G13" s="10"/>
      <c r="H13" s="10"/>
    </row>
    <row r="14" spans="1:8" x14ac:dyDescent="0.2">
      <c r="A14" s="4" t="s">
        <v>38</v>
      </c>
      <c r="B14" s="10">
        <v>6</v>
      </c>
      <c r="C14" s="10">
        <f>34.5-Grunddaten!$B$11-Messwerte[[#This Row],[Material vor Kammer / mm]]</f>
        <v>20.5</v>
      </c>
      <c r="D14">
        <f>IF(Messwerte[[#This Row],[Orientierung]]="v",0.06 +Messwerte[[#This Row],[Material vor Kammer / mm]], IF(Messwerte[[#This Row],[Orientierung]]="h",8-0.06+Messwerte[[#This Row],[Material vor Kammer / mm]],"Orientierung?")) +1</f>
        <v>7.06</v>
      </c>
      <c r="E14" s="11">
        <v>1425</v>
      </c>
      <c r="F14" s="10">
        <f>Messwerte[[#This Row],[Dosis / mGy]]*Grunddaten!$B$16/ 100</f>
        <v>16.572327273198535</v>
      </c>
      <c r="G14" s="10">
        <v>24.7</v>
      </c>
      <c r="H14" s="10">
        <v>973.1</v>
      </c>
    </row>
    <row r="15" spans="1:8" x14ac:dyDescent="0.2">
      <c r="A15" s="4" t="s">
        <v>38</v>
      </c>
      <c r="B15" s="10">
        <v>6.5</v>
      </c>
      <c r="C15" s="10">
        <f>34.5-Grunddaten!$B$11-Messwerte[[#This Row],[Material vor Kammer / mm]]</f>
        <v>20</v>
      </c>
      <c r="D15">
        <f>IF(Messwerte[[#This Row],[Orientierung]]="v",0.06 +Messwerte[[#This Row],[Material vor Kammer / mm]], IF(Messwerte[[#This Row],[Orientierung]]="h",8-0.06+Messwerte[[#This Row],[Material vor Kammer / mm]],"Orientierung?")) +1</f>
        <v>7.56</v>
      </c>
      <c r="E15" s="11"/>
      <c r="F15" s="10">
        <f>Messwerte[[#This Row],[Dosis / mGy]]*Grunddaten!$B$16/ 100</f>
        <v>0</v>
      </c>
      <c r="G15" s="10"/>
      <c r="H15" s="10"/>
    </row>
    <row r="16" spans="1:8" x14ac:dyDescent="0.2">
      <c r="A16" s="4" t="s">
        <v>38</v>
      </c>
      <c r="B16" s="10">
        <v>7</v>
      </c>
      <c r="C16" s="10">
        <f>34.5-Grunddaten!$B$11-Messwerte[[#This Row],[Material vor Kammer / mm]]</f>
        <v>19.5</v>
      </c>
      <c r="D16">
        <f>IF(Messwerte[[#This Row],[Orientierung]]="v",0.06 +Messwerte[[#This Row],[Material vor Kammer / mm]], IF(Messwerte[[#This Row],[Orientierung]]="h",8-0.06+Messwerte[[#This Row],[Material vor Kammer / mm]],"Orientierung?")) +1</f>
        <v>8.0599999999999987</v>
      </c>
      <c r="E16" s="11">
        <v>1352</v>
      </c>
      <c r="F16" s="10">
        <f>Messwerte[[#This Row],[Dosis / mGy]]*Grunddaten!$B$16/ 100</f>
        <v>15.723358928676786</v>
      </c>
      <c r="G16" s="10">
        <v>24.7</v>
      </c>
      <c r="H16" s="10">
        <v>973.1</v>
      </c>
    </row>
    <row r="17" spans="1:8" x14ac:dyDescent="0.2">
      <c r="A17" s="4" t="s">
        <v>38</v>
      </c>
      <c r="B17" s="10">
        <v>7.5</v>
      </c>
      <c r="C17" s="10">
        <f>34.5-Grunddaten!$B$11-Messwerte[[#This Row],[Material vor Kammer / mm]]</f>
        <v>19</v>
      </c>
      <c r="D17">
        <f>IF(Messwerte[[#This Row],[Orientierung]]="v",0.06 +Messwerte[[#This Row],[Material vor Kammer / mm]], IF(Messwerte[[#This Row],[Orientierung]]="h",8-0.06+Messwerte[[#This Row],[Material vor Kammer / mm]],"Orientierung?")) +1</f>
        <v>8.5599999999999987</v>
      </c>
      <c r="E17" s="11"/>
      <c r="F17" s="10">
        <f>Messwerte[[#This Row],[Dosis / mGy]]*Grunddaten!$B$16/ 100</f>
        <v>0</v>
      </c>
      <c r="G17" s="10"/>
      <c r="H17" s="10"/>
    </row>
    <row r="18" spans="1:8" x14ac:dyDescent="0.2">
      <c r="A18" s="4" t="s">
        <v>38</v>
      </c>
      <c r="B18" s="10">
        <v>8</v>
      </c>
      <c r="C18" s="10">
        <f>34.5-Grunddaten!$B$11-Messwerte[[#This Row],[Material vor Kammer / mm]]</f>
        <v>18.5</v>
      </c>
      <c r="D18">
        <f>IF(Messwerte[[#This Row],[Orientierung]]="v",0.06 +Messwerte[[#This Row],[Material vor Kammer / mm]], IF(Messwerte[[#This Row],[Orientierung]]="h",8-0.06+Messwerte[[#This Row],[Material vor Kammer / mm]],"Orientierung?")) +1</f>
        <v>9.06</v>
      </c>
      <c r="E18" s="11">
        <v>1277</v>
      </c>
      <c r="F18" s="10">
        <f>Messwerte[[#This Row],[Dosis / mGy]]*Grunddaten!$B$16/ 100</f>
        <v>14.851131177455811</v>
      </c>
      <c r="G18" s="10">
        <v>24.7</v>
      </c>
      <c r="H18" s="10">
        <v>973.1</v>
      </c>
    </row>
    <row r="19" spans="1:8" x14ac:dyDescent="0.2">
      <c r="A19" s="4" t="s">
        <v>38</v>
      </c>
      <c r="B19" s="10">
        <v>8.5</v>
      </c>
      <c r="C19" s="10">
        <f>34.5-Grunddaten!$B$11-Messwerte[[#This Row],[Material vor Kammer / mm]]</f>
        <v>18</v>
      </c>
      <c r="D19">
        <f>IF(Messwerte[[#This Row],[Orientierung]]="v",0.06 +Messwerte[[#This Row],[Material vor Kammer / mm]], IF(Messwerte[[#This Row],[Orientierung]]="h",8-0.06+Messwerte[[#This Row],[Material vor Kammer / mm]],"Orientierung?")) +1</f>
        <v>9.56</v>
      </c>
      <c r="E19" s="11"/>
      <c r="F19" s="10">
        <f>Messwerte[[#This Row],[Dosis / mGy]]*Grunddaten!$B$16/ 100</f>
        <v>0</v>
      </c>
      <c r="G19" s="10"/>
      <c r="H19" s="10"/>
    </row>
    <row r="20" spans="1:8" x14ac:dyDescent="0.2">
      <c r="A20" s="4" t="s">
        <v>38</v>
      </c>
      <c r="B20" s="10">
        <v>9</v>
      </c>
      <c r="C20" s="10">
        <f>34.5-Grunddaten!$B$11-Messwerte[[#This Row],[Material vor Kammer / mm]]</f>
        <v>17.5</v>
      </c>
      <c r="D20">
        <f>IF(Messwerte[[#This Row],[Orientierung]]="v",0.06 +Messwerte[[#This Row],[Material vor Kammer / mm]], IF(Messwerte[[#This Row],[Orientierung]]="h",8-0.06+Messwerte[[#This Row],[Material vor Kammer / mm]],"Orientierung?")) +1</f>
        <v>10.06</v>
      </c>
      <c r="E20" s="11">
        <v>1214</v>
      </c>
      <c r="F20" s="10">
        <f>Messwerte[[#This Row],[Dosis / mGy]]*Grunddaten!$B$16/ 100</f>
        <v>14.118459866430191</v>
      </c>
      <c r="G20" s="10">
        <v>24.7</v>
      </c>
      <c r="H20" s="10">
        <v>973.1</v>
      </c>
    </row>
    <row r="21" spans="1:8" x14ac:dyDescent="0.2">
      <c r="A21" s="4" t="s">
        <v>38</v>
      </c>
      <c r="B21" s="10">
        <v>9.5</v>
      </c>
      <c r="C21" s="10">
        <f>34.5-Grunddaten!$B$11-Messwerte[[#This Row],[Material vor Kammer / mm]]</f>
        <v>17</v>
      </c>
      <c r="D21">
        <f>IF(Messwerte[[#This Row],[Orientierung]]="v",0.06 +Messwerte[[#This Row],[Material vor Kammer / mm]], IF(Messwerte[[#This Row],[Orientierung]]="h",8-0.06+Messwerte[[#This Row],[Material vor Kammer / mm]],"Orientierung?")) +1</f>
        <v>10.56</v>
      </c>
      <c r="E21" s="11"/>
      <c r="F21" s="10">
        <f>Messwerte[[#This Row],[Dosis / mGy]]*Grunddaten!$B$16/ 100</f>
        <v>0</v>
      </c>
      <c r="G21" s="10"/>
      <c r="H21" s="10"/>
    </row>
    <row r="22" spans="1:8" x14ac:dyDescent="0.2">
      <c r="A22" s="4" t="s">
        <v>38</v>
      </c>
      <c r="B22" s="10">
        <v>10</v>
      </c>
      <c r="C22" s="10">
        <f>34.5-Grunddaten!$B$11-Messwerte[[#This Row],[Material vor Kammer / mm]]</f>
        <v>16.5</v>
      </c>
      <c r="D22">
        <f>IF(Messwerte[[#This Row],[Orientierung]]="v",0.06 +Messwerte[[#This Row],[Material vor Kammer / mm]], IF(Messwerte[[#This Row],[Orientierung]]="h",8-0.06+Messwerte[[#This Row],[Material vor Kammer / mm]],"Orientierung?")) +1</f>
        <v>11.06</v>
      </c>
      <c r="E22" s="11">
        <v>1149</v>
      </c>
      <c r="F22" s="10">
        <f>Messwerte[[#This Row],[Dosis / mGy]]*Grunddaten!$B$16/ 100</f>
        <v>13.362529148705345</v>
      </c>
      <c r="G22" s="10">
        <v>24.7</v>
      </c>
      <c r="H22" s="10">
        <v>973.1</v>
      </c>
    </row>
    <row r="23" spans="1:8" x14ac:dyDescent="0.2">
      <c r="A23" s="4" t="s">
        <v>38</v>
      </c>
      <c r="B23" s="10">
        <v>10.5</v>
      </c>
      <c r="C23" s="10">
        <f>34.5-Grunddaten!$B$11-Messwerte[[#This Row],[Material vor Kammer / mm]]</f>
        <v>16</v>
      </c>
      <c r="D23">
        <f>IF(Messwerte[[#This Row],[Orientierung]]="v",0.06 +Messwerte[[#This Row],[Material vor Kammer / mm]], IF(Messwerte[[#This Row],[Orientierung]]="h",8-0.06+Messwerte[[#This Row],[Material vor Kammer / mm]],"Orientierung?")) +1</f>
        <v>11.56</v>
      </c>
      <c r="E23" s="11"/>
      <c r="F23" s="10">
        <f>Messwerte[[#This Row],[Dosis / mGy]]*Grunddaten!$B$16/ 100</f>
        <v>0</v>
      </c>
      <c r="G23" s="10"/>
      <c r="H23" s="10"/>
    </row>
    <row r="24" spans="1:8" x14ac:dyDescent="0.2">
      <c r="A24" s="4" t="s">
        <v>38</v>
      </c>
      <c r="B24" s="10">
        <v>11</v>
      </c>
      <c r="C24" s="10">
        <f>34.5-Grunddaten!$B$11-Messwerte[[#This Row],[Material vor Kammer / mm]]</f>
        <v>15.5</v>
      </c>
      <c r="D24">
        <f>IF(Messwerte[[#This Row],[Orientierung]]="v",0.06 +Messwerte[[#This Row],[Material vor Kammer / mm]], IF(Messwerte[[#This Row],[Orientierung]]="h",8-0.06+Messwerte[[#This Row],[Material vor Kammer / mm]],"Orientierung?")) +1</f>
        <v>12.06</v>
      </c>
      <c r="E24" s="11">
        <v>1086</v>
      </c>
      <c r="F24" s="10">
        <f>Messwerte[[#This Row],[Dosis / mGy]]*Grunddaten!$B$16/ 100</f>
        <v>12.629857837679726</v>
      </c>
      <c r="G24" s="10">
        <v>24.7</v>
      </c>
      <c r="H24" s="10">
        <v>973.1</v>
      </c>
    </row>
    <row r="25" spans="1:8" x14ac:dyDescent="0.2">
      <c r="A25" s="4" t="s">
        <v>38</v>
      </c>
      <c r="B25" s="10">
        <v>11.5</v>
      </c>
      <c r="C25" s="10">
        <f>34.5-Grunddaten!$B$11-Messwerte[[#This Row],[Material vor Kammer / mm]]</f>
        <v>15</v>
      </c>
      <c r="D25">
        <f>IF(Messwerte[[#This Row],[Orientierung]]="v",0.06 +Messwerte[[#This Row],[Material vor Kammer / mm]], IF(Messwerte[[#This Row],[Orientierung]]="h",8-0.06+Messwerte[[#This Row],[Material vor Kammer / mm]],"Orientierung?")) +1</f>
        <v>12.56</v>
      </c>
      <c r="E25" s="11"/>
      <c r="F25" s="10">
        <f>Messwerte[[#This Row],[Dosis / mGy]]*Grunddaten!$B$16/ 100</f>
        <v>0</v>
      </c>
      <c r="G25" s="10"/>
      <c r="H25" s="10"/>
    </row>
    <row r="26" spans="1:8" x14ac:dyDescent="0.2">
      <c r="A26" s="4" t="s">
        <v>38</v>
      </c>
      <c r="B26" s="10">
        <v>12</v>
      </c>
      <c r="C26" s="10">
        <f>34.5-Grunddaten!$B$11-Messwerte[[#This Row],[Material vor Kammer / mm]]</f>
        <v>14.5</v>
      </c>
      <c r="D26">
        <f>IF(Messwerte[[#This Row],[Orientierung]]="v",0.06 +Messwerte[[#This Row],[Material vor Kammer / mm]], IF(Messwerte[[#This Row],[Orientierung]]="h",8-0.06+Messwerte[[#This Row],[Material vor Kammer / mm]],"Orientierung?")) +1</f>
        <v>13.06</v>
      </c>
      <c r="E26" s="10">
        <v>1030</v>
      </c>
      <c r="F26" s="10">
        <f>Messwerte[[#This Row],[Dosis / mGy]]*Grunddaten!$B$16/ 100</f>
        <v>11.978594450101397</v>
      </c>
      <c r="G26" s="10">
        <v>24.7</v>
      </c>
      <c r="H26" s="10">
        <v>973.1</v>
      </c>
    </row>
    <row r="27" spans="1:8" x14ac:dyDescent="0.2">
      <c r="A27" s="4" t="s">
        <v>38</v>
      </c>
      <c r="B27" s="10">
        <v>12.5</v>
      </c>
      <c r="C27" s="10">
        <f>34.5-Grunddaten!$B$11-Messwerte[[#This Row],[Material vor Kammer / mm]]</f>
        <v>14</v>
      </c>
      <c r="D27">
        <f>IF(Messwerte[[#This Row],[Orientierung]]="v",0.06 +Messwerte[[#This Row],[Material vor Kammer / mm]], IF(Messwerte[[#This Row],[Orientierung]]="h",8-0.06+Messwerte[[#This Row],[Material vor Kammer / mm]],"Orientierung?")) +1</f>
        <v>13.56</v>
      </c>
      <c r="E27" s="10"/>
      <c r="F27" s="10">
        <f>Messwerte[[#This Row],[Dosis / mGy]]*Grunddaten!$B$16/ 100</f>
        <v>0</v>
      </c>
      <c r="G27" s="10"/>
      <c r="H27" s="10"/>
    </row>
    <row r="28" spans="1:8" x14ac:dyDescent="0.2">
      <c r="A28" s="4" t="s">
        <v>38</v>
      </c>
      <c r="B28" s="10">
        <v>13</v>
      </c>
      <c r="C28" s="10">
        <f>34.5-Grunddaten!$B$11-Messwerte[[#This Row],[Material vor Kammer / mm]]</f>
        <v>13.5</v>
      </c>
      <c r="D28">
        <f>IF(Messwerte[[#This Row],[Orientierung]]="v",0.06 +Messwerte[[#This Row],[Material vor Kammer / mm]], IF(Messwerte[[#This Row],[Orientierung]]="h",8-0.06+Messwerte[[#This Row],[Material vor Kammer / mm]],"Orientierung?")) +1</f>
        <v>14.06</v>
      </c>
      <c r="E28" s="10">
        <v>975.4</v>
      </c>
      <c r="F28" s="10">
        <f>Messwerte[[#This Row],[Dosis / mGy]]*Grunddaten!$B$16/ 100</f>
        <v>11.343612647212529</v>
      </c>
      <c r="G28" s="10">
        <v>24.7</v>
      </c>
      <c r="H28" s="10">
        <v>973.1</v>
      </c>
    </row>
    <row r="29" spans="1:8" x14ac:dyDescent="0.2">
      <c r="A29" s="4" t="s">
        <v>38</v>
      </c>
      <c r="B29" s="10">
        <v>13.5</v>
      </c>
      <c r="C29" s="10">
        <f>34.5-Grunddaten!$B$11-Messwerte[[#This Row],[Material vor Kammer / mm]]</f>
        <v>13</v>
      </c>
      <c r="D29">
        <f>IF(Messwerte[[#This Row],[Orientierung]]="v",0.06 +Messwerte[[#This Row],[Material vor Kammer / mm]], IF(Messwerte[[#This Row],[Orientierung]]="h",8-0.06+Messwerte[[#This Row],[Material vor Kammer / mm]],"Orientierung?")) +1</f>
        <v>14.56</v>
      </c>
      <c r="E29" s="10"/>
      <c r="F29" s="10">
        <f>Messwerte[[#This Row],[Dosis / mGy]]*Grunddaten!$B$16/ 100</f>
        <v>0</v>
      </c>
      <c r="G29" s="10"/>
      <c r="H29" s="10"/>
    </row>
    <row r="30" spans="1:8" x14ac:dyDescent="0.2">
      <c r="A30" s="4" t="s">
        <v>38</v>
      </c>
      <c r="B30" s="10">
        <v>14</v>
      </c>
      <c r="C30" s="10">
        <f>34.5-Grunddaten!$B$11-Messwerte[[#This Row],[Material vor Kammer / mm]]</f>
        <v>12.5</v>
      </c>
      <c r="D30">
        <f>IF(Messwerte[[#This Row],[Orientierung]]="v",0.06 +Messwerte[[#This Row],[Material vor Kammer / mm]], IF(Messwerte[[#This Row],[Orientierung]]="h",8-0.06+Messwerte[[#This Row],[Material vor Kammer / mm]],"Orientierung?")) +1</f>
        <v>15.06</v>
      </c>
      <c r="E30" s="10">
        <v>926.4</v>
      </c>
      <c r="F30" s="10">
        <f>Messwerte[[#This Row],[Dosis / mGy]]*Grunddaten!$B$16/ 100</f>
        <v>10.773757183081491</v>
      </c>
      <c r="G30" s="10">
        <v>24.7</v>
      </c>
      <c r="H30" s="10">
        <v>972.9</v>
      </c>
    </row>
    <row r="31" spans="1:8" x14ac:dyDescent="0.2">
      <c r="A31" s="4" t="s">
        <v>38</v>
      </c>
      <c r="B31" s="10">
        <v>14.5</v>
      </c>
      <c r="C31" s="10">
        <f>34.5-Grunddaten!$B$11-Messwerte[[#This Row],[Material vor Kammer / mm]]</f>
        <v>12</v>
      </c>
      <c r="D31">
        <f>IF(Messwerte[[#This Row],[Orientierung]]="v",0.06 +Messwerte[[#This Row],[Material vor Kammer / mm]], IF(Messwerte[[#This Row],[Orientierung]]="h",8-0.06+Messwerte[[#This Row],[Material vor Kammer / mm]],"Orientierung?")) +1</f>
        <v>15.56</v>
      </c>
      <c r="E31" s="10"/>
      <c r="F31" s="10">
        <f>Messwerte[[#This Row],[Dosis / mGy]]*Grunddaten!$B$16/ 100</f>
        <v>0</v>
      </c>
      <c r="G31" s="10"/>
      <c r="H31" s="10"/>
    </row>
    <row r="32" spans="1:8" x14ac:dyDescent="0.2">
      <c r="A32" s="4" t="s">
        <v>38</v>
      </c>
      <c r="B32" s="10">
        <v>15</v>
      </c>
      <c r="C32" s="10">
        <f>34.5-Grunddaten!$B$11-Messwerte[[#This Row],[Material vor Kammer / mm]]</f>
        <v>11.5</v>
      </c>
      <c r="D32">
        <f>IF(Messwerte[[#This Row],[Orientierung]]="v",0.06 +Messwerte[[#This Row],[Material vor Kammer / mm]], IF(Messwerte[[#This Row],[Orientierung]]="h",8-0.06+Messwerte[[#This Row],[Material vor Kammer / mm]],"Orientierung?")) +1</f>
        <v>16.060000000000002</v>
      </c>
      <c r="E32" s="10">
        <v>882.8</v>
      </c>
      <c r="F32" s="10">
        <f>Messwerte[[#This Row],[Dosis / mGy]]*Grunddaten!$B$16/ 100</f>
        <v>10.266702117038362</v>
      </c>
      <c r="G32" s="10">
        <v>24.7</v>
      </c>
      <c r="H32" s="10">
        <v>972.9</v>
      </c>
    </row>
    <row r="33" spans="1:8" x14ac:dyDescent="0.2">
      <c r="A33" s="4" t="s">
        <v>38</v>
      </c>
      <c r="B33" s="10">
        <v>15.5</v>
      </c>
      <c r="C33" s="10">
        <f>34.5-Grunddaten!$B$11-Messwerte[[#This Row],[Material vor Kammer / mm]]</f>
        <v>11</v>
      </c>
      <c r="D33">
        <f>IF(Messwerte[[#This Row],[Orientierung]]="v",0.06 +Messwerte[[#This Row],[Material vor Kammer / mm]], IF(Messwerte[[#This Row],[Orientierung]]="h",8-0.06+Messwerte[[#This Row],[Material vor Kammer / mm]],"Orientierung?")) +1</f>
        <v>16.560000000000002</v>
      </c>
      <c r="E33" s="10"/>
      <c r="F33" s="10">
        <f>Messwerte[[#This Row],[Dosis / mGy]]*Grunddaten!$B$16/ 100</f>
        <v>0</v>
      </c>
      <c r="G33" s="10"/>
      <c r="H33" s="10"/>
    </row>
    <row r="34" spans="1:8" x14ac:dyDescent="0.2">
      <c r="A34" s="4" t="s">
        <v>38</v>
      </c>
      <c r="B34" s="10">
        <v>16</v>
      </c>
      <c r="C34" s="10">
        <f>34.5-Grunddaten!$B$11-Messwerte[[#This Row],[Material vor Kammer / mm]]</f>
        <v>10.5</v>
      </c>
      <c r="D34">
        <f>IF(Messwerte[[#This Row],[Orientierung]]="v",0.06 +Messwerte[[#This Row],[Material vor Kammer / mm]], IF(Messwerte[[#This Row],[Orientierung]]="h",8-0.06+Messwerte[[#This Row],[Material vor Kammer / mm]],"Orientierung?")) +1</f>
        <v>17.059999999999999</v>
      </c>
      <c r="E34" s="10">
        <v>838.6</v>
      </c>
      <c r="F34" s="10">
        <f>Messwerte[[#This Row],[Dosis / mGy]]*Grunddaten!$B$16/ 100</f>
        <v>9.752669228985468</v>
      </c>
      <c r="G34" s="10">
        <v>24.7</v>
      </c>
      <c r="H34" s="10">
        <v>972.9</v>
      </c>
    </row>
    <row r="35" spans="1:8" x14ac:dyDescent="0.2">
      <c r="A35" s="4" t="s">
        <v>38</v>
      </c>
      <c r="B35" s="10">
        <v>16.5</v>
      </c>
      <c r="C35" s="10">
        <f>34.5-Grunddaten!$B$11-Messwerte[[#This Row],[Material vor Kammer / mm]]</f>
        <v>10</v>
      </c>
      <c r="D35">
        <f>IF(Messwerte[[#This Row],[Orientierung]]="v",0.06 +Messwerte[[#This Row],[Material vor Kammer / mm]], IF(Messwerte[[#This Row],[Orientierung]]="h",8-0.06+Messwerte[[#This Row],[Material vor Kammer / mm]],"Orientierung?")) +1</f>
        <v>17.559999999999999</v>
      </c>
      <c r="E35" s="10"/>
      <c r="F35" s="10">
        <f>Messwerte[[#This Row],[Dosis / mGy]]*Grunddaten!$B$16/ 100</f>
        <v>0</v>
      </c>
      <c r="G35" s="10"/>
      <c r="H35" s="10"/>
    </row>
    <row r="36" spans="1:8" x14ac:dyDescent="0.2">
      <c r="A36" s="4" t="s">
        <v>38</v>
      </c>
      <c r="B36" s="10">
        <v>17</v>
      </c>
      <c r="C36" s="10">
        <f>34.5-Grunddaten!$B$11-Messwerte[[#This Row],[Material vor Kammer / mm]]</f>
        <v>9.5</v>
      </c>
      <c r="D36">
        <f>IF(Messwerte[[#This Row],[Orientierung]]="v",0.06 +Messwerte[[#This Row],[Material vor Kammer / mm]], IF(Messwerte[[#This Row],[Orientierung]]="h",8-0.06+Messwerte[[#This Row],[Material vor Kammer / mm]],"Orientierung?")) +1</f>
        <v>18.059999999999999</v>
      </c>
      <c r="E36" s="10">
        <v>796.7</v>
      </c>
      <c r="F36" s="10">
        <f>Messwerte[[#This Row],[Dosis / mGy]]*Grunddaten!$B$16/ 100</f>
        <v>9.2653846586366839</v>
      </c>
      <c r="G36" s="10">
        <v>24.7</v>
      </c>
      <c r="H36" s="10">
        <v>972.9</v>
      </c>
    </row>
    <row r="37" spans="1:8" x14ac:dyDescent="0.2">
      <c r="A37" s="4" t="s">
        <v>38</v>
      </c>
      <c r="B37" s="10">
        <v>17.5</v>
      </c>
      <c r="C37" s="10">
        <f>34.5-Grunddaten!$B$11-Messwerte[[#This Row],[Material vor Kammer / mm]]</f>
        <v>9</v>
      </c>
      <c r="D37">
        <f>IF(Messwerte[[#This Row],[Orientierung]]="v",0.06 +Messwerte[[#This Row],[Material vor Kammer / mm]], IF(Messwerte[[#This Row],[Orientierung]]="h",8-0.06+Messwerte[[#This Row],[Material vor Kammer / mm]],"Orientierung?")) +1</f>
        <v>18.559999999999999</v>
      </c>
      <c r="E37" s="10"/>
      <c r="F37" s="10">
        <f>Messwerte[[#This Row],[Dosis / mGy]]*Grunddaten!$B$16/ 100</f>
        <v>0</v>
      </c>
      <c r="G37" s="10"/>
      <c r="H37" s="10"/>
    </row>
    <row r="38" spans="1:8" x14ac:dyDescent="0.2">
      <c r="A38" s="4" t="s">
        <v>38</v>
      </c>
      <c r="B38" s="10">
        <v>18</v>
      </c>
      <c r="C38" s="10">
        <f>34.5-Grunddaten!$B$11-Messwerte[[#This Row],[Material vor Kammer / mm]]</f>
        <v>8.5</v>
      </c>
      <c r="D38">
        <f>IF(Messwerte[[#This Row],[Orientierung]]="v",0.06 +Messwerte[[#This Row],[Material vor Kammer / mm]], IF(Messwerte[[#This Row],[Orientierung]]="h",8-0.06+Messwerte[[#This Row],[Material vor Kammer / mm]],"Orientierung?")) +1</f>
        <v>19.059999999999999</v>
      </c>
      <c r="E38" s="10">
        <v>756.8</v>
      </c>
      <c r="F38" s="10">
        <f>Messwerte[[#This Row],[Dosis / mGy]]*Grunddaten!$B$16/ 100</f>
        <v>8.801359494987123</v>
      </c>
      <c r="G38" s="10">
        <v>24.7</v>
      </c>
      <c r="H38" s="10">
        <v>972.9</v>
      </c>
    </row>
    <row r="39" spans="1:8" x14ac:dyDescent="0.2">
      <c r="A39" s="4" t="s">
        <v>38</v>
      </c>
      <c r="B39" s="10">
        <v>18.5</v>
      </c>
      <c r="C39" s="10">
        <f>34.5-Grunddaten!$B$11-Messwerte[[#This Row],[Material vor Kammer / mm]]</f>
        <v>8</v>
      </c>
      <c r="D39">
        <f>IF(Messwerte[[#This Row],[Orientierung]]="v",0.06 +Messwerte[[#This Row],[Material vor Kammer / mm]], IF(Messwerte[[#This Row],[Orientierung]]="h",8-0.06+Messwerte[[#This Row],[Material vor Kammer / mm]],"Orientierung?")) +1</f>
        <v>19.559999999999999</v>
      </c>
      <c r="E39" s="10"/>
      <c r="F39" s="10">
        <f>Messwerte[[#This Row],[Dosis / mGy]]*Grunddaten!$B$16/ 100</f>
        <v>0</v>
      </c>
      <c r="G39" s="10"/>
      <c r="H39" s="10"/>
    </row>
    <row r="40" spans="1:8" x14ac:dyDescent="0.2">
      <c r="A40" s="4" t="s">
        <v>38</v>
      </c>
      <c r="B40" s="10">
        <v>19</v>
      </c>
      <c r="C40" s="10">
        <f>34.5-Grunddaten!$B$11-Messwerte[[#This Row],[Material vor Kammer / mm]]</f>
        <v>7.5</v>
      </c>
      <c r="D40">
        <f>IF(Messwerte[[#This Row],[Orientierung]]="v",0.06 +Messwerte[[#This Row],[Material vor Kammer / mm]], IF(Messwerte[[#This Row],[Orientierung]]="h",8-0.06+Messwerte[[#This Row],[Material vor Kammer / mm]],"Orientierung?")) +1</f>
        <v>20.059999999999999</v>
      </c>
      <c r="E40" s="10">
        <v>724.4</v>
      </c>
      <c r="F40" s="10">
        <f>Messwerte[[#This Row],[Dosis / mGy]]*Grunddaten!$B$16/ 100</f>
        <v>8.4245571064596625</v>
      </c>
      <c r="G40" s="10">
        <v>24.7</v>
      </c>
      <c r="H40" s="10">
        <v>972.9</v>
      </c>
    </row>
    <row r="41" spans="1:8" x14ac:dyDescent="0.2">
      <c r="A41" s="4" t="s">
        <v>38</v>
      </c>
      <c r="B41" s="10">
        <v>19.5</v>
      </c>
      <c r="C41" s="10">
        <f>34.5-Grunddaten!$B$11-Messwerte[[#This Row],[Material vor Kammer / mm]]</f>
        <v>7</v>
      </c>
      <c r="D41">
        <f>IF(Messwerte[[#This Row],[Orientierung]]="v",0.06 +Messwerte[[#This Row],[Material vor Kammer / mm]], IF(Messwerte[[#This Row],[Orientierung]]="h",8-0.06+Messwerte[[#This Row],[Material vor Kammer / mm]],"Orientierung?")) +1</f>
        <v>20.56</v>
      </c>
      <c r="E41" s="10"/>
      <c r="F41" s="10">
        <f>Messwerte[[#This Row],[Dosis / mGy]]*Grunddaten!$B$16/ 100</f>
        <v>0</v>
      </c>
      <c r="G41" s="10"/>
      <c r="H41" s="10"/>
    </row>
    <row r="42" spans="1:8" x14ac:dyDescent="0.2">
      <c r="A42" s="4" t="s">
        <v>38</v>
      </c>
      <c r="B42" s="10">
        <v>20</v>
      </c>
      <c r="C42" s="10">
        <f>34.5-Grunddaten!$B$11-Messwerte[[#This Row],[Material vor Kammer / mm]]</f>
        <v>6.5</v>
      </c>
      <c r="D42">
        <f>IF(Messwerte[[#This Row],[Orientierung]]="v",0.06 +Messwerte[[#This Row],[Material vor Kammer / mm]], IF(Messwerte[[#This Row],[Orientierung]]="h",8-0.06+Messwerte[[#This Row],[Material vor Kammer / mm]],"Orientierung?")) +1</f>
        <v>21.06</v>
      </c>
      <c r="E42" s="10">
        <v>688.9</v>
      </c>
      <c r="F42" s="10">
        <f>Messwerte[[#This Row],[Dosis / mGy]]*Grunddaten!$B$16/ 100</f>
        <v>8.0117026375484013</v>
      </c>
      <c r="G42" s="10">
        <v>24.7</v>
      </c>
      <c r="H42" s="10">
        <v>972.9</v>
      </c>
    </row>
    <row r="43" spans="1:8" x14ac:dyDescent="0.2">
      <c r="A43" s="4" t="s">
        <v>38</v>
      </c>
      <c r="B43" s="10">
        <v>20.5</v>
      </c>
      <c r="C43" s="10">
        <f>34.5-Grunddaten!$B$11-Messwerte[[#This Row],[Material vor Kammer / mm]]</f>
        <v>6</v>
      </c>
      <c r="D43">
        <f>IF(Messwerte[[#This Row],[Orientierung]]="v",0.06 +Messwerte[[#This Row],[Material vor Kammer / mm]], IF(Messwerte[[#This Row],[Orientierung]]="h",8-0.06+Messwerte[[#This Row],[Material vor Kammer / mm]],"Orientierung?")) +1</f>
        <v>21.56</v>
      </c>
      <c r="E43" s="10"/>
      <c r="F43" s="10">
        <f>Messwerte[[#This Row],[Dosis / mGy]]*Grunddaten!$B$16/ 100</f>
        <v>0</v>
      </c>
      <c r="G43" s="10"/>
      <c r="H43" s="10"/>
    </row>
    <row r="44" spans="1:8" x14ac:dyDescent="0.2">
      <c r="A44" s="4" t="s">
        <v>38</v>
      </c>
      <c r="B44" s="10">
        <v>21</v>
      </c>
      <c r="C44" s="10">
        <f>34.5-Grunddaten!$B$11-Messwerte[[#This Row],[Material vor Kammer / mm]]</f>
        <v>5.5</v>
      </c>
      <c r="D44">
        <f>IF(Messwerte[[#This Row],[Orientierung]]="v",0.06 +Messwerte[[#This Row],[Material vor Kammer / mm]], IF(Messwerte[[#This Row],[Orientierung]]="h",8-0.06+Messwerte[[#This Row],[Material vor Kammer / mm]],"Orientierung?")) +1</f>
        <v>22.06</v>
      </c>
      <c r="E44" s="10">
        <v>655</v>
      </c>
      <c r="F44" s="10">
        <f>Messwerte[[#This Row],[Dosis / mGy]]*Grunddaten!$B$16/ 100</f>
        <v>7.6174556939965203</v>
      </c>
      <c r="G44" s="10">
        <v>24.7</v>
      </c>
      <c r="H44" s="10">
        <v>972.9</v>
      </c>
    </row>
    <row r="45" spans="1:8" x14ac:dyDescent="0.2">
      <c r="A45" s="4" t="s">
        <v>38</v>
      </c>
      <c r="B45" s="10">
        <v>21.5</v>
      </c>
      <c r="C45" s="10">
        <f>34.5-Grunddaten!$B$11-Messwerte[[#This Row],[Material vor Kammer / mm]]</f>
        <v>5</v>
      </c>
      <c r="D45">
        <f>IF(Messwerte[[#This Row],[Orientierung]]="v",0.06 +Messwerte[[#This Row],[Material vor Kammer / mm]], IF(Messwerte[[#This Row],[Orientierung]]="h",8-0.06+Messwerte[[#This Row],[Material vor Kammer / mm]],"Orientierung?")) +1</f>
        <v>22.56</v>
      </c>
      <c r="E45" s="10"/>
      <c r="F45" s="10">
        <f>Messwerte[[#This Row],[Dosis / mGy]]*Grunddaten!$B$16/ 100</f>
        <v>0</v>
      </c>
      <c r="G45" s="10"/>
      <c r="H45" s="10"/>
    </row>
    <row r="46" spans="1:8" x14ac:dyDescent="0.2">
      <c r="A46" s="4" t="s">
        <v>38</v>
      </c>
      <c r="B46" s="10">
        <v>22</v>
      </c>
      <c r="C46" s="10">
        <f>34.5-Grunddaten!$B$11-Messwerte[[#This Row],[Material vor Kammer / mm]]</f>
        <v>4.5</v>
      </c>
      <c r="D46">
        <f>IF(Messwerte[[#This Row],[Orientierung]]="v",0.06 +Messwerte[[#This Row],[Material vor Kammer / mm]], IF(Messwerte[[#This Row],[Orientierung]]="h",8-0.06+Messwerte[[#This Row],[Material vor Kammer / mm]],"Orientierung?")) +1</f>
        <v>23.06</v>
      </c>
      <c r="E46" s="10">
        <v>623.20000000000005</v>
      </c>
      <c r="F46" s="10">
        <f>Messwerte[[#This Row],[Dosis / mGy]]*Grunddaten!$B$16/ 100</f>
        <v>7.2476311274788268</v>
      </c>
      <c r="G46" s="10">
        <v>24.7</v>
      </c>
      <c r="H46" s="10">
        <v>972.9</v>
      </c>
    </row>
    <row r="47" spans="1:8" x14ac:dyDescent="0.2">
      <c r="A47" s="4" t="s">
        <v>38</v>
      </c>
      <c r="B47" s="10">
        <v>22.5</v>
      </c>
      <c r="C47" s="10">
        <f>34.5-Grunddaten!$B$11-Messwerte[[#This Row],[Material vor Kammer / mm]]</f>
        <v>4</v>
      </c>
      <c r="D47">
        <f>IF(Messwerte[[#This Row],[Orientierung]]="v",0.06 +Messwerte[[#This Row],[Material vor Kammer / mm]], IF(Messwerte[[#This Row],[Orientierung]]="h",8-0.06+Messwerte[[#This Row],[Material vor Kammer / mm]],"Orientierung?")) +1</f>
        <v>23.56</v>
      </c>
      <c r="E47" s="10"/>
      <c r="F47" s="10">
        <f>Messwerte[[#This Row],[Dosis / mGy]]*Grunddaten!$B$16/ 100</f>
        <v>0</v>
      </c>
      <c r="G47" s="10"/>
      <c r="H47" s="10"/>
    </row>
    <row r="48" spans="1:8" x14ac:dyDescent="0.2">
      <c r="A48" s="4" t="s">
        <v>38</v>
      </c>
      <c r="B48" s="10">
        <v>23</v>
      </c>
      <c r="C48" s="10">
        <f>34.5-Grunddaten!$B$11-Messwerte[[#This Row],[Material vor Kammer / mm]]</f>
        <v>3.5</v>
      </c>
      <c r="D48">
        <f>IF(Messwerte[[#This Row],[Orientierung]]="v",0.06 +Messwerte[[#This Row],[Material vor Kammer / mm]], IF(Messwerte[[#This Row],[Orientierung]]="h",8-0.06+Messwerte[[#This Row],[Material vor Kammer / mm]],"Orientierung?")) +1</f>
        <v>24.06</v>
      </c>
      <c r="E48" s="10">
        <v>594.5</v>
      </c>
      <c r="F48" s="10">
        <f>Messwerte[[#This Row],[Dosis / mGy]]*Grunddaten!$B$16/ 100</f>
        <v>6.913858641344933</v>
      </c>
      <c r="G48" s="10">
        <v>24.7</v>
      </c>
      <c r="H48" s="10">
        <v>972.9</v>
      </c>
    </row>
    <row r="49" spans="1:8" x14ac:dyDescent="0.2">
      <c r="A49" s="4" t="s">
        <v>38</v>
      </c>
      <c r="B49" s="10">
        <v>23.5</v>
      </c>
      <c r="C49" s="10">
        <f>34.5-Grunddaten!$B$11-Messwerte[[#This Row],[Material vor Kammer / mm]]</f>
        <v>3</v>
      </c>
      <c r="D49">
        <f>IF(Messwerte[[#This Row],[Orientierung]]="v",0.06 +Messwerte[[#This Row],[Material vor Kammer / mm]], IF(Messwerte[[#This Row],[Orientierung]]="h",8-0.06+Messwerte[[#This Row],[Material vor Kammer / mm]],"Orientierung?")) +1</f>
        <v>24.56</v>
      </c>
      <c r="E49" s="10"/>
      <c r="F49" s="10">
        <f>Messwerte[[#This Row],[Dosis / mGy]]*Grunddaten!$B$16/ 100</f>
        <v>0</v>
      </c>
      <c r="G49" s="10"/>
      <c r="H49" s="10"/>
    </row>
    <row r="50" spans="1:8" x14ac:dyDescent="0.2">
      <c r="A50" s="4" t="s">
        <v>38</v>
      </c>
      <c r="B50" s="10">
        <v>24</v>
      </c>
      <c r="C50" s="10">
        <f>34.5-Grunddaten!$B$11-Messwerte[[#This Row],[Material vor Kammer / mm]]</f>
        <v>2.5</v>
      </c>
      <c r="D50">
        <f>IF(Messwerte[[#This Row],[Orientierung]]="v",0.06 +Messwerte[[#This Row],[Material vor Kammer / mm]], IF(Messwerte[[#This Row],[Orientierung]]="h",8-0.06+Messwerte[[#This Row],[Material vor Kammer / mm]],"Orientierung?")) +1</f>
        <v>25.06</v>
      </c>
      <c r="E50" s="10">
        <v>566.29999999999995</v>
      </c>
      <c r="F50" s="10">
        <f>Messwerte[[#This Row],[Dosis / mGy]]*Grunddaten!$B$16/ 100</f>
        <v>6.5859010068858455</v>
      </c>
      <c r="G50" s="10">
        <v>24.7</v>
      </c>
      <c r="H50" s="10">
        <v>972.9</v>
      </c>
    </row>
    <row r="51" spans="1:8" x14ac:dyDescent="0.2">
      <c r="A51" s="4" t="s">
        <v>38</v>
      </c>
      <c r="B51" s="10">
        <v>24.5</v>
      </c>
      <c r="C51" s="10">
        <f>34.5-Grunddaten!$B$11-Messwerte[[#This Row],[Material vor Kammer / mm]]</f>
        <v>2</v>
      </c>
      <c r="D51">
        <f>IF(Messwerte[[#This Row],[Orientierung]]="v",0.06 +Messwerte[[#This Row],[Material vor Kammer / mm]], IF(Messwerte[[#This Row],[Orientierung]]="h",8-0.06+Messwerte[[#This Row],[Material vor Kammer / mm]],"Orientierung?")) +1</f>
        <v>25.56</v>
      </c>
      <c r="E51" s="10"/>
      <c r="F51" s="10">
        <f>Messwerte[[#This Row],[Dosis / mGy]]*Grunddaten!$B$16/ 100</f>
        <v>0</v>
      </c>
      <c r="G51" s="10"/>
      <c r="H51" s="10"/>
    </row>
    <row r="52" spans="1:8" x14ac:dyDescent="0.2">
      <c r="A52" s="4" t="s">
        <v>38</v>
      </c>
      <c r="B52" s="10">
        <v>25</v>
      </c>
      <c r="C52" s="10">
        <f>34.5-Grunddaten!$B$11-Messwerte[[#This Row],[Material vor Kammer / mm]]</f>
        <v>1.5</v>
      </c>
      <c r="D52">
        <f>IF(Messwerte[[#This Row],[Orientierung]]="v",0.06 +Messwerte[[#This Row],[Material vor Kammer / mm]], IF(Messwerte[[#This Row],[Orientierung]]="h",8-0.06+Messwerte[[#This Row],[Material vor Kammer / mm]],"Orientierung?")) +1</f>
        <v>26.06</v>
      </c>
      <c r="E52" s="10">
        <v>541.4</v>
      </c>
      <c r="F52" s="10">
        <f>Messwerte[[#This Row],[Dosis / mGy]]*Grunddaten!$B$16/ 100</f>
        <v>6.2963213934804818</v>
      </c>
      <c r="G52" s="10">
        <v>24.7</v>
      </c>
      <c r="H52" s="10">
        <v>972.9</v>
      </c>
    </row>
    <row r="53" spans="1:8" x14ac:dyDescent="0.2">
      <c r="A53" s="4" t="s">
        <v>38</v>
      </c>
      <c r="B53" s="10">
        <v>25.5</v>
      </c>
      <c r="C53" s="10">
        <f>34.5-Grunddaten!$B$11-Messwerte[[#This Row],[Material vor Kammer / mm]]</f>
        <v>1</v>
      </c>
      <c r="D53">
        <f>IF(Messwerte[[#This Row],[Orientierung]]="v",0.06 +Messwerte[[#This Row],[Material vor Kammer / mm]], IF(Messwerte[[#This Row],[Orientierung]]="h",8-0.06+Messwerte[[#This Row],[Material vor Kammer / mm]],"Orientierung?")) +1</f>
        <v>26.56</v>
      </c>
      <c r="E53" s="10"/>
      <c r="F53" s="10">
        <f>Messwerte[[#This Row],[Dosis / mGy]]*Grunddaten!$B$16/ 100</f>
        <v>0</v>
      </c>
      <c r="G53" s="10"/>
      <c r="H53" s="10"/>
    </row>
    <row r="54" spans="1:8" x14ac:dyDescent="0.2">
      <c r="A54" s="4" t="s">
        <v>38</v>
      </c>
      <c r="B54" s="10">
        <v>26</v>
      </c>
      <c r="C54" s="10">
        <f>34.5-Grunddaten!$B$11-Messwerte[[#This Row],[Material vor Kammer / mm]]</f>
        <v>0.5</v>
      </c>
      <c r="D54">
        <f>IF(Messwerte[[#This Row],[Orientierung]]="v",0.06 +Messwerte[[#This Row],[Material vor Kammer / mm]], IF(Messwerte[[#This Row],[Orientierung]]="h",8-0.06+Messwerte[[#This Row],[Material vor Kammer / mm]],"Orientierung?")) +1</f>
        <v>27.06</v>
      </c>
      <c r="E54" s="10">
        <v>515.6</v>
      </c>
      <c r="F54" s="10">
        <f>Messwerte[[#This Row],[Dosis / mGy]]*Grunddaten!$B$16/ 100</f>
        <v>5.9962750470604673</v>
      </c>
      <c r="G54" s="10">
        <v>24.7</v>
      </c>
      <c r="H54" s="10">
        <v>972.9</v>
      </c>
    </row>
    <row r="55" spans="1:8" x14ac:dyDescent="0.2">
      <c r="A55" s="4" t="s">
        <v>38</v>
      </c>
      <c r="B55" s="10">
        <v>26.5</v>
      </c>
      <c r="C55" s="10">
        <f>34.5-Grunddaten!$B$11-Messwerte[[#This Row],[Material vor Kammer / mm]]</f>
        <v>0</v>
      </c>
      <c r="D55">
        <f>IF(Messwerte[[#This Row],[Orientierung]]="v",0.06 +Messwerte[[#This Row],[Material vor Kammer / mm]], IF(Messwerte[[#This Row],[Orientierung]]="h",8-0.06+Messwerte[[#This Row],[Material vor Kammer / mm]],"Orientierung?")) +1</f>
        <v>27.56</v>
      </c>
      <c r="E55" s="10"/>
      <c r="F55" s="10">
        <f>Messwerte[[#This Row],[Dosis / mGy]]*Grunddaten!$B$16/ 100</f>
        <v>0</v>
      </c>
      <c r="G55" s="10"/>
      <c r="H55" s="10"/>
    </row>
    <row r="56" spans="1:8" x14ac:dyDescent="0.2">
      <c r="A56" s="4"/>
      <c r="B56" s="14"/>
      <c r="C56" s="10"/>
      <c r="H56" s="10"/>
    </row>
    <row r="57" spans="1:8" x14ac:dyDescent="0.2">
      <c r="A57" s="4"/>
      <c r="B57" s="14"/>
      <c r="C57" s="10"/>
    </row>
  </sheetData>
  <pageMargins left="0.7" right="0.7" top="0.78740157499999996" bottom="0.78740157499999996" header="0.3" footer="0.3"/>
  <pageSetup paperSize="9"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7BF5C-AE42-4745-9DD8-907979CEF218}">
  <dimension ref="A1:W57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14.6640625" customWidth="1"/>
    <col min="9" max="9" width="14" customWidth="1"/>
  </cols>
  <sheetData>
    <row r="1" spans="1:23" x14ac:dyDescent="0.2">
      <c r="A1" s="16" t="s">
        <v>14</v>
      </c>
      <c r="B1" s="16"/>
      <c r="C1" s="16"/>
      <c r="D1" s="16"/>
      <c r="E1" s="16"/>
      <c r="F1" s="16"/>
      <c r="G1" s="16"/>
      <c r="H1" s="9"/>
      <c r="I1" s="17" t="s">
        <v>16</v>
      </c>
      <c r="J1" s="17"/>
      <c r="K1" s="17"/>
      <c r="L1" s="17"/>
      <c r="M1" s="17"/>
      <c r="N1" s="17"/>
      <c r="O1" s="17"/>
    </row>
    <row r="2" spans="1:23" x14ac:dyDescent="0.2">
      <c r="A2" s="7" t="s">
        <v>15</v>
      </c>
      <c r="B2" s="13" t="s">
        <v>24</v>
      </c>
      <c r="C2" s="12" t="s">
        <v>25</v>
      </c>
      <c r="D2" s="12" t="s">
        <v>26</v>
      </c>
      <c r="E2" s="12" t="s">
        <v>27</v>
      </c>
      <c r="F2" s="12" t="s">
        <v>28</v>
      </c>
      <c r="G2" s="12" t="s">
        <v>29</v>
      </c>
      <c r="H2" s="7"/>
      <c r="I2" s="7" t="s">
        <v>15</v>
      </c>
      <c r="J2" s="7" t="s">
        <v>24</v>
      </c>
      <c r="K2" s="7" t="s">
        <v>25</v>
      </c>
      <c r="L2" s="7" t="s">
        <v>26</v>
      </c>
      <c r="M2" s="7" t="s">
        <v>27</v>
      </c>
      <c r="N2" s="7" t="s">
        <v>28</v>
      </c>
      <c r="O2" s="7" t="s">
        <v>29</v>
      </c>
      <c r="Q2" t="s">
        <v>30</v>
      </c>
      <c r="R2" s="10" t="s">
        <v>31</v>
      </c>
      <c r="S2" s="11" t="s">
        <v>32</v>
      </c>
      <c r="T2" s="11" t="s">
        <v>33</v>
      </c>
      <c r="U2" s="11" t="s">
        <v>34</v>
      </c>
      <c r="V2" s="11" t="s">
        <v>35</v>
      </c>
      <c r="W2" s="11" t="s">
        <v>36</v>
      </c>
    </row>
    <row r="3" spans="1:23" x14ac:dyDescent="0.2">
      <c r="A3" s="13">
        <v>0</v>
      </c>
      <c r="B3">
        <f>MIN(ROUNDDOWN(($A3-SUMPRODUCT(C3:$G3,S$3:$W$3))/R$3,0),R$4)</f>
        <v>0</v>
      </c>
      <c r="C3">
        <f>MIN(ROUNDDOWN(($A3-SUMPRODUCT(D3:$G3,T$3:$W$3))/S$3,0),S$4)</f>
        <v>0</v>
      </c>
      <c r="D3">
        <f>MIN(ROUNDDOWN(($A3-SUMPRODUCT(E3:$G3,U$3:$W$3))/T$3,0),T$4)</f>
        <v>0</v>
      </c>
      <c r="E3">
        <f>MIN(ROUNDDOWN(($A3-SUMPRODUCT(F3:$G3,V$3:$W$3))/U$3,0),U$4)</f>
        <v>0</v>
      </c>
      <c r="F3">
        <f>MIN(ROUNDDOWN(($A3-SUMPRODUCT(G3:$G3,W$3:$W$3))/V$3,0),V$4)</f>
        <v>0</v>
      </c>
      <c r="G3">
        <f t="shared" ref="G3:G34" si="0">MIN(ROUNDDOWN(A3/G$2,0),$W$4)</f>
        <v>0</v>
      </c>
      <c r="I3" s="10" t="e">
        <f>34.5-Grunddaten!#REF!-A3</f>
        <v>#REF!</v>
      </c>
      <c r="J3" t="e">
        <f>MIN(ROUNDDOWN(($I3-SUMPRODUCT(K3:$O3,S$3:$W$3))/R$3,0),R$4)</f>
        <v>#REF!</v>
      </c>
      <c r="K3" t="e">
        <f>MIN(ROUNDDOWN(($I3-SUMPRODUCT(L3:$O3,T$3:$W$3))/S$3,0),S$4)</f>
        <v>#REF!</v>
      </c>
      <c r="L3" t="e">
        <f>MIN(ROUNDDOWN(($I3-SUMPRODUCT(M3:$O3,U$3:$W$3))/T$3,0),T$4)</f>
        <v>#REF!</v>
      </c>
      <c r="M3" t="e">
        <f>MIN(ROUNDDOWN(($I3-SUMPRODUCT(N3:$O3,V$3:$W$3))/U$3,0),U$4)</f>
        <v>#REF!</v>
      </c>
      <c r="N3" t="e">
        <f>MIN(ROUNDDOWN(($I3-SUMPRODUCT(O3:$O3,W$3:$W$3))/V$3,0),V$4)</f>
        <v>#REF!</v>
      </c>
      <c r="O3" t="e">
        <f t="shared" ref="O3:O34" si="1">MIN(ROUNDDOWN(I3/O$2,0),$W$4)</f>
        <v>#REF!</v>
      </c>
      <c r="Q3" t="s">
        <v>15</v>
      </c>
      <c r="R3" s="10">
        <v>0.5</v>
      </c>
      <c r="S3" s="11">
        <v>1</v>
      </c>
      <c r="T3" s="11">
        <v>2</v>
      </c>
      <c r="U3" s="11">
        <v>5</v>
      </c>
      <c r="V3" s="11">
        <v>10</v>
      </c>
      <c r="W3" s="11">
        <v>20</v>
      </c>
    </row>
    <row r="4" spans="1:23" x14ac:dyDescent="0.2">
      <c r="A4" s="13">
        <v>0.5</v>
      </c>
      <c r="B4">
        <f>MIN(ROUNDDOWN(($A4-SUMPRODUCT(C4:$G4,S$3:$W$3))/R$3,0),R$4)</f>
        <v>1</v>
      </c>
      <c r="C4">
        <f>MIN(ROUNDDOWN(($A4-SUMPRODUCT(D4:$G4,T$3:$W$3))/S$3,0),S$4)</f>
        <v>0</v>
      </c>
      <c r="D4">
        <f>MIN(ROUNDDOWN(($A4-SUMPRODUCT(E4:$G4,U$3:$W$3))/T$3,0),T$4)</f>
        <v>0</v>
      </c>
      <c r="E4">
        <f>MIN(ROUNDDOWN(($A4-SUMPRODUCT(F4:$G4,V$3:$W$3))/U$3,0),U$4)</f>
        <v>0</v>
      </c>
      <c r="F4">
        <f>MIN(ROUNDDOWN(($A4-SUMPRODUCT(G4:$G4,W$3:$W$3))/V$3,0),V$4)</f>
        <v>0</v>
      </c>
      <c r="G4">
        <f t="shared" si="0"/>
        <v>0</v>
      </c>
      <c r="I4" s="10" t="e">
        <f>34.5-Grunddaten!#REF!-A4</f>
        <v>#REF!</v>
      </c>
      <c r="J4" t="e">
        <f>MIN(ROUNDDOWN(($I4-SUMPRODUCT(K4:$O4,S$3:$W$3))/R$3,0),R$4)</f>
        <v>#REF!</v>
      </c>
      <c r="K4" t="e">
        <f>MIN(ROUNDDOWN(($I4-SUMPRODUCT(L4:$O4,T$3:$W$3))/S$3,0),S$4)</f>
        <v>#REF!</v>
      </c>
      <c r="L4" t="e">
        <f>MIN(ROUNDDOWN(($I4-SUMPRODUCT(M4:$O4,U$3:$W$3))/T$3,0),T$4)</f>
        <v>#REF!</v>
      </c>
      <c r="M4" t="e">
        <f>MIN(ROUNDDOWN(($I4-SUMPRODUCT(N4:$O4,V$3:$W$3))/U$3,0),U$4)</f>
        <v>#REF!</v>
      </c>
      <c r="N4" t="e">
        <f>MIN(ROUNDDOWN(($I4-SUMPRODUCT(O4:$O4,W$3:$W$3))/V$3,0),V$4)</f>
        <v>#REF!</v>
      </c>
      <c r="O4" t="e">
        <f t="shared" si="1"/>
        <v>#REF!</v>
      </c>
      <c r="Q4" t="s">
        <v>11</v>
      </c>
      <c r="R4">
        <v>5</v>
      </c>
      <c r="S4">
        <v>5</v>
      </c>
      <c r="T4">
        <v>5</v>
      </c>
      <c r="U4">
        <v>5</v>
      </c>
      <c r="V4">
        <v>2</v>
      </c>
      <c r="W4">
        <v>2</v>
      </c>
    </row>
    <row r="5" spans="1:23" x14ac:dyDescent="0.2">
      <c r="A5" s="13">
        <v>1</v>
      </c>
      <c r="B5">
        <f>MIN(ROUNDDOWN(($A5-SUMPRODUCT(C5:$G5,S$3:$W$3))/R$3,0),R$4)</f>
        <v>0</v>
      </c>
      <c r="C5">
        <f>MIN(ROUNDDOWN(($A5-SUMPRODUCT(D5:$G5,T$3:$W$3))/S$3,0),S$4)</f>
        <v>1</v>
      </c>
      <c r="D5">
        <f>MIN(ROUNDDOWN(($A5-SUMPRODUCT(E5:$G5,U$3:$W$3))/T$3,0),T$4)</f>
        <v>0</v>
      </c>
      <c r="E5">
        <f>MIN(ROUNDDOWN(($A5-SUMPRODUCT(F5:$G5,V$3:$W$3))/U$3,0),U$4)</f>
        <v>0</v>
      </c>
      <c r="F5">
        <f>MIN(ROUNDDOWN(($A5-SUMPRODUCT(G5:$G5,W$3:$W$3))/V$3,0),V$4)</f>
        <v>0</v>
      </c>
      <c r="G5">
        <f t="shared" si="0"/>
        <v>0</v>
      </c>
      <c r="I5" s="10" t="e">
        <f>34.5-Grunddaten!#REF!-A5</f>
        <v>#REF!</v>
      </c>
      <c r="J5" t="e">
        <f>MIN(ROUNDDOWN(($I5-SUMPRODUCT(K5:$O5,S$3:$W$3))/R$3,0),R$4)</f>
        <v>#REF!</v>
      </c>
      <c r="K5" t="e">
        <f>MIN(ROUNDDOWN(($I5-SUMPRODUCT(L5:$O5,T$3:$W$3))/S$3,0),S$4)</f>
        <v>#REF!</v>
      </c>
      <c r="L5" t="e">
        <f>MIN(ROUNDDOWN(($I5-SUMPRODUCT(M5:$O5,U$3:$W$3))/T$3,0),T$4)</f>
        <v>#REF!</v>
      </c>
      <c r="M5" t="e">
        <f>MIN(ROUNDDOWN(($I5-SUMPRODUCT(N5:$O5,V$3:$W$3))/U$3,0),U$4)</f>
        <v>#REF!</v>
      </c>
      <c r="N5" t="e">
        <f>MIN(ROUNDDOWN(($I5-SUMPRODUCT(O5:$O5,W$3:$W$3))/V$3,0),V$4)</f>
        <v>#REF!</v>
      </c>
      <c r="O5" t="e">
        <f t="shared" si="1"/>
        <v>#REF!</v>
      </c>
    </row>
    <row r="6" spans="1:23" x14ac:dyDescent="0.2">
      <c r="A6" s="13">
        <v>1.5</v>
      </c>
      <c r="B6">
        <f>MIN(ROUNDDOWN(($A6-SUMPRODUCT(C6:$G6,S$3:$W$3))/R$3,0),R$4)</f>
        <v>1</v>
      </c>
      <c r="C6">
        <f>MIN(ROUNDDOWN(($A6-SUMPRODUCT(D6:$G6,T$3:$W$3))/S$3,0),S$4)</f>
        <v>1</v>
      </c>
      <c r="D6">
        <f>MIN(ROUNDDOWN(($A6-SUMPRODUCT(E6:$G6,U$3:$W$3))/T$3,0),T$4)</f>
        <v>0</v>
      </c>
      <c r="E6">
        <f>MIN(ROUNDDOWN(($A6-SUMPRODUCT(F6:$G6,V$3:$W$3))/U$3,0),U$4)</f>
        <v>0</v>
      </c>
      <c r="F6">
        <f>MIN(ROUNDDOWN(($A6-SUMPRODUCT(G6:$G6,W$3:$W$3))/V$3,0),V$4)</f>
        <v>0</v>
      </c>
      <c r="G6">
        <f t="shared" si="0"/>
        <v>0</v>
      </c>
      <c r="I6" s="10" t="e">
        <f>34.5-Grunddaten!#REF!-A6</f>
        <v>#REF!</v>
      </c>
      <c r="J6" t="e">
        <f>MIN(ROUNDDOWN(($I6-SUMPRODUCT(K6:$O6,S$3:$W$3))/R$3,0),R$4)</f>
        <v>#REF!</v>
      </c>
      <c r="K6" t="e">
        <f>MIN(ROUNDDOWN(($I6-SUMPRODUCT(L6:$O6,T$3:$W$3))/S$3,0),S$4)</f>
        <v>#REF!</v>
      </c>
      <c r="L6" t="e">
        <f>MIN(ROUNDDOWN(($I6-SUMPRODUCT(M6:$O6,U$3:$W$3))/T$3,0),T$4)</f>
        <v>#REF!</v>
      </c>
      <c r="M6" t="e">
        <f>MIN(ROUNDDOWN(($I6-SUMPRODUCT(N6:$O6,V$3:$W$3))/U$3,0),U$4)</f>
        <v>#REF!</v>
      </c>
      <c r="N6" t="e">
        <f>MIN(ROUNDDOWN(($I6-SUMPRODUCT(O6:$O6,W$3:$W$3))/V$3,0),V$4)</f>
        <v>#REF!</v>
      </c>
      <c r="O6" t="e">
        <f t="shared" si="1"/>
        <v>#REF!</v>
      </c>
      <c r="Q6" s="1"/>
    </row>
    <row r="7" spans="1:23" x14ac:dyDescent="0.2">
      <c r="A7" s="13">
        <v>2</v>
      </c>
      <c r="B7">
        <f>MIN(ROUNDDOWN(($A7-SUMPRODUCT(C7:$G7,S$3:$W$3))/R$3,0),R$4)</f>
        <v>0</v>
      </c>
      <c r="C7">
        <f>MIN(ROUNDDOWN(($A7-SUMPRODUCT(D7:$G7,T$3:$W$3))/S$3,0),S$4)</f>
        <v>0</v>
      </c>
      <c r="D7">
        <f>MIN(ROUNDDOWN(($A7-SUMPRODUCT(E7:$G7,U$3:$W$3))/T$3,0),T$4)</f>
        <v>1</v>
      </c>
      <c r="E7">
        <f>MIN(ROUNDDOWN(($A7-SUMPRODUCT(F7:$G7,V$3:$W$3))/U$3,0),U$4)</f>
        <v>0</v>
      </c>
      <c r="F7">
        <f>MIN(ROUNDDOWN(($A7-SUMPRODUCT(G7:$G7,W$3:$W$3))/V$3,0),V$4)</f>
        <v>0</v>
      </c>
      <c r="G7">
        <f t="shared" si="0"/>
        <v>0</v>
      </c>
      <c r="I7" s="10" t="e">
        <f>34.5-Grunddaten!#REF!-A7</f>
        <v>#REF!</v>
      </c>
      <c r="J7" t="e">
        <f>MIN(ROUNDDOWN(($I7-SUMPRODUCT(K7:$O7,S$3:$W$3))/R$3,0),R$4)</f>
        <v>#REF!</v>
      </c>
      <c r="K7" t="e">
        <f>MIN(ROUNDDOWN(($I7-SUMPRODUCT(L7:$O7,T$3:$W$3))/S$3,0),S$4)</f>
        <v>#REF!</v>
      </c>
      <c r="L7" t="e">
        <f>MIN(ROUNDDOWN(($I7-SUMPRODUCT(M7:$O7,U$3:$W$3))/T$3,0),T$4)</f>
        <v>#REF!</v>
      </c>
      <c r="M7" t="e">
        <f>MIN(ROUNDDOWN(($I7-SUMPRODUCT(N7:$O7,V$3:$W$3))/U$3,0),U$4)</f>
        <v>#REF!</v>
      </c>
      <c r="N7" t="e">
        <f>MIN(ROUNDDOWN(($I7-SUMPRODUCT(O7:$O7,W$3:$W$3))/V$3,0),V$4)</f>
        <v>#REF!</v>
      </c>
      <c r="O7" t="e">
        <f t="shared" si="1"/>
        <v>#REF!</v>
      </c>
    </row>
    <row r="8" spans="1:23" x14ac:dyDescent="0.2">
      <c r="A8" s="13">
        <v>2.5</v>
      </c>
      <c r="B8">
        <f>MIN(ROUNDDOWN(($A8-SUMPRODUCT(C8:$G8,S$3:$W$3))/R$3,0),R$4)</f>
        <v>1</v>
      </c>
      <c r="C8">
        <f>MIN(ROUNDDOWN(($A8-SUMPRODUCT(D8:$G8,T$3:$W$3))/S$3,0),S$4)</f>
        <v>0</v>
      </c>
      <c r="D8">
        <f>MIN(ROUNDDOWN(($A8-SUMPRODUCT(E8:$G8,U$3:$W$3))/T$3,0),T$4)</f>
        <v>1</v>
      </c>
      <c r="E8">
        <f>MIN(ROUNDDOWN(($A8-SUMPRODUCT(F8:$G8,V$3:$W$3))/U$3,0),U$4)</f>
        <v>0</v>
      </c>
      <c r="F8">
        <f>MIN(ROUNDDOWN(($A8-SUMPRODUCT(G8:$G8,W$3:$W$3))/V$3,0),V$4)</f>
        <v>0</v>
      </c>
      <c r="G8">
        <f t="shared" si="0"/>
        <v>0</v>
      </c>
      <c r="I8" s="10" t="e">
        <f>34.5-Grunddaten!#REF!-A8</f>
        <v>#REF!</v>
      </c>
      <c r="J8" t="e">
        <f>MIN(ROUNDDOWN(($I8-SUMPRODUCT(K8:$O8,S$3:$W$3))/R$3,0),R$4)</f>
        <v>#REF!</v>
      </c>
      <c r="K8" t="e">
        <f>MIN(ROUNDDOWN(($I8-SUMPRODUCT(L8:$O8,T$3:$W$3))/S$3,0),S$4)</f>
        <v>#REF!</v>
      </c>
      <c r="L8" t="e">
        <f>MIN(ROUNDDOWN(($I8-SUMPRODUCT(M8:$O8,U$3:$W$3))/T$3,0),T$4)</f>
        <v>#REF!</v>
      </c>
      <c r="M8" t="e">
        <f>MIN(ROUNDDOWN(($I8-SUMPRODUCT(N8:$O8,V$3:$W$3))/U$3,0),U$4)</f>
        <v>#REF!</v>
      </c>
      <c r="N8" t="e">
        <f>MIN(ROUNDDOWN(($I8-SUMPRODUCT(O8:$O8,W$3:$W$3))/V$3,0),V$4)</f>
        <v>#REF!</v>
      </c>
      <c r="O8" t="e">
        <f t="shared" si="1"/>
        <v>#REF!</v>
      </c>
    </row>
    <row r="9" spans="1:23" x14ac:dyDescent="0.2">
      <c r="A9" s="13">
        <v>3</v>
      </c>
      <c r="B9">
        <f>MIN(ROUNDDOWN(($A9-SUMPRODUCT(C9:$G9,S$3:$W$3))/R$3,0),R$4)</f>
        <v>0</v>
      </c>
      <c r="C9">
        <f>MIN(ROUNDDOWN(($A9-SUMPRODUCT(D9:$G9,T$3:$W$3))/S$3,0),S$4)</f>
        <v>1</v>
      </c>
      <c r="D9">
        <f>MIN(ROUNDDOWN(($A9-SUMPRODUCT(E9:$G9,U$3:$W$3))/T$3,0),T$4)</f>
        <v>1</v>
      </c>
      <c r="E9">
        <f>MIN(ROUNDDOWN(($A9-SUMPRODUCT(F9:$G9,V$3:$W$3))/U$3,0),U$4)</f>
        <v>0</v>
      </c>
      <c r="F9">
        <f>MIN(ROUNDDOWN(($A9-SUMPRODUCT(G9:$G9,W$3:$W$3))/V$3,0),V$4)</f>
        <v>0</v>
      </c>
      <c r="G9">
        <f t="shared" si="0"/>
        <v>0</v>
      </c>
      <c r="I9" s="10" t="e">
        <f>34.5-Grunddaten!#REF!-A9</f>
        <v>#REF!</v>
      </c>
      <c r="J9" t="e">
        <f>MIN(ROUNDDOWN(($I9-SUMPRODUCT(K9:$O9,S$3:$W$3))/R$3,0),R$4)</f>
        <v>#REF!</v>
      </c>
      <c r="K9" t="e">
        <f>MIN(ROUNDDOWN(($I9-SUMPRODUCT(L9:$O9,T$3:$W$3))/S$3,0),S$4)</f>
        <v>#REF!</v>
      </c>
      <c r="L9" t="e">
        <f>MIN(ROUNDDOWN(($I9-SUMPRODUCT(M9:$O9,U$3:$W$3))/T$3,0),T$4)</f>
        <v>#REF!</v>
      </c>
      <c r="M9" t="e">
        <f>MIN(ROUNDDOWN(($I9-SUMPRODUCT(N9:$O9,V$3:$W$3))/U$3,0),U$4)</f>
        <v>#REF!</v>
      </c>
      <c r="N9" t="e">
        <f>MIN(ROUNDDOWN(($I9-SUMPRODUCT(O9:$O9,W$3:$W$3))/V$3,0),V$4)</f>
        <v>#REF!</v>
      </c>
      <c r="O9" t="e">
        <f t="shared" si="1"/>
        <v>#REF!</v>
      </c>
    </row>
    <row r="10" spans="1:23" x14ac:dyDescent="0.2">
      <c r="A10" s="13">
        <v>3.5</v>
      </c>
      <c r="B10">
        <f>MIN(ROUNDDOWN(($A10-SUMPRODUCT(C10:$G10,S$3:$W$3))/R$3,0),R$4)</f>
        <v>1</v>
      </c>
      <c r="C10">
        <f>MIN(ROUNDDOWN(($A10-SUMPRODUCT(D10:$G10,T$3:$W$3))/S$3,0),S$4)</f>
        <v>1</v>
      </c>
      <c r="D10">
        <f>MIN(ROUNDDOWN(($A10-SUMPRODUCT(E10:$G10,U$3:$W$3))/T$3,0),T$4)</f>
        <v>1</v>
      </c>
      <c r="E10">
        <f>MIN(ROUNDDOWN(($A10-SUMPRODUCT(F10:$G10,V$3:$W$3))/U$3,0),U$4)</f>
        <v>0</v>
      </c>
      <c r="F10">
        <f>MIN(ROUNDDOWN(($A10-SUMPRODUCT(G10:$G10,W$3:$W$3))/V$3,0),V$4)</f>
        <v>0</v>
      </c>
      <c r="G10">
        <f t="shared" si="0"/>
        <v>0</v>
      </c>
      <c r="I10" s="10" t="e">
        <f>34.5-Grunddaten!#REF!-A10</f>
        <v>#REF!</v>
      </c>
      <c r="J10" t="e">
        <f>MIN(ROUNDDOWN(($I10-SUMPRODUCT(K10:$O10,S$3:$W$3))/R$3,0),R$4)</f>
        <v>#REF!</v>
      </c>
      <c r="K10" t="e">
        <f>MIN(ROUNDDOWN(($I10-SUMPRODUCT(L10:$O10,T$3:$W$3))/S$3,0),S$4)</f>
        <v>#REF!</v>
      </c>
      <c r="L10" t="e">
        <f>MIN(ROUNDDOWN(($I10-SUMPRODUCT(M10:$O10,U$3:$W$3))/T$3,0),T$4)</f>
        <v>#REF!</v>
      </c>
      <c r="M10" t="e">
        <f>MIN(ROUNDDOWN(($I10-SUMPRODUCT(N10:$O10,V$3:$W$3))/U$3,0),U$4)</f>
        <v>#REF!</v>
      </c>
      <c r="N10" t="e">
        <f>MIN(ROUNDDOWN(($I10-SUMPRODUCT(O10:$O10,W$3:$W$3))/V$3,0),V$4)</f>
        <v>#REF!</v>
      </c>
      <c r="O10" t="e">
        <f t="shared" si="1"/>
        <v>#REF!</v>
      </c>
    </row>
    <row r="11" spans="1:23" x14ac:dyDescent="0.2">
      <c r="A11" s="13">
        <v>4</v>
      </c>
      <c r="B11">
        <f>MIN(ROUNDDOWN(($A11-SUMPRODUCT(C11:$G11,S$3:$W$3))/R$3,0),R$4)</f>
        <v>0</v>
      </c>
      <c r="C11">
        <f>MIN(ROUNDDOWN(($A11-SUMPRODUCT(D11:$G11,T$3:$W$3))/S$3,0),S$4)</f>
        <v>0</v>
      </c>
      <c r="D11">
        <f>MIN(ROUNDDOWN(($A11-SUMPRODUCT(E11:$G11,U$3:$W$3))/T$3,0),T$4)</f>
        <v>2</v>
      </c>
      <c r="E11">
        <f>MIN(ROUNDDOWN(($A11-SUMPRODUCT(F11:$G11,V$3:$W$3))/U$3,0),U$4)</f>
        <v>0</v>
      </c>
      <c r="F11">
        <f>MIN(ROUNDDOWN(($A11-SUMPRODUCT(G11:$G11,W$3:$W$3))/V$3,0),V$4)</f>
        <v>0</v>
      </c>
      <c r="G11">
        <f t="shared" si="0"/>
        <v>0</v>
      </c>
      <c r="I11" s="10" t="e">
        <f>34.5-Grunddaten!#REF!-A11</f>
        <v>#REF!</v>
      </c>
      <c r="J11" t="e">
        <f>MIN(ROUNDDOWN(($I11-SUMPRODUCT(K11:$O11,S$3:$W$3))/R$3,0),R$4)</f>
        <v>#REF!</v>
      </c>
      <c r="K11" t="e">
        <f>MIN(ROUNDDOWN(($I11-SUMPRODUCT(L11:$O11,T$3:$W$3))/S$3,0),S$4)</f>
        <v>#REF!</v>
      </c>
      <c r="L11" t="e">
        <f>MIN(ROUNDDOWN(($I11-SUMPRODUCT(M11:$O11,U$3:$W$3))/T$3,0),T$4)</f>
        <v>#REF!</v>
      </c>
      <c r="M11" t="e">
        <f>MIN(ROUNDDOWN(($I11-SUMPRODUCT(N11:$O11,V$3:$W$3))/U$3,0),U$4)</f>
        <v>#REF!</v>
      </c>
      <c r="N11" t="e">
        <f>MIN(ROUNDDOWN(($I11-SUMPRODUCT(O11:$O11,W$3:$W$3))/V$3,0),V$4)</f>
        <v>#REF!</v>
      </c>
      <c r="O11" t="e">
        <f t="shared" si="1"/>
        <v>#REF!</v>
      </c>
    </row>
    <row r="12" spans="1:23" x14ac:dyDescent="0.2">
      <c r="A12" s="13">
        <v>4.5</v>
      </c>
      <c r="B12">
        <f>MIN(ROUNDDOWN(($A12-SUMPRODUCT(C12:$G12,S$3:$W$3))/R$3,0),R$4)</f>
        <v>1</v>
      </c>
      <c r="C12">
        <f>MIN(ROUNDDOWN(($A12-SUMPRODUCT(D12:$G12,T$3:$W$3))/S$3,0),S$4)</f>
        <v>0</v>
      </c>
      <c r="D12">
        <f>MIN(ROUNDDOWN(($A12-SUMPRODUCT(E12:$G12,U$3:$W$3))/T$3,0),T$4)</f>
        <v>2</v>
      </c>
      <c r="E12">
        <f>MIN(ROUNDDOWN(($A12-SUMPRODUCT(F12:$G12,V$3:$W$3))/U$3,0),U$4)</f>
        <v>0</v>
      </c>
      <c r="F12">
        <f>MIN(ROUNDDOWN(($A12-SUMPRODUCT(G12:$G12,W$3:$W$3))/V$3,0),V$4)</f>
        <v>0</v>
      </c>
      <c r="G12">
        <f t="shared" si="0"/>
        <v>0</v>
      </c>
      <c r="I12" s="10" t="e">
        <f>34.5-Grunddaten!#REF!-A12</f>
        <v>#REF!</v>
      </c>
      <c r="J12" t="e">
        <f>MIN(ROUNDDOWN(($I12-SUMPRODUCT(K12:$O12,S$3:$W$3))/R$3,0),R$4)</f>
        <v>#REF!</v>
      </c>
      <c r="K12" t="e">
        <f>MIN(ROUNDDOWN(($I12-SUMPRODUCT(L12:$O12,T$3:$W$3))/S$3,0),S$4)</f>
        <v>#REF!</v>
      </c>
      <c r="L12" t="e">
        <f>MIN(ROUNDDOWN(($I12-SUMPRODUCT(M12:$O12,U$3:$W$3))/T$3,0),T$4)</f>
        <v>#REF!</v>
      </c>
      <c r="M12" t="e">
        <f>MIN(ROUNDDOWN(($I12-SUMPRODUCT(N12:$O12,V$3:$W$3))/U$3,0),U$4)</f>
        <v>#REF!</v>
      </c>
      <c r="N12" t="e">
        <f>MIN(ROUNDDOWN(($I12-SUMPRODUCT(O12:$O12,W$3:$W$3))/V$3,0),V$4)</f>
        <v>#REF!</v>
      </c>
      <c r="O12" t="e">
        <f t="shared" si="1"/>
        <v>#REF!</v>
      </c>
    </row>
    <row r="13" spans="1:23" x14ac:dyDescent="0.2">
      <c r="A13" s="13">
        <v>5</v>
      </c>
      <c r="B13">
        <f>MIN(ROUNDDOWN(($A13-SUMPRODUCT(C13:$G13,S$3:$W$3))/R$3,0),R$4)</f>
        <v>0</v>
      </c>
      <c r="C13">
        <f>MIN(ROUNDDOWN(($A13-SUMPRODUCT(D13:$G13,T$3:$W$3))/S$3,0),S$4)</f>
        <v>0</v>
      </c>
      <c r="D13">
        <f>MIN(ROUNDDOWN(($A13-SUMPRODUCT(E13:$G13,U$3:$W$3))/T$3,0),T$4)</f>
        <v>0</v>
      </c>
      <c r="E13">
        <f>MIN(ROUNDDOWN(($A13-SUMPRODUCT(F13:$G13,V$3:$W$3))/U$3,0),U$4)</f>
        <v>1</v>
      </c>
      <c r="F13">
        <f>MIN(ROUNDDOWN(($A13-SUMPRODUCT(G13:$G13,W$3:$W$3))/V$3,0),V$4)</f>
        <v>0</v>
      </c>
      <c r="G13">
        <f t="shared" si="0"/>
        <v>0</v>
      </c>
      <c r="I13" s="10" t="e">
        <f>34.5-Grunddaten!#REF!-A13</f>
        <v>#REF!</v>
      </c>
      <c r="J13" t="e">
        <f>MIN(ROUNDDOWN(($I13-SUMPRODUCT(K13:$O13,S$3:$W$3))/R$3,0),R$4)</f>
        <v>#REF!</v>
      </c>
      <c r="K13" t="e">
        <f>MIN(ROUNDDOWN(($I13-SUMPRODUCT(L13:$O13,T$3:$W$3))/S$3,0),S$4)</f>
        <v>#REF!</v>
      </c>
      <c r="L13" t="e">
        <f>MIN(ROUNDDOWN(($I13-SUMPRODUCT(M13:$O13,U$3:$W$3))/T$3,0),T$4)</f>
        <v>#REF!</v>
      </c>
      <c r="M13" t="e">
        <f>MIN(ROUNDDOWN(($I13-SUMPRODUCT(N13:$O13,V$3:$W$3))/U$3,0),U$4)</f>
        <v>#REF!</v>
      </c>
      <c r="N13" t="e">
        <f>MIN(ROUNDDOWN(($I13-SUMPRODUCT(O13:$O13,W$3:$W$3))/V$3,0),V$4)</f>
        <v>#REF!</v>
      </c>
      <c r="O13" t="e">
        <f t="shared" si="1"/>
        <v>#REF!</v>
      </c>
    </row>
    <row r="14" spans="1:23" x14ac:dyDescent="0.2">
      <c r="A14" s="13">
        <v>5.5</v>
      </c>
      <c r="B14">
        <f>MIN(ROUNDDOWN(($A14-SUMPRODUCT(C14:$G14,S$3:$W$3))/R$3,0),R$4)</f>
        <v>1</v>
      </c>
      <c r="C14">
        <f>MIN(ROUNDDOWN(($A14-SUMPRODUCT(D14:$G14,T$3:$W$3))/S$3,0),S$4)</f>
        <v>0</v>
      </c>
      <c r="D14">
        <f>MIN(ROUNDDOWN(($A14-SUMPRODUCT(E14:$G14,U$3:$W$3))/T$3,0),T$4)</f>
        <v>0</v>
      </c>
      <c r="E14">
        <f>MIN(ROUNDDOWN(($A14-SUMPRODUCT(F14:$G14,V$3:$W$3))/U$3,0),U$4)</f>
        <v>1</v>
      </c>
      <c r="F14">
        <f>MIN(ROUNDDOWN(($A14-SUMPRODUCT(G14:$G14,W$3:$W$3))/V$3,0),V$4)</f>
        <v>0</v>
      </c>
      <c r="G14">
        <f t="shared" si="0"/>
        <v>0</v>
      </c>
      <c r="I14" s="10" t="e">
        <f>34.5-Grunddaten!#REF!-A14</f>
        <v>#REF!</v>
      </c>
      <c r="J14" t="e">
        <f>MIN(ROUNDDOWN(($I14-SUMPRODUCT(K14:$O14,S$3:$W$3))/R$3,0),R$4)</f>
        <v>#REF!</v>
      </c>
      <c r="K14" t="e">
        <f>MIN(ROUNDDOWN(($I14-SUMPRODUCT(L14:$O14,T$3:$W$3))/S$3,0),S$4)</f>
        <v>#REF!</v>
      </c>
      <c r="L14" t="e">
        <f>MIN(ROUNDDOWN(($I14-SUMPRODUCT(M14:$O14,U$3:$W$3))/T$3,0),T$4)</f>
        <v>#REF!</v>
      </c>
      <c r="M14" t="e">
        <f>MIN(ROUNDDOWN(($I14-SUMPRODUCT(N14:$O14,V$3:$W$3))/U$3,0),U$4)</f>
        <v>#REF!</v>
      </c>
      <c r="N14" t="e">
        <f>MIN(ROUNDDOWN(($I14-SUMPRODUCT(O14:$O14,W$3:$W$3))/V$3,0),V$4)</f>
        <v>#REF!</v>
      </c>
      <c r="O14" t="e">
        <f t="shared" si="1"/>
        <v>#REF!</v>
      </c>
    </row>
    <row r="15" spans="1:23" x14ac:dyDescent="0.2">
      <c r="A15" s="13">
        <v>6</v>
      </c>
      <c r="B15">
        <f>MIN(ROUNDDOWN(($A15-SUMPRODUCT(C15:$G15,S$3:$W$3))/R$3,0),R$4)</f>
        <v>0</v>
      </c>
      <c r="C15">
        <f>MIN(ROUNDDOWN(($A15-SUMPRODUCT(D15:$G15,T$3:$W$3))/S$3,0),S$4)</f>
        <v>1</v>
      </c>
      <c r="D15">
        <f>MIN(ROUNDDOWN(($A15-SUMPRODUCT(E15:$G15,U$3:$W$3))/T$3,0),T$4)</f>
        <v>0</v>
      </c>
      <c r="E15">
        <f>MIN(ROUNDDOWN(($A15-SUMPRODUCT(F15:$G15,V$3:$W$3))/U$3,0),U$4)</f>
        <v>1</v>
      </c>
      <c r="F15">
        <f>MIN(ROUNDDOWN(($A15-SUMPRODUCT(G15:$G15,W$3:$W$3))/V$3,0),V$4)</f>
        <v>0</v>
      </c>
      <c r="G15">
        <f t="shared" si="0"/>
        <v>0</v>
      </c>
      <c r="I15" s="10" t="e">
        <f>34.5-Grunddaten!#REF!-A15</f>
        <v>#REF!</v>
      </c>
      <c r="J15" t="e">
        <f>MIN(ROUNDDOWN(($I15-SUMPRODUCT(K15:$O15,S$3:$W$3))/R$3,0),R$4)</f>
        <v>#REF!</v>
      </c>
      <c r="K15" t="e">
        <f>MIN(ROUNDDOWN(($I15-SUMPRODUCT(L15:$O15,T$3:$W$3))/S$3,0),S$4)</f>
        <v>#REF!</v>
      </c>
      <c r="L15" t="e">
        <f>MIN(ROUNDDOWN(($I15-SUMPRODUCT(M15:$O15,U$3:$W$3))/T$3,0),T$4)</f>
        <v>#REF!</v>
      </c>
      <c r="M15" t="e">
        <f>MIN(ROUNDDOWN(($I15-SUMPRODUCT(N15:$O15,V$3:$W$3))/U$3,0),U$4)</f>
        <v>#REF!</v>
      </c>
      <c r="N15" t="e">
        <f>MIN(ROUNDDOWN(($I15-SUMPRODUCT(O15:$O15,W$3:$W$3))/V$3,0),V$4)</f>
        <v>#REF!</v>
      </c>
      <c r="O15" t="e">
        <f t="shared" si="1"/>
        <v>#REF!</v>
      </c>
    </row>
    <row r="16" spans="1:23" x14ac:dyDescent="0.2">
      <c r="A16" s="13">
        <v>6.5</v>
      </c>
      <c r="B16">
        <f>MIN(ROUNDDOWN(($A16-SUMPRODUCT(C16:$G16,S$3:$W$3))/R$3,0),R$4)</f>
        <v>1</v>
      </c>
      <c r="C16">
        <f>MIN(ROUNDDOWN(($A16-SUMPRODUCT(D16:$G16,T$3:$W$3))/S$3,0),S$4)</f>
        <v>1</v>
      </c>
      <c r="D16">
        <f>MIN(ROUNDDOWN(($A16-SUMPRODUCT(E16:$G16,U$3:$W$3))/T$3,0),T$4)</f>
        <v>0</v>
      </c>
      <c r="E16">
        <f>MIN(ROUNDDOWN(($A16-SUMPRODUCT(F16:$G16,V$3:$W$3))/U$3,0),U$4)</f>
        <v>1</v>
      </c>
      <c r="F16">
        <f>MIN(ROUNDDOWN(($A16-SUMPRODUCT(G16:$G16,W$3:$W$3))/V$3,0),V$4)</f>
        <v>0</v>
      </c>
      <c r="G16">
        <f t="shared" si="0"/>
        <v>0</v>
      </c>
      <c r="I16" s="10" t="e">
        <f>34.5-Grunddaten!#REF!-A16</f>
        <v>#REF!</v>
      </c>
      <c r="J16" t="e">
        <f>MIN(ROUNDDOWN(($I16-SUMPRODUCT(K16:$O16,S$3:$W$3))/R$3,0),R$4)</f>
        <v>#REF!</v>
      </c>
      <c r="K16" t="e">
        <f>MIN(ROUNDDOWN(($I16-SUMPRODUCT(L16:$O16,T$3:$W$3))/S$3,0),S$4)</f>
        <v>#REF!</v>
      </c>
      <c r="L16" t="e">
        <f>MIN(ROUNDDOWN(($I16-SUMPRODUCT(M16:$O16,U$3:$W$3))/T$3,0),T$4)</f>
        <v>#REF!</v>
      </c>
      <c r="M16" t="e">
        <f>MIN(ROUNDDOWN(($I16-SUMPRODUCT(N16:$O16,V$3:$W$3))/U$3,0),U$4)</f>
        <v>#REF!</v>
      </c>
      <c r="N16" t="e">
        <f>MIN(ROUNDDOWN(($I16-SUMPRODUCT(O16:$O16,W$3:$W$3))/V$3,0),V$4)</f>
        <v>#REF!</v>
      </c>
      <c r="O16" t="e">
        <f t="shared" si="1"/>
        <v>#REF!</v>
      </c>
    </row>
    <row r="17" spans="1:15" x14ac:dyDescent="0.2">
      <c r="A17" s="13">
        <v>7</v>
      </c>
      <c r="B17">
        <f>MIN(ROUNDDOWN(($A17-SUMPRODUCT(C17:$G17,S$3:$W$3))/R$3,0),R$4)</f>
        <v>0</v>
      </c>
      <c r="C17">
        <f>MIN(ROUNDDOWN(($A17-SUMPRODUCT(D17:$G17,T$3:$W$3))/S$3,0),S$4)</f>
        <v>0</v>
      </c>
      <c r="D17">
        <f>MIN(ROUNDDOWN(($A17-SUMPRODUCT(E17:$G17,U$3:$W$3))/T$3,0),T$4)</f>
        <v>1</v>
      </c>
      <c r="E17">
        <f>MIN(ROUNDDOWN(($A17-SUMPRODUCT(F17:$G17,V$3:$W$3))/U$3,0),U$4)</f>
        <v>1</v>
      </c>
      <c r="F17">
        <f>MIN(ROUNDDOWN(($A17-SUMPRODUCT(G17:$G17,W$3:$W$3))/V$3,0),V$4)</f>
        <v>0</v>
      </c>
      <c r="G17">
        <f t="shared" si="0"/>
        <v>0</v>
      </c>
      <c r="I17" s="10" t="e">
        <f>34.5-Grunddaten!#REF!-A17</f>
        <v>#REF!</v>
      </c>
      <c r="J17" t="e">
        <f>MIN(ROUNDDOWN(($I17-SUMPRODUCT(K17:$O17,S$3:$W$3))/R$3,0),R$4)</f>
        <v>#REF!</v>
      </c>
      <c r="K17" t="e">
        <f>MIN(ROUNDDOWN(($I17-SUMPRODUCT(L17:$O17,T$3:$W$3))/S$3,0),S$4)</f>
        <v>#REF!</v>
      </c>
      <c r="L17" t="e">
        <f>MIN(ROUNDDOWN(($I17-SUMPRODUCT(M17:$O17,U$3:$W$3))/T$3,0),T$4)</f>
        <v>#REF!</v>
      </c>
      <c r="M17" t="e">
        <f>MIN(ROUNDDOWN(($I17-SUMPRODUCT(N17:$O17,V$3:$W$3))/U$3,0),U$4)</f>
        <v>#REF!</v>
      </c>
      <c r="N17" t="e">
        <f>MIN(ROUNDDOWN(($I17-SUMPRODUCT(O17:$O17,W$3:$W$3))/V$3,0),V$4)</f>
        <v>#REF!</v>
      </c>
      <c r="O17" t="e">
        <f t="shared" si="1"/>
        <v>#REF!</v>
      </c>
    </row>
    <row r="18" spans="1:15" x14ac:dyDescent="0.2">
      <c r="A18" s="13">
        <v>7.5</v>
      </c>
      <c r="B18">
        <f>MIN(ROUNDDOWN(($A18-SUMPRODUCT(C18:$G18,S$3:$W$3))/R$3,0),R$4)</f>
        <v>1</v>
      </c>
      <c r="C18">
        <f>MIN(ROUNDDOWN(($A18-SUMPRODUCT(D18:$G18,T$3:$W$3))/S$3,0),S$4)</f>
        <v>0</v>
      </c>
      <c r="D18">
        <f>MIN(ROUNDDOWN(($A18-SUMPRODUCT(E18:$G18,U$3:$W$3))/T$3,0),T$4)</f>
        <v>1</v>
      </c>
      <c r="E18">
        <f>MIN(ROUNDDOWN(($A18-SUMPRODUCT(F18:$G18,V$3:$W$3))/U$3,0),U$4)</f>
        <v>1</v>
      </c>
      <c r="F18">
        <f>MIN(ROUNDDOWN(($A18-SUMPRODUCT(G18:$G18,W$3:$W$3))/V$3,0),V$4)</f>
        <v>0</v>
      </c>
      <c r="G18">
        <f t="shared" si="0"/>
        <v>0</v>
      </c>
      <c r="I18" s="10" t="e">
        <f>34.5-Grunddaten!#REF!-A18</f>
        <v>#REF!</v>
      </c>
      <c r="J18" t="e">
        <f>MIN(ROUNDDOWN(($I18-SUMPRODUCT(K18:$O18,S$3:$W$3))/R$3,0),R$4)</f>
        <v>#REF!</v>
      </c>
      <c r="K18" t="e">
        <f>MIN(ROUNDDOWN(($I18-SUMPRODUCT(L18:$O18,T$3:$W$3))/S$3,0),S$4)</f>
        <v>#REF!</v>
      </c>
      <c r="L18" t="e">
        <f>MIN(ROUNDDOWN(($I18-SUMPRODUCT(M18:$O18,U$3:$W$3))/T$3,0),T$4)</f>
        <v>#REF!</v>
      </c>
      <c r="M18" t="e">
        <f>MIN(ROUNDDOWN(($I18-SUMPRODUCT(N18:$O18,V$3:$W$3))/U$3,0),U$4)</f>
        <v>#REF!</v>
      </c>
      <c r="N18" t="e">
        <f>MIN(ROUNDDOWN(($I18-SUMPRODUCT(O18:$O18,W$3:$W$3))/V$3,0),V$4)</f>
        <v>#REF!</v>
      </c>
      <c r="O18" t="e">
        <f t="shared" si="1"/>
        <v>#REF!</v>
      </c>
    </row>
    <row r="19" spans="1:15" x14ac:dyDescent="0.2">
      <c r="A19" s="13">
        <v>8</v>
      </c>
      <c r="B19">
        <f>MIN(ROUNDDOWN(($A19-SUMPRODUCT(C19:$G19,S$3:$W$3))/R$3,0),R$4)</f>
        <v>0</v>
      </c>
      <c r="C19">
        <f>MIN(ROUNDDOWN(($A19-SUMPRODUCT(D19:$G19,T$3:$W$3))/S$3,0),S$4)</f>
        <v>1</v>
      </c>
      <c r="D19">
        <f>MIN(ROUNDDOWN(($A19-SUMPRODUCT(E19:$G19,U$3:$W$3))/T$3,0),T$4)</f>
        <v>1</v>
      </c>
      <c r="E19">
        <f>MIN(ROUNDDOWN(($A19-SUMPRODUCT(F19:$G19,V$3:$W$3))/U$3,0),U$4)</f>
        <v>1</v>
      </c>
      <c r="F19">
        <f>MIN(ROUNDDOWN(($A19-SUMPRODUCT(G19:$G19,W$3:$W$3))/V$3,0),V$4)</f>
        <v>0</v>
      </c>
      <c r="G19">
        <f t="shared" si="0"/>
        <v>0</v>
      </c>
      <c r="I19" s="10" t="e">
        <f>34.5-Grunddaten!#REF!-A19</f>
        <v>#REF!</v>
      </c>
      <c r="J19" t="e">
        <f>MIN(ROUNDDOWN(($I19-SUMPRODUCT(K19:$O19,S$3:$W$3))/R$3,0),R$4)</f>
        <v>#REF!</v>
      </c>
      <c r="K19" t="e">
        <f>MIN(ROUNDDOWN(($I19-SUMPRODUCT(L19:$O19,T$3:$W$3))/S$3,0),S$4)</f>
        <v>#REF!</v>
      </c>
      <c r="L19" t="e">
        <f>MIN(ROUNDDOWN(($I19-SUMPRODUCT(M19:$O19,U$3:$W$3))/T$3,0),T$4)</f>
        <v>#REF!</v>
      </c>
      <c r="M19" t="e">
        <f>MIN(ROUNDDOWN(($I19-SUMPRODUCT(N19:$O19,V$3:$W$3))/U$3,0),U$4)</f>
        <v>#REF!</v>
      </c>
      <c r="N19" t="e">
        <f>MIN(ROUNDDOWN(($I19-SUMPRODUCT(O19:$O19,W$3:$W$3))/V$3,0),V$4)</f>
        <v>#REF!</v>
      </c>
      <c r="O19" t="e">
        <f t="shared" si="1"/>
        <v>#REF!</v>
      </c>
    </row>
    <row r="20" spans="1:15" x14ac:dyDescent="0.2">
      <c r="A20" s="13">
        <v>8.5</v>
      </c>
      <c r="B20">
        <f>MIN(ROUNDDOWN(($A20-SUMPRODUCT(C20:$G20,S$3:$W$3))/R$3,0),R$4)</f>
        <v>1</v>
      </c>
      <c r="C20">
        <f>MIN(ROUNDDOWN(($A20-SUMPRODUCT(D20:$G20,T$3:$W$3))/S$3,0),S$4)</f>
        <v>1</v>
      </c>
      <c r="D20">
        <f>MIN(ROUNDDOWN(($A20-SUMPRODUCT(E20:$G20,U$3:$W$3))/T$3,0),T$4)</f>
        <v>1</v>
      </c>
      <c r="E20">
        <f>MIN(ROUNDDOWN(($A20-SUMPRODUCT(F20:$G20,V$3:$W$3))/U$3,0),U$4)</f>
        <v>1</v>
      </c>
      <c r="F20">
        <f>MIN(ROUNDDOWN(($A20-SUMPRODUCT(G20:$G20,W$3:$W$3))/V$3,0),V$4)</f>
        <v>0</v>
      </c>
      <c r="G20">
        <f t="shared" si="0"/>
        <v>0</v>
      </c>
      <c r="I20" s="10" t="e">
        <f>34.5-Grunddaten!#REF!-A20</f>
        <v>#REF!</v>
      </c>
      <c r="J20" t="e">
        <f>MIN(ROUNDDOWN(($I20-SUMPRODUCT(K20:$O20,S$3:$W$3))/R$3,0),R$4)</f>
        <v>#REF!</v>
      </c>
      <c r="K20" t="e">
        <f>MIN(ROUNDDOWN(($I20-SUMPRODUCT(L20:$O20,T$3:$W$3))/S$3,0),S$4)</f>
        <v>#REF!</v>
      </c>
      <c r="L20" t="e">
        <f>MIN(ROUNDDOWN(($I20-SUMPRODUCT(M20:$O20,U$3:$W$3))/T$3,0),T$4)</f>
        <v>#REF!</v>
      </c>
      <c r="M20" t="e">
        <f>MIN(ROUNDDOWN(($I20-SUMPRODUCT(N20:$O20,V$3:$W$3))/U$3,0),U$4)</f>
        <v>#REF!</v>
      </c>
      <c r="N20" t="e">
        <f>MIN(ROUNDDOWN(($I20-SUMPRODUCT(O20:$O20,W$3:$W$3))/V$3,0),V$4)</f>
        <v>#REF!</v>
      </c>
      <c r="O20" t="e">
        <f t="shared" si="1"/>
        <v>#REF!</v>
      </c>
    </row>
    <row r="21" spans="1:15" x14ac:dyDescent="0.2">
      <c r="A21" s="13">
        <v>9</v>
      </c>
      <c r="B21">
        <f>MIN(ROUNDDOWN(($A21-SUMPRODUCT(C21:$G21,S$3:$W$3))/R$3,0),R$4)</f>
        <v>0</v>
      </c>
      <c r="C21">
        <f>MIN(ROUNDDOWN(($A21-SUMPRODUCT(D21:$G21,T$3:$W$3))/S$3,0),S$4)</f>
        <v>0</v>
      </c>
      <c r="D21">
        <f>MIN(ROUNDDOWN(($A21-SUMPRODUCT(E21:$G21,U$3:$W$3))/T$3,0),T$4)</f>
        <v>2</v>
      </c>
      <c r="E21">
        <f>MIN(ROUNDDOWN(($A21-SUMPRODUCT(F21:$G21,V$3:$W$3))/U$3,0),U$4)</f>
        <v>1</v>
      </c>
      <c r="F21">
        <f>MIN(ROUNDDOWN(($A21-SUMPRODUCT(G21:$G21,W$3:$W$3))/V$3,0),V$4)</f>
        <v>0</v>
      </c>
      <c r="G21">
        <f t="shared" si="0"/>
        <v>0</v>
      </c>
      <c r="I21" s="10" t="e">
        <f>34.5-Grunddaten!#REF!-A21</f>
        <v>#REF!</v>
      </c>
      <c r="J21" t="e">
        <f>MIN(ROUNDDOWN(($I21-SUMPRODUCT(K21:$O21,S$3:$W$3))/R$3,0),R$4)</f>
        <v>#REF!</v>
      </c>
      <c r="K21" t="e">
        <f>MIN(ROUNDDOWN(($I21-SUMPRODUCT(L21:$O21,T$3:$W$3))/S$3,0),S$4)</f>
        <v>#REF!</v>
      </c>
      <c r="L21" t="e">
        <f>MIN(ROUNDDOWN(($I21-SUMPRODUCT(M21:$O21,U$3:$W$3))/T$3,0),T$4)</f>
        <v>#REF!</v>
      </c>
      <c r="M21" t="e">
        <f>MIN(ROUNDDOWN(($I21-SUMPRODUCT(N21:$O21,V$3:$W$3))/U$3,0),U$4)</f>
        <v>#REF!</v>
      </c>
      <c r="N21" t="e">
        <f>MIN(ROUNDDOWN(($I21-SUMPRODUCT(O21:$O21,W$3:$W$3))/V$3,0),V$4)</f>
        <v>#REF!</v>
      </c>
      <c r="O21" t="e">
        <f t="shared" si="1"/>
        <v>#REF!</v>
      </c>
    </row>
    <row r="22" spans="1:15" x14ac:dyDescent="0.2">
      <c r="A22" s="13">
        <v>9.5</v>
      </c>
      <c r="B22">
        <f>MIN(ROUNDDOWN(($A22-SUMPRODUCT(C22:$G22,S$3:$W$3))/R$3,0),R$4)</f>
        <v>1</v>
      </c>
      <c r="C22">
        <f>MIN(ROUNDDOWN(($A22-SUMPRODUCT(D22:$G22,T$3:$W$3))/S$3,0),S$4)</f>
        <v>0</v>
      </c>
      <c r="D22">
        <f>MIN(ROUNDDOWN(($A22-SUMPRODUCT(E22:$G22,U$3:$W$3))/T$3,0),T$4)</f>
        <v>2</v>
      </c>
      <c r="E22">
        <f>MIN(ROUNDDOWN(($A22-SUMPRODUCT(F22:$G22,V$3:$W$3))/U$3,0),U$4)</f>
        <v>1</v>
      </c>
      <c r="F22">
        <f>MIN(ROUNDDOWN(($A22-SUMPRODUCT(G22:$G22,W$3:$W$3))/V$3,0),V$4)</f>
        <v>0</v>
      </c>
      <c r="G22">
        <f t="shared" si="0"/>
        <v>0</v>
      </c>
      <c r="I22" s="10" t="e">
        <f>34.5-Grunddaten!#REF!-A22</f>
        <v>#REF!</v>
      </c>
      <c r="J22" t="e">
        <f>MIN(ROUNDDOWN(($I22-SUMPRODUCT(K22:$O22,S$3:$W$3))/R$3,0),R$4)</f>
        <v>#REF!</v>
      </c>
      <c r="K22" t="e">
        <f>MIN(ROUNDDOWN(($I22-SUMPRODUCT(L22:$O22,T$3:$W$3))/S$3,0),S$4)</f>
        <v>#REF!</v>
      </c>
      <c r="L22" t="e">
        <f>MIN(ROUNDDOWN(($I22-SUMPRODUCT(M22:$O22,U$3:$W$3))/T$3,0),T$4)</f>
        <v>#REF!</v>
      </c>
      <c r="M22" t="e">
        <f>MIN(ROUNDDOWN(($I22-SUMPRODUCT(N22:$O22,V$3:$W$3))/U$3,0),U$4)</f>
        <v>#REF!</v>
      </c>
      <c r="N22" t="e">
        <f>MIN(ROUNDDOWN(($I22-SUMPRODUCT(O22:$O22,W$3:$W$3))/V$3,0),V$4)</f>
        <v>#REF!</v>
      </c>
      <c r="O22" t="e">
        <f t="shared" si="1"/>
        <v>#REF!</v>
      </c>
    </row>
    <row r="23" spans="1:15" x14ac:dyDescent="0.2">
      <c r="A23" s="13">
        <v>10</v>
      </c>
      <c r="B23">
        <f>MIN(ROUNDDOWN(($A23-SUMPRODUCT(C23:$G23,S$3:$W$3))/R$3,0),R$4)</f>
        <v>0</v>
      </c>
      <c r="C23">
        <f>MIN(ROUNDDOWN(($A23-SUMPRODUCT(D23:$G23,T$3:$W$3))/S$3,0),S$4)</f>
        <v>0</v>
      </c>
      <c r="D23">
        <f>MIN(ROUNDDOWN(($A23-SUMPRODUCT(E23:$G23,U$3:$W$3))/T$3,0),T$4)</f>
        <v>0</v>
      </c>
      <c r="E23">
        <f>MIN(ROUNDDOWN(($A23-SUMPRODUCT(F23:$G23,V$3:$W$3))/U$3,0),U$4)</f>
        <v>0</v>
      </c>
      <c r="F23">
        <f>MIN(ROUNDDOWN(($A23-SUMPRODUCT(G23:$G23,W$3:$W$3))/V$3,0),V$4)</f>
        <v>1</v>
      </c>
      <c r="G23">
        <f t="shared" si="0"/>
        <v>0</v>
      </c>
      <c r="I23" s="10" t="e">
        <f>34.5-Grunddaten!#REF!-A23</f>
        <v>#REF!</v>
      </c>
      <c r="J23" t="e">
        <f>MIN(ROUNDDOWN(($I23-SUMPRODUCT(K23:$O23,S$3:$W$3))/R$3,0),R$4)</f>
        <v>#REF!</v>
      </c>
      <c r="K23" t="e">
        <f>MIN(ROUNDDOWN(($I23-SUMPRODUCT(L23:$O23,T$3:$W$3))/S$3,0),S$4)</f>
        <v>#REF!</v>
      </c>
      <c r="L23" t="e">
        <f>MIN(ROUNDDOWN(($I23-SUMPRODUCT(M23:$O23,U$3:$W$3))/T$3,0),T$4)</f>
        <v>#REF!</v>
      </c>
      <c r="M23" t="e">
        <f>MIN(ROUNDDOWN(($I23-SUMPRODUCT(N23:$O23,V$3:$W$3))/U$3,0),U$4)</f>
        <v>#REF!</v>
      </c>
      <c r="N23" t="e">
        <f>MIN(ROUNDDOWN(($I23-SUMPRODUCT(O23:$O23,W$3:$W$3))/V$3,0),V$4)</f>
        <v>#REF!</v>
      </c>
      <c r="O23" t="e">
        <f t="shared" si="1"/>
        <v>#REF!</v>
      </c>
    </row>
    <row r="24" spans="1:15" x14ac:dyDescent="0.2">
      <c r="A24" s="13">
        <v>10.5</v>
      </c>
      <c r="B24">
        <f>MIN(ROUNDDOWN(($A24-SUMPRODUCT(C24:$G24,S$3:$W$3))/R$3,0),R$4)</f>
        <v>1</v>
      </c>
      <c r="C24">
        <f>MIN(ROUNDDOWN(($A24-SUMPRODUCT(D24:$G24,T$3:$W$3))/S$3,0),S$4)</f>
        <v>0</v>
      </c>
      <c r="D24">
        <f>MIN(ROUNDDOWN(($A24-SUMPRODUCT(E24:$G24,U$3:$W$3))/T$3,0),T$4)</f>
        <v>0</v>
      </c>
      <c r="E24">
        <f>MIN(ROUNDDOWN(($A24-SUMPRODUCT(F24:$G24,V$3:$W$3))/U$3,0),U$4)</f>
        <v>0</v>
      </c>
      <c r="F24">
        <f>MIN(ROUNDDOWN(($A24-SUMPRODUCT(G24:$G24,W$3:$W$3))/V$3,0),V$4)</f>
        <v>1</v>
      </c>
      <c r="G24">
        <f t="shared" si="0"/>
        <v>0</v>
      </c>
      <c r="I24" s="10" t="e">
        <f>34.5-Grunddaten!#REF!-A24</f>
        <v>#REF!</v>
      </c>
      <c r="J24" t="e">
        <f>MIN(ROUNDDOWN(($I24-SUMPRODUCT(K24:$O24,S$3:$W$3))/R$3,0),R$4)</f>
        <v>#REF!</v>
      </c>
      <c r="K24" t="e">
        <f>MIN(ROUNDDOWN(($I24-SUMPRODUCT(L24:$O24,T$3:$W$3))/S$3,0),S$4)</f>
        <v>#REF!</v>
      </c>
      <c r="L24" t="e">
        <f>MIN(ROUNDDOWN(($I24-SUMPRODUCT(M24:$O24,U$3:$W$3))/T$3,0),T$4)</f>
        <v>#REF!</v>
      </c>
      <c r="M24" t="e">
        <f>MIN(ROUNDDOWN(($I24-SUMPRODUCT(N24:$O24,V$3:$W$3))/U$3,0),U$4)</f>
        <v>#REF!</v>
      </c>
      <c r="N24" t="e">
        <f>MIN(ROUNDDOWN(($I24-SUMPRODUCT(O24:$O24,W$3:$W$3))/V$3,0),V$4)</f>
        <v>#REF!</v>
      </c>
      <c r="O24" t="e">
        <f t="shared" si="1"/>
        <v>#REF!</v>
      </c>
    </row>
    <row r="25" spans="1:15" x14ac:dyDescent="0.2">
      <c r="A25" s="13">
        <v>11</v>
      </c>
      <c r="B25">
        <f>MIN(ROUNDDOWN(($A25-SUMPRODUCT(C25:$G25,S$3:$W$3))/R$3,0),R$4)</f>
        <v>0</v>
      </c>
      <c r="C25">
        <f>MIN(ROUNDDOWN(($A25-SUMPRODUCT(D25:$G25,T$3:$W$3))/S$3,0),S$4)</f>
        <v>1</v>
      </c>
      <c r="D25">
        <f>MIN(ROUNDDOWN(($A25-SUMPRODUCT(E25:$G25,U$3:$W$3))/T$3,0),T$4)</f>
        <v>0</v>
      </c>
      <c r="E25">
        <f>MIN(ROUNDDOWN(($A25-SUMPRODUCT(F25:$G25,V$3:$W$3))/U$3,0),U$4)</f>
        <v>0</v>
      </c>
      <c r="F25">
        <f>MIN(ROUNDDOWN(($A25-SUMPRODUCT(G25:$G25,W$3:$W$3))/V$3,0),V$4)</f>
        <v>1</v>
      </c>
      <c r="G25">
        <f t="shared" si="0"/>
        <v>0</v>
      </c>
      <c r="I25" s="10" t="e">
        <f>34.5-Grunddaten!#REF!-A25</f>
        <v>#REF!</v>
      </c>
      <c r="J25" t="e">
        <f>MIN(ROUNDDOWN(($I25-SUMPRODUCT(K25:$O25,S$3:$W$3))/R$3,0),R$4)</f>
        <v>#REF!</v>
      </c>
      <c r="K25" t="e">
        <f>MIN(ROUNDDOWN(($I25-SUMPRODUCT(L25:$O25,T$3:$W$3))/S$3,0),S$4)</f>
        <v>#REF!</v>
      </c>
      <c r="L25" t="e">
        <f>MIN(ROUNDDOWN(($I25-SUMPRODUCT(M25:$O25,U$3:$W$3))/T$3,0),T$4)</f>
        <v>#REF!</v>
      </c>
      <c r="M25" t="e">
        <f>MIN(ROUNDDOWN(($I25-SUMPRODUCT(N25:$O25,V$3:$W$3))/U$3,0),U$4)</f>
        <v>#REF!</v>
      </c>
      <c r="N25" t="e">
        <f>MIN(ROUNDDOWN(($I25-SUMPRODUCT(O25:$O25,W$3:$W$3))/V$3,0),V$4)</f>
        <v>#REF!</v>
      </c>
      <c r="O25" t="e">
        <f t="shared" si="1"/>
        <v>#REF!</v>
      </c>
    </row>
    <row r="26" spans="1:15" x14ac:dyDescent="0.2">
      <c r="A26" s="13">
        <v>11.5</v>
      </c>
      <c r="B26">
        <f>MIN(ROUNDDOWN(($A26-SUMPRODUCT(C26:$G26,S$3:$W$3))/R$3,0),R$4)</f>
        <v>1</v>
      </c>
      <c r="C26">
        <f>MIN(ROUNDDOWN(($A26-SUMPRODUCT(D26:$G26,T$3:$W$3))/S$3,0),S$4)</f>
        <v>1</v>
      </c>
      <c r="D26">
        <f>MIN(ROUNDDOWN(($A26-SUMPRODUCT(E26:$G26,U$3:$W$3))/T$3,0),T$4)</f>
        <v>0</v>
      </c>
      <c r="E26">
        <f>MIN(ROUNDDOWN(($A26-SUMPRODUCT(F26:$G26,V$3:$W$3))/U$3,0),U$4)</f>
        <v>0</v>
      </c>
      <c r="F26">
        <f>MIN(ROUNDDOWN(($A26-SUMPRODUCT(G26:$G26,W$3:$W$3))/V$3,0),V$4)</f>
        <v>1</v>
      </c>
      <c r="G26">
        <f t="shared" si="0"/>
        <v>0</v>
      </c>
      <c r="I26" s="10" t="e">
        <f>34.5-Grunddaten!#REF!-A26</f>
        <v>#REF!</v>
      </c>
      <c r="J26" t="e">
        <f>MIN(ROUNDDOWN(($I26-SUMPRODUCT(K26:$O26,S$3:$W$3))/R$3,0),R$4)</f>
        <v>#REF!</v>
      </c>
      <c r="K26" t="e">
        <f>MIN(ROUNDDOWN(($I26-SUMPRODUCT(L26:$O26,T$3:$W$3))/S$3,0),S$4)</f>
        <v>#REF!</v>
      </c>
      <c r="L26" t="e">
        <f>MIN(ROUNDDOWN(($I26-SUMPRODUCT(M26:$O26,U$3:$W$3))/T$3,0),T$4)</f>
        <v>#REF!</v>
      </c>
      <c r="M26" t="e">
        <f>MIN(ROUNDDOWN(($I26-SUMPRODUCT(N26:$O26,V$3:$W$3))/U$3,0),U$4)</f>
        <v>#REF!</v>
      </c>
      <c r="N26" t="e">
        <f>MIN(ROUNDDOWN(($I26-SUMPRODUCT(O26:$O26,W$3:$W$3))/V$3,0),V$4)</f>
        <v>#REF!</v>
      </c>
      <c r="O26" t="e">
        <f t="shared" si="1"/>
        <v>#REF!</v>
      </c>
    </row>
    <row r="27" spans="1:15" x14ac:dyDescent="0.2">
      <c r="A27" s="13">
        <v>12</v>
      </c>
      <c r="B27">
        <f>MIN(ROUNDDOWN(($A27-SUMPRODUCT(C27:$G27,S$3:$W$3))/R$3,0),R$4)</f>
        <v>0</v>
      </c>
      <c r="C27">
        <f>MIN(ROUNDDOWN(($A27-SUMPRODUCT(D27:$G27,T$3:$W$3))/S$3,0),S$4)</f>
        <v>0</v>
      </c>
      <c r="D27">
        <f>MIN(ROUNDDOWN(($A27-SUMPRODUCT(E27:$G27,U$3:$W$3))/T$3,0),T$4)</f>
        <v>1</v>
      </c>
      <c r="E27">
        <f>MIN(ROUNDDOWN(($A27-SUMPRODUCT(F27:$G27,V$3:$W$3))/U$3,0),U$4)</f>
        <v>0</v>
      </c>
      <c r="F27">
        <f>MIN(ROUNDDOWN(($A27-SUMPRODUCT(G27:$G27,W$3:$W$3))/V$3,0),V$4)</f>
        <v>1</v>
      </c>
      <c r="G27">
        <f t="shared" si="0"/>
        <v>0</v>
      </c>
      <c r="I27" s="10" t="e">
        <f>34.5-Grunddaten!#REF!-A27</f>
        <v>#REF!</v>
      </c>
      <c r="J27" t="e">
        <f>MIN(ROUNDDOWN(($I27-SUMPRODUCT(K27:$O27,S$3:$W$3))/R$3,0),R$4)</f>
        <v>#REF!</v>
      </c>
      <c r="K27" t="e">
        <f>MIN(ROUNDDOWN(($I27-SUMPRODUCT(L27:$O27,T$3:$W$3))/S$3,0),S$4)</f>
        <v>#REF!</v>
      </c>
      <c r="L27" t="e">
        <f>MIN(ROUNDDOWN(($I27-SUMPRODUCT(M27:$O27,U$3:$W$3))/T$3,0),T$4)</f>
        <v>#REF!</v>
      </c>
      <c r="M27" t="e">
        <f>MIN(ROUNDDOWN(($I27-SUMPRODUCT(N27:$O27,V$3:$W$3))/U$3,0),U$4)</f>
        <v>#REF!</v>
      </c>
      <c r="N27" t="e">
        <f>MIN(ROUNDDOWN(($I27-SUMPRODUCT(O27:$O27,W$3:$W$3))/V$3,0),V$4)</f>
        <v>#REF!</v>
      </c>
      <c r="O27" t="e">
        <f t="shared" si="1"/>
        <v>#REF!</v>
      </c>
    </row>
    <row r="28" spans="1:15" x14ac:dyDescent="0.2">
      <c r="A28" s="13">
        <v>12.5</v>
      </c>
      <c r="B28">
        <f>MIN(ROUNDDOWN(($A28-SUMPRODUCT(C28:$G28,S$3:$W$3))/R$3,0),R$4)</f>
        <v>1</v>
      </c>
      <c r="C28">
        <f>MIN(ROUNDDOWN(($A28-SUMPRODUCT(D28:$G28,T$3:$W$3))/S$3,0),S$4)</f>
        <v>0</v>
      </c>
      <c r="D28">
        <f>MIN(ROUNDDOWN(($A28-SUMPRODUCT(E28:$G28,U$3:$W$3))/T$3,0),T$4)</f>
        <v>1</v>
      </c>
      <c r="E28">
        <f>MIN(ROUNDDOWN(($A28-SUMPRODUCT(F28:$G28,V$3:$W$3))/U$3,0),U$4)</f>
        <v>0</v>
      </c>
      <c r="F28">
        <f>MIN(ROUNDDOWN(($A28-SUMPRODUCT(G28:$G28,W$3:$W$3))/V$3,0),V$4)</f>
        <v>1</v>
      </c>
      <c r="G28">
        <f t="shared" si="0"/>
        <v>0</v>
      </c>
      <c r="I28" s="10" t="e">
        <f>34.5-Grunddaten!#REF!-A28</f>
        <v>#REF!</v>
      </c>
      <c r="J28" t="e">
        <f>MIN(ROUNDDOWN(($I28-SUMPRODUCT(K28:$O28,S$3:$W$3))/R$3,0),R$4)</f>
        <v>#REF!</v>
      </c>
      <c r="K28" t="e">
        <f>MIN(ROUNDDOWN(($I28-SUMPRODUCT(L28:$O28,T$3:$W$3))/S$3,0),S$4)</f>
        <v>#REF!</v>
      </c>
      <c r="L28" t="e">
        <f>MIN(ROUNDDOWN(($I28-SUMPRODUCT(M28:$O28,U$3:$W$3))/T$3,0),T$4)</f>
        <v>#REF!</v>
      </c>
      <c r="M28" t="e">
        <f>MIN(ROUNDDOWN(($I28-SUMPRODUCT(N28:$O28,V$3:$W$3))/U$3,0),U$4)</f>
        <v>#REF!</v>
      </c>
      <c r="N28" t="e">
        <f>MIN(ROUNDDOWN(($I28-SUMPRODUCT(O28:$O28,W$3:$W$3))/V$3,0),V$4)</f>
        <v>#REF!</v>
      </c>
      <c r="O28" t="e">
        <f t="shared" si="1"/>
        <v>#REF!</v>
      </c>
    </row>
    <row r="29" spans="1:15" x14ac:dyDescent="0.2">
      <c r="A29" s="13">
        <v>13</v>
      </c>
      <c r="B29">
        <f>MIN(ROUNDDOWN(($A29-SUMPRODUCT(C29:$G29,S$3:$W$3))/R$3,0),R$4)</f>
        <v>0</v>
      </c>
      <c r="C29">
        <f>MIN(ROUNDDOWN(($A29-SUMPRODUCT(D29:$G29,T$3:$W$3))/S$3,0),S$4)</f>
        <v>1</v>
      </c>
      <c r="D29">
        <f>MIN(ROUNDDOWN(($A29-SUMPRODUCT(E29:$G29,U$3:$W$3))/T$3,0),T$4)</f>
        <v>1</v>
      </c>
      <c r="E29">
        <f>MIN(ROUNDDOWN(($A29-SUMPRODUCT(F29:$G29,V$3:$W$3))/U$3,0),U$4)</f>
        <v>0</v>
      </c>
      <c r="F29">
        <f>MIN(ROUNDDOWN(($A29-SUMPRODUCT(G29:$G29,W$3:$W$3))/V$3,0),V$4)</f>
        <v>1</v>
      </c>
      <c r="G29">
        <f t="shared" si="0"/>
        <v>0</v>
      </c>
      <c r="I29" s="10" t="e">
        <f>34.5-Grunddaten!#REF!-A29</f>
        <v>#REF!</v>
      </c>
      <c r="J29" t="e">
        <f>MIN(ROUNDDOWN(($I29-SUMPRODUCT(K29:$O29,S$3:$W$3))/R$3,0),R$4)</f>
        <v>#REF!</v>
      </c>
      <c r="K29" t="e">
        <f>MIN(ROUNDDOWN(($I29-SUMPRODUCT(L29:$O29,T$3:$W$3))/S$3,0),S$4)</f>
        <v>#REF!</v>
      </c>
      <c r="L29" t="e">
        <f>MIN(ROUNDDOWN(($I29-SUMPRODUCT(M29:$O29,U$3:$W$3))/T$3,0),T$4)</f>
        <v>#REF!</v>
      </c>
      <c r="M29" t="e">
        <f>MIN(ROUNDDOWN(($I29-SUMPRODUCT(N29:$O29,V$3:$W$3))/U$3,0),U$4)</f>
        <v>#REF!</v>
      </c>
      <c r="N29" t="e">
        <f>MIN(ROUNDDOWN(($I29-SUMPRODUCT(O29:$O29,W$3:$W$3))/V$3,0),V$4)</f>
        <v>#REF!</v>
      </c>
      <c r="O29" t="e">
        <f t="shared" si="1"/>
        <v>#REF!</v>
      </c>
    </row>
    <row r="30" spans="1:15" x14ac:dyDescent="0.2">
      <c r="A30" s="13">
        <v>13.5</v>
      </c>
      <c r="B30">
        <f>MIN(ROUNDDOWN(($A30-SUMPRODUCT(C30:$G30,S$3:$W$3))/R$3,0),R$4)</f>
        <v>1</v>
      </c>
      <c r="C30">
        <f>MIN(ROUNDDOWN(($A30-SUMPRODUCT(D30:$G30,T$3:$W$3))/S$3,0),S$4)</f>
        <v>1</v>
      </c>
      <c r="D30">
        <f>MIN(ROUNDDOWN(($A30-SUMPRODUCT(E30:$G30,U$3:$W$3))/T$3,0),T$4)</f>
        <v>1</v>
      </c>
      <c r="E30">
        <f>MIN(ROUNDDOWN(($A30-SUMPRODUCT(F30:$G30,V$3:$W$3))/U$3,0),U$4)</f>
        <v>0</v>
      </c>
      <c r="F30">
        <f>MIN(ROUNDDOWN(($A30-SUMPRODUCT(G30:$G30,W$3:$W$3))/V$3,0),V$4)</f>
        <v>1</v>
      </c>
      <c r="G30">
        <f t="shared" si="0"/>
        <v>0</v>
      </c>
      <c r="I30" s="10" t="e">
        <f>34.5-Grunddaten!#REF!-A30</f>
        <v>#REF!</v>
      </c>
      <c r="J30" t="e">
        <f>MIN(ROUNDDOWN(($I30-SUMPRODUCT(K30:$O30,S$3:$W$3))/R$3,0),R$4)</f>
        <v>#REF!</v>
      </c>
      <c r="K30" t="e">
        <f>MIN(ROUNDDOWN(($I30-SUMPRODUCT(L30:$O30,T$3:$W$3))/S$3,0),S$4)</f>
        <v>#REF!</v>
      </c>
      <c r="L30" t="e">
        <f>MIN(ROUNDDOWN(($I30-SUMPRODUCT(M30:$O30,U$3:$W$3))/T$3,0),T$4)</f>
        <v>#REF!</v>
      </c>
      <c r="M30" t="e">
        <f>MIN(ROUNDDOWN(($I30-SUMPRODUCT(N30:$O30,V$3:$W$3))/U$3,0),U$4)</f>
        <v>#REF!</v>
      </c>
      <c r="N30" t="e">
        <f>MIN(ROUNDDOWN(($I30-SUMPRODUCT(O30:$O30,W$3:$W$3))/V$3,0),V$4)</f>
        <v>#REF!</v>
      </c>
      <c r="O30" t="e">
        <f t="shared" si="1"/>
        <v>#REF!</v>
      </c>
    </row>
    <row r="31" spans="1:15" x14ac:dyDescent="0.2">
      <c r="A31" s="13">
        <v>14</v>
      </c>
      <c r="B31">
        <f>MIN(ROUNDDOWN(($A31-SUMPRODUCT(C31:$G31,S$3:$W$3))/R$3,0),R$4)</f>
        <v>0</v>
      </c>
      <c r="C31">
        <f>MIN(ROUNDDOWN(($A31-SUMPRODUCT(D31:$G31,T$3:$W$3))/S$3,0),S$4)</f>
        <v>0</v>
      </c>
      <c r="D31">
        <f>MIN(ROUNDDOWN(($A31-SUMPRODUCT(E31:$G31,U$3:$W$3))/T$3,0),T$4)</f>
        <v>2</v>
      </c>
      <c r="E31">
        <f>MIN(ROUNDDOWN(($A31-SUMPRODUCT(F31:$G31,V$3:$W$3))/U$3,0),U$4)</f>
        <v>0</v>
      </c>
      <c r="F31">
        <f>MIN(ROUNDDOWN(($A31-SUMPRODUCT(G31:$G31,W$3:$W$3))/V$3,0),V$4)</f>
        <v>1</v>
      </c>
      <c r="G31">
        <f t="shared" si="0"/>
        <v>0</v>
      </c>
      <c r="I31" s="10" t="e">
        <f>34.5-Grunddaten!#REF!-A31</f>
        <v>#REF!</v>
      </c>
      <c r="J31" t="e">
        <f>MIN(ROUNDDOWN(($I31-SUMPRODUCT(K31:$O31,S$3:$W$3))/R$3,0),R$4)</f>
        <v>#REF!</v>
      </c>
      <c r="K31" t="e">
        <f>MIN(ROUNDDOWN(($I31-SUMPRODUCT(L31:$O31,T$3:$W$3))/S$3,0),S$4)</f>
        <v>#REF!</v>
      </c>
      <c r="L31" t="e">
        <f>MIN(ROUNDDOWN(($I31-SUMPRODUCT(M31:$O31,U$3:$W$3))/T$3,0),T$4)</f>
        <v>#REF!</v>
      </c>
      <c r="M31" t="e">
        <f>MIN(ROUNDDOWN(($I31-SUMPRODUCT(N31:$O31,V$3:$W$3))/U$3,0),U$4)</f>
        <v>#REF!</v>
      </c>
      <c r="N31" t="e">
        <f>MIN(ROUNDDOWN(($I31-SUMPRODUCT(O31:$O31,W$3:$W$3))/V$3,0),V$4)</f>
        <v>#REF!</v>
      </c>
      <c r="O31" t="e">
        <f t="shared" si="1"/>
        <v>#REF!</v>
      </c>
    </row>
    <row r="32" spans="1:15" x14ac:dyDescent="0.2">
      <c r="A32" s="13">
        <v>14.5</v>
      </c>
      <c r="B32">
        <f>MIN(ROUNDDOWN(($A32-SUMPRODUCT(C32:$G32,S$3:$W$3))/R$3,0),R$4)</f>
        <v>1</v>
      </c>
      <c r="C32">
        <f>MIN(ROUNDDOWN(($A32-SUMPRODUCT(D32:$G32,T$3:$W$3))/S$3,0),S$4)</f>
        <v>0</v>
      </c>
      <c r="D32">
        <f>MIN(ROUNDDOWN(($A32-SUMPRODUCT(E32:$G32,U$3:$W$3))/T$3,0),T$4)</f>
        <v>2</v>
      </c>
      <c r="E32">
        <f>MIN(ROUNDDOWN(($A32-SUMPRODUCT(F32:$G32,V$3:$W$3))/U$3,0),U$4)</f>
        <v>0</v>
      </c>
      <c r="F32">
        <f>MIN(ROUNDDOWN(($A32-SUMPRODUCT(G32:$G32,W$3:$W$3))/V$3,0),V$4)</f>
        <v>1</v>
      </c>
      <c r="G32">
        <f t="shared" si="0"/>
        <v>0</v>
      </c>
      <c r="I32" s="10" t="e">
        <f>34.5-Grunddaten!#REF!-A32</f>
        <v>#REF!</v>
      </c>
      <c r="J32" t="e">
        <f>MIN(ROUNDDOWN(($I32-SUMPRODUCT(K32:$O32,S$3:$W$3))/R$3,0),R$4)</f>
        <v>#REF!</v>
      </c>
      <c r="K32" t="e">
        <f>MIN(ROUNDDOWN(($I32-SUMPRODUCT(L32:$O32,T$3:$W$3))/S$3,0),S$4)</f>
        <v>#REF!</v>
      </c>
      <c r="L32" t="e">
        <f>MIN(ROUNDDOWN(($I32-SUMPRODUCT(M32:$O32,U$3:$W$3))/T$3,0),T$4)</f>
        <v>#REF!</v>
      </c>
      <c r="M32" t="e">
        <f>MIN(ROUNDDOWN(($I32-SUMPRODUCT(N32:$O32,V$3:$W$3))/U$3,0),U$4)</f>
        <v>#REF!</v>
      </c>
      <c r="N32" t="e">
        <f>MIN(ROUNDDOWN(($I32-SUMPRODUCT(O32:$O32,W$3:$W$3))/V$3,0),V$4)</f>
        <v>#REF!</v>
      </c>
      <c r="O32" t="e">
        <f t="shared" si="1"/>
        <v>#REF!</v>
      </c>
    </row>
    <row r="33" spans="1:15" x14ac:dyDescent="0.2">
      <c r="A33" s="13">
        <v>15</v>
      </c>
      <c r="B33">
        <f>MIN(ROUNDDOWN(($A33-SUMPRODUCT(C33:$G33,S$3:$W$3))/R$3,0),R$4)</f>
        <v>0</v>
      </c>
      <c r="C33">
        <f>MIN(ROUNDDOWN(($A33-SUMPRODUCT(D33:$G33,T$3:$W$3))/S$3,0),S$4)</f>
        <v>0</v>
      </c>
      <c r="D33">
        <f>MIN(ROUNDDOWN(($A33-SUMPRODUCT(E33:$G33,U$3:$W$3))/T$3,0),T$4)</f>
        <v>0</v>
      </c>
      <c r="E33">
        <f>MIN(ROUNDDOWN(($A33-SUMPRODUCT(F33:$G33,V$3:$W$3))/U$3,0),U$4)</f>
        <v>1</v>
      </c>
      <c r="F33">
        <f>MIN(ROUNDDOWN(($A33-SUMPRODUCT(G33:$G33,W$3:$W$3))/V$3,0),V$4)</f>
        <v>1</v>
      </c>
      <c r="G33">
        <f t="shared" si="0"/>
        <v>0</v>
      </c>
      <c r="I33" s="10" t="e">
        <f>34.5-Grunddaten!#REF!-A33</f>
        <v>#REF!</v>
      </c>
      <c r="J33" t="e">
        <f>MIN(ROUNDDOWN(($I33-SUMPRODUCT(K33:$O33,S$3:$W$3))/R$3,0),R$4)</f>
        <v>#REF!</v>
      </c>
      <c r="K33" t="e">
        <f>MIN(ROUNDDOWN(($I33-SUMPRODUCT(L33:$O33,T$3:$W$3))/S$3,0),S$4)</f>
        <v>#REF!</v>
      </c>
      <c r="L33" t="e">
        <f>MIN(ROUNDDOWN(($I33-SUMPRODUCT(M33:$O33,U$3:$W$3))/T$3,0),T$4)</f>
        <v>#REF!</v>
      </c>
      <c r="M33" t="e">
        <f>MIN(ROUNDDOWN(($I33-SUMPRODUCT(N33:$O33,V$3:$W$3))/U$3,0),U$4)</f>
        <v>#REF!</v>
      </c>
      <c r="N33" t="e">
        <f>MIN(ROUNDDOWN(($I33-SUMPRODUCT(O33:$O33,W$3:$W$3))/V$3,0),V$4)</f>
        <v>#REF!</v>
      </c>
      <c r="O33" t="e">
        <f t="shared" si="1"/>
        <v>#REF!</v>
      </c>
    </row>
    <row r="34" spans="1:15" x14ac:dyDescent="0.2">
      <c r="A34" s="13">
        <v>15.5</v>
      </c>
      <c r="B34">
        <f>MIN(ROUNDDOWN(($A34-SUMPRODUCT(C34:$G34,S$3:$W$3))/R$3,0),R$4)</f>
        <v>1</v>
      </c>
      <c r="C34">
        <f>MIN(ROUNDDOWN(($A34-SUMPRODUCT(D34:$G34,T$3:$W$3))/S$3,0),S$4)</f>
        <v>0</v>
      </c>
      <c r="D34">
        <f>MIN(ROUNDDOWN(($A34-SUMPRODUCT(E34:$G34,U$3:$W$3))/T$3,0),T$4)</f>
        <v>0</v>
      </c>
      <c r="E34">
        <f>MIN(ROUNDDOWN(($A34-SUMPRODUCT(F34:$G34,V$3:$W$3))/U$3,0),U$4)</f>
        <v>1</v>
      </c>
      <c r="F34">
        <f>MIN(ROUNDDOWN(($A34-SUMPRODUCT(G34:$G34,W$3:$W$3))/V$3,0),V$4)</f>
        <v>1</v>
      </c>
      <c r="G34">
        <f t="shared" si="0"/>
        <v>0</v>
      </c>
      <c r="I34" s="10" t="e">
        <f>34.5-Grunddaten!#REF!-A34</f>
        <v>#REF!</v>
      </c>
      <c r="J34" t="e">
        <f>MIN(ROUNDDOWN(($I34-SUMPRODUCT(K34:$O34,S$3:$W$3))/R$3,0),R$4)</f>
        <v>#REF!</v>
      </c>
      <c r="K34" t="e">
        <f>MIN(ROUNDDOWN(($I34-SUMPRODUCT(L34:$O34,T$3:$W$3))/S$3,0),S$4)</f>
        <v>#REF!</v>
      </c>
      <c r="L34" t="e">
        <f>MIN(ROUNDDOWN(($I34-SUMPRODUCT(M34:$O34,U$3:$W$3))/T$3,0),T$4)</f>
        <v>#REF!</v>
      </c>
      <c r="M34" t="e">
        <f>MIN(ROUNDDOWN(($I34-SUMPRODUCT(N34:$O34,V$3:$W$3))/U$3,0),U$4)</f>
        <v>#REF!</v>
      </c>
      <c r="N34" t="e">
        <f>MIN(ROUNDDOWN(($I34-SUMPRODUCT(O34:$O34,W$3:$W$3))/V$3,0),V$4)</f>
        <v>#REF!</v>
      </c>
      <c r="O34" t="e">
        <f t="shared" si="1"/>
        <v>#REF!</v>
      </c>
    </row>
    <row r="35" spans="1:15" x14ac:dyDescent="0.2">
      <c r="A35" s="13">
        <v>16</v>
      </c>
      <c r="B35">
        <f>MIN(ROUNDDOWN(($A35-SUMPRODUCT(C35:$G35,S$3:$W$3))/R$3,0),R$4)</f>
        <v>0</v>
      </c>
      <c r="C35">
        <f>MIN(ROUNDDOWN(($A35-SUMPRODUCT(D35:$G35,T$3:$W$3))/S$3,0),S$4)</f>
        <v>1</v>
      </c>
      <c r="D35">
        <f>MIN(ROUNDDOWN(($A35-SUMPRODUCT(E35:$G35,U$3:$W$3))/T$3,0),T$4)</f>
        <v>0</v>
      </c>
      <c r="E35">
        <f>MIN(ROUNDDOWN(($A35-SUMPRODUCT(F35:$G35,V$3:$W$3))/U$3,0),U$4)</f>
        <v>1</v>
      </c>
      <c r="F35">
        <f>MIN(ROUNDDOWN(($A35-SUMPRODUCT(G35:$G35,W$3:$W$3))/V$3,0),V$4)</f>
        <v>1</v>
      </c>
      <c r="G35">
        <f t="shared" ref="G35:G56" si="2">MIN(ROUNDDOWN(A35/G$2,0),$W$4)</f>
        <v>0</v>
      </c>
      <c r="I35" s="10" t="e">
        <f>34.5-Grunddaten!#REF!-A35</f>
        <v>#REF!</v>
      </c>
      <c r="J35" t="e">
        <f>MIN(ROUNDDOWN(($I35-SUMPRODUCT(K35:$O35,S$3:$W$3))/R$3,0),R$4)</f>
        <v>#REF!</v>
      </c>
      <c r="K35" t="e">
        <f>MIN(ROUNDDOWN(($I35-SUMPRODUCT(L35:$O35,T$3:$W$3))/S$3,0),S$4)</f>
        <v>#REF!</v>
      </c>
      <c r="L35" t="e">
        <f>MIN(ROUNDDOWN(($I35-SUMPRODUCT(M35:$O35,U$3:$W$3))/T$3,0),T$4)</f>
        <v>#REF!</v>
      </c>
      <c r="M35" t="e">
        <f>MIN(ROUNDDOWN(($I35-SUMPRODUCT(N35:$O35,V$3:$W$3))/U$3,0),U$4)</f>
        <v>#REF!</v>
      </c>
      <c r="N35" t="e">
        <f>MIN(ROUNDDOWN(($I35-SUMPRODUCT(O35:$O35,W$3:$W$3))/V$3,0),V$4)</f>
        <v>#REF!</v>
      </c>
      <c r="O35" t="e">
        <f t="shared" ref="O35:O56" si="3">MIN(ROUNDDOWN(I35/O$2,0),$W$4)</f>
        <v>#REF!</v>
      </c>
    </row>
    <row r="36" spans="1:15" x14ac:dyDescent="0.2">
      <c r="A36" s="13">
        <v>16.5</v>
      </c>
      <c r="B36">
        <f>MIN(ROUNDDOWN(($A36-SUMPRODUCT(C36:$G36,S$3:$W$3))/R$3,0),R$4)</f>
        <v>1</v>
      </c>
      <c r="C36">
        <f>MIN(ROUNDDOWN(($A36-SUMPRODUCT(D36:$G36,T$3:$W$3))/S$3,0),S$4)</f>
        <v>1</v>
      </c>
      <c r="D36">
        <f>MIN(ROUNDDOWN(($A36-SUMPRODUCT(E36:$G36,U$3:$W$3))/T$3,0),T$4)</f>
        <v>0</v>
      </c>
      <c r="E36">
        <f>MIN(ROUNDDOWN(($A36-SUMPRODUCT(F36:$G36,V$3:$W$3))/U$3,0),U$4)</f>
        <v>1</v>
      </c>
      <c r="F36">
        <f>MIN(ROUNDDOWN(($A36-SUMPRODUCT(G36:$G36,W$3:$W$3))/V$3,0),V$4)</f>
        <v>1</v>
      </c>
      <c r="G36">
        <f t="shared" si="2"/>
        <v>0</v>
      </c>
      <c r="I36" s="10" t="e">
        <f>34.5-Grunddaten!#REF!-A36</f>
        <v>#REF!</v>
      </c>
      <c r="J36" t="e">
        <f>MIN(ROUNDDOWN(($I36-SUMPRODUCT(K36:$O36,S$3:$W$3))/R$3,0),R$4)</f>
        <v>#REF!</v>
      </c>
      <c r="K36" t="e">
        <f>MIN(ROUNDDOWN(($I36-SUMPRODUCT(L36:$O36,T$3:$W$3))/S$3,0),S$4)</f>
        <v>#REF!</v>
      </c>
      <c r="L36" t="e">
        <f>MIN(ROUNDDOWN(($I36-SUMPRODUCT(M36:$O36,U$3:$W$3))/T$3,0),T$4)</f>
        <v>#REF!</v>
      </c>
      <c r="M36" t="e">
        <f>MIN(ROUNDDOWN(($I36-SUMPRODUCT(N36:$O36,V$3:$W$3))/U$3,0),U$4)</f>
        <v>#REF!</v>
      </c>
      <c r="N36" t="e">
        <f>MIN(ROUNDDOWN(($I36-SUMPRODUCT(O36:$O36,W$3:$W$3))/V$3,0),V$4)</f>
        <v>#REF!</v>
      </c>
      <c r="O36" t="e">
        <f t="shared" si="3"/>
        <v>#REF!</v>
      </c>
    </row>
    <row r="37" spans="1:15" x14ac:dyDescent="0.2">
      <c r="A37" s="13">
        <v>17</v>
      </c>
      <c r="B37">
        <f>MIN(ROUNDDOWN(($A37-SUMPRODUCT(C37:$G37,S$3:$W$3))/R$3,0),R$4)</f>
        <v>0</v>
      </c>
      <c r="C37">
        <f>MIN(ROUNDDOWN(($A37-SUMPRODUCT(D37:$G37,T$3:$W$3))/S$3,0),S$4)</f>
        <v>0</v>
      </c>
      <c r="D37">
        <f>MIN(ROUNDDOWN(($A37-SUMPRODUCT(E37:$G37,U$3:$W$3))/T$3,0),T$4)</f>
        <v>1</v>
      </c>
      <c r="E37">
        <f>MIN(ROUNDDOWN(($A37-SUMPRODUCT(F37:$G37,V$3:$W$3))/U$3,0),U$4)</f>
        <v>1</v>
      </c>
      <c r="F37">
        <f>MIN(ROUNDDOWN(($A37-SUMPRODUCT(G37:$G37,W$3:$W$3))/V$3,0),V$4)</f>
        <v>1</v>
      </c>
      <c r="G37">
        <f t="shared" si="2"/>
        <v>0</v>
      </c>
      <c r="I37" s="10" t="e">
        <f>34.5-Grunddaten!#REF!-A37</f>
        <v>#REF!</v>
      </c>
      <c r="J37" t="e">
        <f>MIN(ROUNDDOWN(($I37-SUMPRODUCT(K37:$O37,S$3:$W$3))/R$3,0),R$4)</f>
        <v>#REF!</v>
      </c>
      <c r="K37" t="e">
        <f>MIN(ROUNDDOWN(($I37-SUMPRODUCT(L37:$O37,T$3:$W$3))/S$3,0),S$4)</f>
        <v>#REF!</v>
      </c>
      <c r="L37" t="e">
        <f>MIN(ROUNDDOWN(($I37-SUMPRODUCT(M37:$O37,U$3:$W$3))/T$3,0),T$4)</f>
        <v>#REF!</v>
      </c>
      <c r="M37" t="e">
        <f>MIN(ROUNDDOWN(($I37-SUMPRODUCT(N37:$O37,V$3:$W$3))/U$3,0),U$4)</f>
        <v>#REF!</v>
      </c>
      <c r="N37" t="e">
        <f>MIN(ROUNDDOWN(($I37-SUMPRODUCT(O37:$O37,W$3:$W$3))/V$3,0),V$4)</f>
        <v>#REF!</v>
      </c>
      <c r="O37" t="e">
        <f t="shared" si="3"/>
        <v>#REF!</v>
      </c>
    </row>
    <row r="38" spans="1:15" x14ac:dyDescent="0.2">
      <c r="A38" s="13">
        <v>17.5</v>
      </c>
      <c r="B38">
        <f>MIN(ROUNDDOWN(($A38-SUMPRODUCT(C38:$G38,S$3:$W$3))/R$3,0),R$4)</f>
        <v>1</v>
      </c>
      <c r="C38">
        <f>MIN(ROUNDDOWN(($A38-SUMPRODUCT(D38:$G38,T$3:$W$3))/S$3,0),S$4)</f>
        <v>0</v>
      </c>
      <c r="D38">
        <f>MIN(ROUNDDOWN(($A38-SUMPRODUCT(E38:$G38,U$3:$W$3))/T$3,0),T$4)</f>
        <v>1</v>
      </c>
      <c r="E38">
        <f>MIN(ROUNDDOWN(($A38-SUMPRODUCT(F38:$G38,V$3:$W$3))/U$3,0),U$4)</f>
        <v>1</v>
      </c>
      <c r="F38">
        <f>MIN(ROUNDDOWN(($A38-SUMPRODUCT(G38:$G38,W$3:$W$3))/V$3,0),V$4)</f>
        <v>1</v>
      </c>
      <c r="G38">
        <f t="shared" si="2"/>
        <v>0</v>
      </c>
      <c r="I38" s="10" t="e">
        <f>34.5-Grunddaten!#REF!-A38</f>
        <v>#REF!</v>
      </c>
      <c r="J38" t="e">
        <f>MIN(ROUNDDOWN(($I38-SUMPRODUCT(K38:$O38,S$3:$W$3))/R$3,0),R$4)</f>
        <v>#REF!</v>
      </c>
      <c r="K38" t="e">
        <f>MIN(ROUNDDOWN(($I38-SUMPRODUCT(L38:$O38,T$3:$W$3))/S$3,0),S$4)</f>
        <v>#REF!</v>
      </c>
      <c r="L38" t="e">
        <f>MIN(ROUNDDOWN(($I38-SUMPRODUCT(M38:$O38,U$3:$W$3))/T$3,0),T$4)</f>
        <v>#REF!</v>
      </c>
      <c r="M38" t="e">
        <f>MIN(ROUNDDOWN(($I38-SUMPRODUCT(N38:$O38,V$3:$W$3))/U$3,0),U$4)</f>
        <v>#REF!</v>
      </c>
      <c r="N38" t="e">
        <f>MIN(ROUNDDOWN(($I38-SUMPRODUCT(O38:$O38,W$3:$W$3))/V$3,0),V$4)</f>
        <v>#REF!</v>
      </c>
      <c r="O38" t="e">
        <f t="shared" si="3"/>
        <v>#REF!</v>
      </c>
    </row>
    <row r="39" spans="1:15" x14ac:dyDescent="0.2">
      <c r="A39" s="13">
        <v>18</v>
      </c>
      <c r="B39">
        <f>MIN(ROUNDDOWN(($A39-SUMPRODUCT(C39:$G39,S$3:$W$3))/R$3,0),R$4)</f>
        <v>0</v>
      </c>
      <c r="C39">
        <f>MIN(ROUNDDOWN(($A39-SUMPRODUCT(D39:$G39,T$3:$W$3))/S$3,0),S$4)</f>
        <v>1</v>
      </c>
      <c r="D39">
        <f>MIN(ROUNDDOWN(($A39-SUMPRODUCT(E39:$G39,U$3:$W$3))/T$3,0),T$4)</f>
        <v>1</v>
      </c>
      <c r="E39">
        <f>MIN(ROUNDDOWN(($A39-SUMPRODUCT(F39:$G39,V$3:$W$3))/U$3,0),U$4)</f>
        <v>1</v>
      </c>
      <c r="F39">
        <f>MIN(ROUNDDOWN(($A39-SUMPRODUCT(G39:$G39,W$3:$W$3))/V$3,0),V$4)</f>
        <v>1</v>
      </c>
      <c r="G39">
        <f t="shared" si="2"/>
        <v>0</v>
      </c>
      <c r="I39" s="10" t="e">
        <f>34.5-Grunddaten!#REF!-A39</f>
        <v>#REF!</v>
      </c>
      <c r="J39" t="e">
        <f>MIN(ROUNDDOWN(($I39-SUMPRODUCT(K39:$O39,S$3:$W$3))/R$3,0),R$4)</f>
        <v>#REF!</v>
      </c>
      <c r="K39" t="e">
        <f>MIN(ROUNDDOWN(($I39-SUMPRODUCT(L39:$O39,T$3:$W$3))/S$3,0),S$4)</f>
        <v>#REF!</v>
      </c>
      <c r="L39" t="e">
        <f>MIN(ROUNDDOWN(($I39-SUMPRODUCT(M39:$O39,U$3:$W$3))/T$3,0),T$4)</f>
        <v>#REF!</v>
      </c>
      <c r="M39" t="e">
        <f>MIN(ROUNDDOWN(($I39-SUMPRODUCT(N39:$O39,V$3:$W$3))/U$3,0),U$4)</f>
        <v>#REF!</v>
      </c>
      <c r="N39" t="e">
        <f>MIN(ROUNDDOWN(($I39-SUMPRODUCT(O39:$O39,W$3:$W$3))/V$3,0),V$4)</f>
        <v>#REF!</v>
      </c>
      <c r="O39" t="e">
        <f t="shared" si="3"/>
        <v>#REF!</v>
      </c>
    </row>
    <row r="40" spans="1:15" x14ac:dyDescent="0.2">
      <c r="A40" s="13">
        <v>18.5</v>
      </c>
      <c r="B40">
        <f>MIN(ROUNDDOWN(($A40-SUMPRODUCT(C40:$G40,S$3:$W$3))/R$3,0),R$4)</f>
        <v>1</v>
      </c>
      <c r="C40">
        <f>MIN(ROUNDDOWN(($A40-SUMPRODUCT(D40:$G40,T$3:$W$3))/S$3,0),S$4)</f>
        <v>1</v>
      </c>
      <c r="D40">
        <f>MIN(ROUNDDOWN(($A40-SUMPRODUCT(E40:$G40,U$3:$W$3))/T$3,0),T$4)</f>
        <v>1</v>
      </c>
      <c r="E40">
        <f>MIN(ROUNDDOWN(($A40-SUMPRODUCT(F40:$G40,V$3:$W$3))/U$3,0),U$4)</f>
        <v>1</v>
      </c>
      <c r="F40">
        <f>MIN(ROUNDDOWN(($A40-SUMPRODUCT(G40:$G40,W$3:$W$3))/V$3,0),V$4)</f>
        <v>1</v>
      </c>
      <c r="G40">
        <f t="shared" si="2"/>
        <v>0</v>
      </c>
      <c r="I40" s="10" t="e">
        <f>34.5-Grunddaten!#REF!-A40</f>
        <v>#REF!</v>
      </c>
      <c r="J40" t="e">
        <f>MIN(ROUNDDOWN(($I40-SUMPRODUCT(K40:$O40,S$3:$W$3))/R$3,0),R$4)</f>
        <v>#REF!</v>
      </c>
      <c r="K40" t="e">
        <f>MIN(ROUNDDOWN(($I40-SUMPRODUCT(L40:$O40,T$3:$W$3))/S$3,0),S$4)</f>
        <v>#REF!</v>
      </c>
      <c r="L40" t="e">
        <f>MIN(ROUNDDOWN(($I40-SUMPRODUCT(M40:$O40,U$3:$W$3))/T$3,0),T$4)</f>
        <v>#REF!</v>
      </c>
      <c r="M40" t="e">
        <f>MIN(ROUNDDOWN(($I40-SUMPRODUCT(N40:$O40,V$3:$W$3))/U$3,0),U$4)</f>
        <v>#REF!</v>
      </c>
      <c r="N40" t="e">
        <f>MIN(ROUNDDOWN(($I40-SUMPRODUCT(O40:$O40,W$3:$W$3))/V$3,0),V$4)</f>
        <v>#REF!</v>
      </c>
      <c r="O40" t="e">
        <f t="shared" si="3"/>
        <v>#REF!</v>
      </c>
    </row>
    <row r="41" spans="1:15" x14ac:dyDescent="0.2">
      <c r="A41" s="13">
        <v>19</v>
      </c>
      <c r="B41">
        <f>MIN(ROUNDDOWN(($A41-SUMPRODUCT(C41:$G41,S$3:$W$3))/R$3,0),R$4)</f>
        <v>0</v>
      </c>
      <c r="C41">
        <f>MIN(ROUNDDOWN(($A41-SUMPRODUCT(D41:$G41,T$3:$W$3))/S$3,0),S$4)</f>
        <v>0</v>
      </c>
      <c r="D41">
        <f>MIN(ROUNDDOWN(($A41-SUMPRODUCT(E41:$G41,U$3:$W$3))/T$3,0),T$4)</f>
        <v>2</v>
      </c>
      <c r="E41">
        <f>MIN(ROUNDDOWN(($A41-SUMPRODUCT(F41:$G41,V$3:$W$3))/U$3,0),U$4)</f>
        <v>1</v>
      </c>
      <c r="F41">
        <f>MIN(ROUNDDOWN(($A41-SUMPRODUCT(G41:$G41,W$3:$W$3))/V$3,0),V$4)</f>
        <v>1</v>
      </c>
      <c r="G41">
        <f t="shared" si="2"/>
        <v>0</v>
      </c>
      <c r="I41" s="10" t="e">
        <f>34.5-Grunddaten!#REF!-A41</f>
        <v>#REF!</v>
      </c>
      <c r="J41" t="e">
        <f>MIN(ROUNDDOWN(($I41-SUMPRODUCT(K41:$O41,S$3:$W$3))/R$3,0),R$4)</f>
        <v>#REF!</v>
      </c>
      <c r="K41" t="e">
        <f>MIN(ROUNDDOWN(($I41-SUMPRODUCT(L41:$O41,T$3:$W$3))/S$3,0),S$4)</f>
        <v>#REF!</v>
      </c>
      <c r="L41" t="e">
        <f>MIN(ROUNDDOWN(($I41-SUMPRODUCT(M41:$O41,U$3:$W$3))/T$3,0),T$4)</f>
        <v>#REF!</v>
      </c>
      <c r="M41" t="e">
        <f>MIN(ROUNDDOWN(($I41-SUMPRODUCT(N41:$O41,V$3:$W$3))/U$3,0),U$4)</f>
        <v>#REF!</v>
      </c>
      <c r="N41" t="e">
        <f>MIN(ROUNDDOWN(($I41-SUMPRODUCT(O41:$O41,W$3:$W$3))/V$3,0),V$4)</f>
        <v>#REF!</v>
      </c>
      <c r="O41" t="e">
        <f t="shared" si="3"/>
        <v>#REF!</v>
      </c>
    </row>
    <row r="42" spans="1:15" x14ac:dyDescent="0.2">
      <c r="A42" s="13">
        <v>19.5</v>
      </c>
      <c r="B42">
        <f>MIN(ROUNDDOWN(($A42-SUMPRODUCT(C42:$G42,S$3:$W$3))/R$3,0),R$4)</f>
        <v>1</v>
      </c>
      <c r="C42">
        <f>MIN(ROUNDDOWN(($A42-SUMPRODUCT(D42:$G42,T$3:$W$3))/S$3,0),S$4)</f>
        <v>0</v>
      </c>
      <c r="D42">
        <f>MIN(ROUNDDOWN(($A42-SUMPRODUCT(E42:$G42,U$3:$W$3))/T$3,0),T$4)</f>
        <v>2</v>
      </c>
      <c r="E42">
        <f>MIN(ROUNDDOWN(($A42-SUMPRODUCT(F42:$G42,V$3:$W$3))/U$3,0),U$4)</f>
        <v>1</v>
      </c>
      <c r="F42">
        <f>MIN(ROUNDDOWN(($A42-SUMPRODUCT(G42:$G42,W$3:$W$3))/V$3,0),V$4)</f>
        <v>1</v>
      </c>
      <c r="G42">
        <f t="shared" si="2"/>
        <v>0</v>
      </c>
      <c r="I42" s="10" t="e">
        <f>34.5-Grunddaten!#REF!-A42</f>
        <v>#REF!</v>
      </c>
      <c r="J42" t="e">
        <f>MIN(ROUNDDOWN(($I42-SUMPRODUCT(K42:$O42,S$3:$W$3))/R$3,0),R$4)</f>
        <v>#REF!</v>
      </c>
      <c r="K42" t="e">
        <f>MIN(ROUNDDOWN(($I42-SUMPRODUCT(L42:$O42,T$3:$W$3))/S$3,0),S$4)</f>
        <v>#REF!</v>
      </c>
      <c r="L42" t="e">
        <f>MIN(ROUNDDOWN(($I42-SUMPRODUCT(M42:$O42,U$3:$W$3))/T$3,0),T$4)</f>
        <v>#REF!</v>
      </c>
      <c r="M42" t="e">
        <f>MIN(ROUNDDOWN(($I42-SUMPRODUCT(N42:$O42,V$3:$W$3))/U$3,0),U$4)</f>
        <v>#REF!</v>
      </c>
      <c r="N42" t="e">
        <f>MIN(ROUNDDOWN(($I42-SUMPRODUCT(O42:$O42,W$3:$W$3))/V$3,0),V$4)</f>
        <v>#REF!</v>
      </c>
      <c r="O42" t="e">
        <f t="shared" si="3"/>
        <v>#REF!</v>
      </c>
    </row>
    <row r="43" spans="1:15" x14ac:dyDescent="0.2">
      <c r="A43" s="13">
        <v>20</v>
      </c>
      <c r="B43">
        <f>MIN(ROUNDDOWN(($A43-SUMPRODUCT(C43:$G43,S$3:$W$3))/R$3,0),R$4)</f>
        <v>0</v>
      </c>
      <c r="C43">
        <f>MIN(ROUNDDOWN(($A43-SUMPRODUCT(D43:$G43,T$3:$W$3))/S$3,0),S$4)</f>
        <v>0</v>
      </c>
      <c r="D43">
        <f>MIN(ROUNDDOWN(($A43-SUMPRODUCT(E43:$G43,U$3:$W$3))/T$3,0),T$4)</f>
        <v>0</v>
      </c>
      <c r="E43">
        <f>MIN(ROUNDDOWN(($A43-SUMPRODUCT(F43:$G43,V$3:$W$3))/U$3,0),U$4)</f>
        <v>0</v>
      </c>
      <c r="F43">
        <f>MIN(ROUNDDOWN(($A43-SUMPRODUCT(G43:$G43,W$3:$W$3))/V$3,0),V$4)</f>
        <v>0</v>
      </c>
      <c r="G43">
        <f t="shared" si="2"/>
        <v>1</v>
      </c>
      <c r="I43" s="10" t="e">
        <f>34.5-Grunddaten!#REF!-A43</f>
        <v>#REF!</v>
      </c>
      <c r="J43" t="e">
        <f>MIN(ROUNDDOWN(($I43-SUMPRODUCT(K43:$O43,S$3:$W$3))/R$3,0),R$4)</f>
        <v>#REF!</v>
      </c>
      <c r="K43" t="e">
        <f>MIN(ROUNDDOWN(($I43-SUMPRODUCT(L43:$O43,T$3:$W$3))/S$3,0),S$4)</f>
        <v>#REF!</v>
      </c>
      <c r="L43" t="e">
        <f>MIN(ROUNDDOWN(($I43-SUMPRODUCT(M43:$O43,U$3:$W$3))/T$3,0),T$4)</f>
        <v>#REF!</v>
      </c>
      <c r="M43" t="e">
        <f>MIN(ROUNDDOWN(($I43-SUMPRODUCT(N43:$O43,V$3:$W$3))/U$3,0),U$4)</f>
        <v>#REF!</v>
      </c>
      <c r="N43" t="e">
        <f>MIN(ROUNDDOWN(($I43-SUMPRODUCT(O43:$O43,W$3:$W$3))/V$3,0),V$4)</f>
        <v>#REF!</v>
      </c>
      <c r="O43" t="e">
        <f t="shared" si="3"/>
        <v>#REF!</v>
      </c>
    </row>
    <row r="44" spans="1:15" x14ac:dyDescent="0.2">
      <c r="A44" s="13">
        <v>20.5</v>
      </c>
      <c r="B44">
        <f>MIN(ROUNDDOWN(($A44-SUMPRODUCT(C44:$G44,S$3:$W$3))/R$3,0),R$4)</f>
        <v>1</v>
      </c>
      <c r="C44">
        <f>MIN(ROUNDDOWN(($A44-SUMPRODUCT(D44:$G44,T$3:$W$3))/S$3,0),S$4)</f>
        <v>0</v>
      </c>
      <c r="D44">
        <f>MIN(ROUNDDOWN(($A44-SUMPRODUCT(E44:$G44,U$3:$W$3))/T$3,0),T$4)</f>
        <v>0</v>
      </c>
      <c r="E44">
        <f>MIN(ROUNDDOWN(($A44-SUMPRODUCT(F44:$G44,V$3:$W$3))/U$3,0),U$4)</f>
        <v>0</v>
      </c>
      <c r="F44">
        <f>MIN(ROUNDDOWN(($A44-SUMPRODUCT(G44:$G44,W$3:$W$3))/V$3,0),V$4)</f>
        <v>0</v>
      </c>
      <c r="G44">
        <f t="shared" si="2"/>
        <v>1</v>
      </c>
      <c r="I44" s="10" t="e">
        <f>34.5-Grunddaten!#REF!-A44</f>
        <v>#REF!</v>
      </c>
      <c r="J44" t="e">
        <f>MIN(ROUNDDOWN(($I44-SUMPRODUCT(K44:$O44,S$3:$W$3))/R$3,0),R$4)</f>
        <v>#REF!</v>
      </c>
      <c r="K44" t="e">
        <f>MIN(ROUNDDOWN(($I44-SUMPRODUCT(L44:$O44,T$3:$W$3))/S$3,0),S$4)</f>
        <v>#REF!</v>
      </c>
      <c r="L44" t="e">
        <f>MIN(ROUNDDOWN(($I44-SUMPRODUCT(M44:$O44,U$3:$W$3))/T$3,0),T$4)</f>
        <v>#REF!</v>
      </c>
      <c r="M44" t="e">
        <f>MIN(ROUNDDOWN(($I44-SUMPRODUCT(N44:$O44,V$3:$W$3))/U$3,0),U$4)</f>
        <v>#REF!</v>
      </c>
      <c r="N44" t="e">
        <f>MIN(ROUNDDOWN(($I44-SUMPRODUCT(O44:$O44,W$3:$W$3))/V$3,0),V$4)</f>
        <v>#REF!</v>
      </c>
      <c r="O44" t="e">
        <f t="shared" si="3"/>
        <v>#REF!</v>
      </c>
    </row>
    <row r="45" spans="1:15" x14ac:dyDescent="0.2">
      <c r="A45" s="13">
        <v>21</v>
      </c>
      <c r="B45">
        <f>MIN(ROUNDDOWN(($A45-SUMPRODUCT(C45:$G45,S$3:$W$3))/R$3,0),R$4)</f>
        <v>0</v>
      </c>
      <c r="C45">
        <f>MIN(ROUNDDOWN(($A45-SUMPRODUCT(D45:$G45,T$3:$W$3))/S$3,0),S$4)</f>
        <v>1</v>
      </c>
      <c r="D45">
        <f>MIN(ROUNDDOWN(($A45-SUMPRODUCT(E45:$G45,U$3:$W$3))/T$3,0),T$4)</f>
        <v>0</v>
      </c>
      <c r="E45">
        <f>MIN(ROUNDDOWN(($A45-SUMPRODUCT(F45:$G45,V$3:$W$3))/U$3,0),U$4)</f>
        <v>0</v>
      </c>
      <c r="F45">
        <f>MIN(ROUNDDOWN(($A45-SUMPRODUCT(G45:$G45,W$3:$W$3))/V$3,0),V$4)</f>
        <v>0</v>
      </c>
      <c r="G45">
        <f t="shared" si="2"/>
        <v>1</v>
      </c>
      <c r="I45" s="10" t="e">
        <f>34.5-Grunddaten!#REF!-A45</f>
        <v>#REF!</v>
      </c>
      <c r="J45" t="e">
        <f>MIN(ROUNDDOWN(($I45-SUMPRODUCT(K45:$O45,S$3:$W$3))/R$3,0),R$4)</f>
        <v>#REF!</v>
      </c>
      <c r="K45" t="e">
        <f>MIN(ROUNDDOWN(($I45-SUMPRODUCT(L45:$O45,T$3:$W$3))/S$3,0),S$4)</f>
        <v>#REF!</v>
      </c>
      <c r="L45" t="e">
        <f>MIN(ROUNDDOWN(($I45-SUMPRODUCT(M45:$O45,U$3:$W$3))/T$3,0),T$4)</f>
        <v>#REF!</v>
      </c>
      <c r="M45" t="e">
        <f>MIN(ROUNDDOWN(($I45-SUMPRODUCT(N45:$O45,V$3:$W$3))/U$3,0),U$4)</f>
        <v>#REF!</v>
      </c>
      <c r="N45" t="e">
        <f>MIN(ROUNDDOWN(($I45-SUMPRODUCT(O45:$O45,W$3:$W$3))/V$3,0),V$4)</f>
        <v>#REF!</v>
      </c>
      <c r="O45" t="e">
        <f t="shared" si="3"/>
        <v>#REF!</v>
      </c>
    </row>
    <row r="46" spans="1:15" x14ac:dyDescent="0.2">
      <c r="A46" s="13">
        <v>21.5</v>
      </c>
      <c r="B46">
        <f>MIN(ROUNDDOWN(($A46-SUMPRODUCT(C46:$G46,S$3:$W$3))/R$3,0),R$4)</f>
        <v>1</v>
      </c>
      <c r="C46">
        <f>MIN(ROUNDDOWN(($A46-SUMPRODUCT(D46:$G46,T$3:$W$3))/S$3,0),S$4)</f>
        <v>1</v>
      </c>
      <c r="D46">
        <f>MIN(ROUNDDOWN(($A46-SUMPRODUCT(E46:$G46,U$3:$W$3))/T$3,0),T$4)</f>
        <v>0</v>
      </c>
      <c r="E46">
        <f>MIN(ROUNDDOWN(($A46-SUMPRODUCT(F46:$G46,V$3:$W$3))/U$3,0),U$4)</f>
        <v>0</v>
      </c>
      <c r="F46">
        <f>MIN(ROUNDDOWN(($A46-SUMPRODUCT(G46:$G46,W$3:$W$3))/V$3,0),V$4)</f>
        <v>0</v>
      </c>
      <c r="G46">
        <f t="shared" si="2"/>
        <v>1</v>
      </c>
      <c r="I46" s="10" t="e">
        <f>34.5-Grunddaten!#REF!-A46</f>
        <v>#REF!</v>
      </c>
      <c r="J46" t="e">
        <f>MIN(ROUNDDOWN(($I46-SUMPRODUCT(K46:$O46,S$3:$W$3))/R$3,0),R$4)</f>
        <v>#REF!</v>
      </c>
      <c r="K46" t="e">
        <f>MIN(ROUNDDOWN(($I46-SUMPRODUCT(L46:$O46,T$3:$W$3))/S$3,0),S$4)</f>
        <v>#REF!</v>
      </c>
      <c r="L46" t="e">
        <f>MIN(ROUNDDOWN(($I46-SUMPRODUCT(M46:$O46,U$3:$W$3))/T$3,0),T$4)</f>
        <v>#REF!</v>
      </c>
      <c r="M46" t="e">
        <f>MIN(ROUNDDOWN(($I46-SUMPRODUCT(N46:$O46,V$3:$W$3))/U$3,0),U$4)</f>
        <v>#REF!</v>
      </c>
      <c r="N46" t="e">
        <f>MIN(ROUNDDOWN(($I46-SUMPRODUCT(O46:$O46,W$3:$W$3))/V$3,0),V$4)</f>
        <v>#REF!</v>
      </c>
      <c r="O46" t="e">
        <f t="shared" si="3"/>
        <v>#REF!</v>
      </c>
    </row>
    <row r="47" spans="1:15" x14ac:dyDescent="0.2">
      <c r="A47" s="13">
        <v>22</v>
      </c>
      <c r="B47">
        <f>MIN(ROUNDDOWN(($A47-SUMPRODUCT(C47:$G47,S$3:$W$3))/R$3,0),R$4)</f>
        <v>0</v>
      </c>
      <c r="C47">
        <f>MIN(ROUNDDOWN(($A47-SUMPRODUCT(D47:$G47,T$3:$W$3))/S$3,0),S$4)</f>
        <v>0</v>
      </c>
      <c r="D47">
        <f>MIN(ROUNDDOWN(($A47-SUMPRODUCT(E47:$G47,U$3:$W$3))/T$3,0),T$4)</f>
        <v>1</v>
      </c>
      <c r="E47">
        <f>MIN(ROUNDDOWN(($A47-SUMPRODUCT(F47:$G47,V$3:$W$3))/U$3,0),U$4)</f>
        <v>0</v>
      </c>
      <c r="F47">
        <f>MIN(ROUNDDOWN(($A47-SUMPRODUCT(G47:$G47,W$3:$W$3))/V$3,0),V$4)</f>
        <v>0</v>
      </c>
      <c r="G47">
        <f t="shared" si="2"/>
        <v>1</v>
      </c>
      <c r="I47" s="10" t="e">
        <f>34.5-Grunddaten!#REF!-A47</f>
        <v>#REF!</v>
      </c>
      <c r="J47" t="e">
        <f>MIN(ROUNDDOWN(($I47-SUMPRODUCT(K47:$O47,S$3:$W$3))/R$3,0),R$4)</f>
        <v>#REF!</v>
      </c>
      <c r="K47" t="e">
        <f>MIN(ROUNDDOWN(($I47-SUMPRODUCT(L47:$O47,T$3:$W$3))/S$3,0),S$4)</f>
        <v>#REF!</v>
      </c>
      <c r="L47" t="e">
        <f>MIN(ROUNDDOWN(($I47-SUMPRODUCT(M47:$O47,U$3:$W$3))/T$3,0),T$4)</f>
        <v>#REF!</v>
      </c>
      <c r="M47" t="e">
        <f>MIN(ROUNDDOWN(($I47-SUMPRODUCT(N47:$O47,V$3:$W$3))/U$3,0),U$4)</f>
        <v>#REF!</v>
      </c>
      <c r="N47" t="e">
        <f>MIN(ROUNDDOWN(($I47-SUMPRODUCT(O47:$O47,W$3:$W$3))/V$3,0),V$4)</f>
        <v>#REF!</v>
      </c>
      <c r="O47" t="e">
        <f t="shared" si="3"/>
        <v>#REF!</v>
      </c>
    </row>
    <row r="48" spans="1:15" x14ac:dyDescent="0.2">
      <c r="A48" s="13">
        <v>22.5</v>
      </c>
      <c r="B48">
        <f>MIN(ROUNDDOWN(($A48-SUMPRODUCT(C48:$G48,S$3:$W$3))/R$3,0),R$4)</f>
        <v>1</v>
      </c>
      <c r="C48">
        <f>MIN(ROUNDDOWN(($A48-SUMPRODUCT(D48:$G48,T$3:$W$3))/S$3,0),S$4)</f>
        <v>0</v>
      </c>
      <c r="D48">
        <f>MIN(ROUNDDOWN(($A48-SUMPRODUCT(E48:$G48,U$3:$W$3))/T$3,0),T$4)</f>
        <v>1</v>
      </c>
      <c r="E48">
        <f>MIN(ROUNDDOWN(($A48-SUMPRODUCT(F48:$G48,V$3:$W$3))/U$3,0),U$4)</f>
        <v>0</v>
      </c>
      <c r="F48">
        <f>MIN(ROUNDDOWN(($A48-SUMPRODUCT(G48:$G48,W$3:$W$3))/V$3,0),V$4)</f>
        <v>0</v>
      </c>
      <c r="G48">
        <f t="shared" si="2"/>
        <v>1</v>
      </c>
      <c r="I48" s="10" t="e">
        <f>34.5-Grunddaten!#REF!-A48</f>
        <v>#REF!</v>
      </c>
      <c r="J48" t="e">
        <f>MIN(ROUNDDOWN(($I48-SUMPRODUCT(K48:$O48,S$3:$W$3))/R$3,0),R$4)</f>
        <v>#REF!</v>
      </c>
      <c r="K48" t="e">
        <f>MIN(ROUNDDOWN(($I48-SUMPRODUCT(L48:$O48,T$3:$W$3))/S$3,0),S$4)</f>
        <v>#REF!</v>
      </c>
      <c r="L48" t="e">
        <f>MIN(ROUNDDOWN(($I48-SUMPRODUCT(M48:$O48,U$3:$W$3))/T$3,0),T$4)</f>
        <v>#REF!</v>
      </c>
      <c r="M48" t="e">
        <f>MIN(ROUNDDOWN(($I48-SUMPRODUCT(N48:$O48,V$3:$W$3))/U$3,0),U$4)</f>
        <v>#REF!</v>
      </c>
      <c r="N48" t="e">
        <f>MIN(ROUNDDOWN(($I48-SUMPRODUCT(O48:$O48,W$3:$W$3))/V$3,0),V$4)</f>
        <v>#REF!</v>
      </c>
      <c r="O48" t="e">
        <f t="shared" si="3"/>
        <v>#REF!</v>
      </c>
    </row>
    <row r="49" spans="1:15" x14ac:dyDescent="0.2">
      <c r="A49" s="13">
        <v>23</v>
      </c>
      <c r="B49">
        <f>MIN(ROUNDDOWN(($A49-SUMPRODUCT(C49:$G49,S$3:$W$3))/R$3,0),R$4)</f>
        <v>0</v>
      </c>
      <c r="C49">
        <f>MIN(ROUNDDOWN(($A49-SUMPRODUCT(D49:$G49,T$3:$W$3))/S$3,0),S$4)</f>
        <v>1</v>
      </c>
      <c r="D49">
        <f>MIN(ROUNDDOWN(($A49-SUMPRODUCT(E49:$G49,U$3:$W$3))/T$3,0),T$4)</f>
        <v>1</v>
      </c>
      <c r="E49">
        <f>MIN(ROUNDDOWN(($A49-SUMPRODUCT(F49:$G49,V$3:$W$3))/U$3,0),U$4)</f>
        <v>0</v>
      </c>
      <c r="F49">
        <f>MIN(ROUNDDOWN(($A49-SUMPRODUCT(G49:$G49,W$3:$W$3))/V$3,0),V$4)</f>
        <v>0</v>
      </c>
      <c r="G49">
        <f t="shared" si="2"/>
        <v>1</v>
      </c>
      <c r="I49" s="10" t="e">
        <f>34.5-Grunddaten!#REF!-A49</f>
        <v>#REF!</v>
      </c>
      <c r="J49" t="e">
        <f>MIN(ROUNDDOWN(($I49-SUMPRODUCT(K49:$O49,S$3:$W$3))/R$3,0),R$4)</f>
        <v>#REF!</v>
      </c>
      <c r="K49" t="e">
        <f>MIN(ROUNDDOWN(($I49-SUMPRODUCT(L49:$O49,T$3:$W$3))/S$3,0),S$4)</f>
        <v>#REF!</v>
      </c>
      <c r="L49" t="e">
        <f>MIN(ROUNDDOWN(($I49-SUMPRODUCT(M49:$O49,U$3:$W$3))/T$3,0),T$4)</f>
        <v>#REF!</v>
      </c>
      <c r="M49" t="e">
        <f>MIN(ROUNDDOWN(($I49-SUMPRODUCT(N49:$O49,V$3:$W$3))/U$3,0),U$4)</f>
        <v>#REF!</v>
      </c>
      <c r="N49" t="e">
        <f>MIN(ROUNDDOWN(($I49-SUMPRODUCT(O49:$O49,W$3:$W$3))/V$3,0),V$4)</f>
        <v>#REF!</v>
      </c>
      <c r="O49" t="e">
        <f t="shared" si="3"/>
        <v>#REF!</v>
      </c>
    </row>
    <row r="50" spans="1:15" x14ac:dyDescent="0.2">
      <c r="A50" s="13">
        <v>23.5</v>
      </c>
      <c r="B50">
        <f>MIN(ROUNDDOWN(($A50-SUMPRODUCT(C50:$G50,S$3:$W$3))/R$3,0),R$4)</f>
        <v>1</v>
      </c>
      <c r="C50">
        <f>MIN(ROUNDDOWN(($A50-SUMPRODUCT(D50:$G50,T$3:$W$3))/S$3,0),S$4)</f>
        <v>1</v>
      </c>
      <c r="D50">
        <f>MIN(ROUNDDOWN(($A50-SUMPRODUCT(E50:$G50,U$3:$W$3))/T$3,0),T$4)</f>
        <v>1</v>
      </c>
      <c r="E50">
        <f>MIN(ROUNDDOWN(($A50-SUMPRODUCT(F50:$G50,V$3:$W$3))/U$3,0),U$4)</f>
        <v>0</v>
      </c>
      <c r="F50">
        <f>MIN(ROUNDDOWN(($A50-SUMPRODUCT(G50:$G50,W$3:$W$3))/V$3,0),V$4)</f>
        <v>0</v>
      </c>
      <c r="G50">
        <f t="shared" si="2"/>
        <v>1</v>
      </c>
      <c r="I50" s="10" t="e">
        <f>34.5-Grunddaten!#REF!-A50</f>
        <v>#REF!</v>
      </c>
      <c r="J50" t="e">
        <f>MIN(ROUNDDOWN(($I50-SUMPRODUCT(K50:$O50,S$3:$W$3))/R$3,0),R$4)</f>
        <v>#REF!</v>
      </c>
      <c r="K50" t="e">
        <f>MIN(ROUNDDOWN(($I50-SUMPRODUCT(L50:$O50,T$3:$W$3))/S$3,0),S$4)</f>
        <v>#REF!</v>
      </c>
      <c r="L50" t="e">
        <f>MIN(ROUNDDOWN(($I50-SUMPRODUCT(M50:$O50,U$3:$W$3))/T$3,0),T$4)</f>
        <v>#REF!</v>
      </c>
      <c r="M50" t="e">
        <f>MIN(ROUNDDOWN(($I50-SUMPRODUCT(N50:$O50,V$3:$W$3))/U$3,0),U$4)</f>
        <v>#REF!</v>
      </c>
      <c r="N50" t="e">
        <f>MIN(ROUNDDOWN(($I50-SUMPRODUCT(O50:$O50,W$3:$W$3))/V$3,0),V$4)</f>
        <v>#REF!</v>
      </c>
      <c r="O50" t="e">
        <f t="shared" si="3"/>
        <v>#REF!</v>
      </c>
    </row>
    <row r="51" spans="1:15" x14ac:dyDescent="0.2">
      <c r="A51" s="13">
        <v>24</v>
      </c>
      <c r="B51">
        <f>MIN(ROUNDDOWN(($A51-SUMPRODUCT(C51:$G51,S$3:$W$3))/R$3,0),R$4)</f>
        <v>0</v>
      </c>
      <c r="C51">
        <f>MIN(ROUNDDOWN(($A51-SUMPRODUCT(D51:$G51,T$3:$W$3))/S$3,0),S$4)</f>
        <v>0</v>
      </c>
      <c r="D51">
        <f>MIN(ROUNDDOWN(($A51-SUMPRODUCT(E51:$G51,U$3:$W$3))/T$3,0),T$4)</f>
        <v>2</v>
      </c>
      <c r="E51">
        <f>MIN(ROUNDDOWN(($A51-SUMPRODUCT(F51:$G51,V$3:$W$3))/U$3,0),U$4)</f>
        <v>0</v>
      </c>
      <c r="F51">
        <f>MIN(ROUNDDOWN(($A51-SUMPRODUCT(G51:$G51,W$3:$W$3))/V$3,0),V$4)</f>
        <v>0</v>
      </c>
      <c r="G51">
        <f t="shared" si="2"/>
        <v>1</v>
      </c>
      <c r="I51" s="10" t="e">
        <f>34.5-Grunddaten!#REF!-A51</f>
        <v>#REF!</v>
      </c>
      <c r="J51" t="e">
        <f>MIN(ROUNDDOWN(($I51-SUMPRODUCT(K51:$O51,S$3:$W$3))/R$3,0),R$4)</f>
        <v>#REF!</v>
      </c>
      <c r="K51" t="e">
        <f>MIN(ROUNDDOWN(($I51-SUMPRODUCT(L51:$O51,T$3:$W$3))/S$3,0),S$4)</f>
        <v>#REF!</v>
      </c>
      <c r="L51" t="e">
        <f>MIN(ROUNDDOWN(($I51-SUMPRODUCT(M51:$O51,U$3:$W$3))/T$3,0),T$4)</f>
        <v>#REF!</v>
      </c>
      <c r="M51" t="e">
        <f>MIN(ROUNDDOWN(($I51-SUMPRODUCT(N51:$O51,V$3:$W$3))/U$3,0),U$4)</f>
        <v>#REF!</v>
      </c>
      <c r="N51" t="e">
        <f>MIN(ROUNDDOWN(($I51-SUMPRODUCT(O51:$O51,W$3:$W$3))/V$3,0),V$4)</f>
        <v>#REF!</v>
      </c>
      <c r="O51" t="e">
        <f t="shared" si="3"/>
        <v>#REF!</v>
      </c>
    </row>
    <row r="52" spans="1:15" x14ac:dyDescent="0.2">
      <c r="A52" s="13">
        <v>24.5</v>
      </c>
      <c r="B52">
        <f>MIN(ROUNDDOWN(($A52-SUMPRODUCT(C52:$G52,S$3:$W$3))/R$3,0),R$4)</f>
        <v>1</v>
      </c>
      <c r="C52">
        <f>MIN(ROUNDDOWN(($A52-SUMPRODUCT(D52:$G52,T$3:$W$3))/S$3,0),S$4)</f>
        <v>0</v>
      </c>
      <c r="D52">
        <f>MIN(ROUNDDOWN(($A52-SUMPRODUCT(E52:$G52,U$3:$W$3))/T$3,0),T$4)</f>
        <v>2</v>
      </c>
      <c r="E52">
        <f>MIN(ROUNDDOWN(($A52-SUMPRODUCT(F52:$G52,V$3:$W$3))/U$3,0),U$4)</f>
        <v>0</v>
      </c>
      <c r="F52">
        <f>MIN(ROUNDDOWN(($A52-SUMPRODUCT(G52:$G52,W$3:$W$3))/V$3,0),V$4)</f>
        <v>0</v>
      </c>
      <c r="G52">
        <f t="shared" si="2"/>
        <v>1</v>
      </c>
      <c r="I52" s="10" t="e">
        <f>34.5-Grunddaten!#REF!-A52</f>
        <v>#REF!</v>
      </c>
      <c r="J52" t="e">
        <f>MIN(ROUNDDOWN(($I52-SUMPRODUCT(K52:$O52,S$3:$W$3))/R$3,0),R$4)</f>
        <v>#REF!</v>
      </c>
      <c r="K52" t="e">
        <f>MIN(ROUNDDOWN(($I52-SUMPRODUCT(L52:$O52,T$3:$W$3))/S$3,0),S$4)</f>
        <v>#REF!</v>
      </c>
      <c r="L52" t="e">
        <f>MIN(ROUNDDOWN(($I52-SUMPRODUCT(M52:$O52,U$3:$W$3))/T$3,0),T$4)</f>
        <v>#REF!</v>
      </c>
      <c r="M52" t="e">
        <f>MIN(ROUNDDOWN(($I52-SUMPRODUCT(N52:$O52,V$3:$W$3))/U$3,0),U$4)</f>
        <v>#REF!</v>
      </c>
      <c r="N52" t="e">
        <f>MIN(ROUNDDOWN(($I52-SUMPRODUCT(O52:$O52,W$3:$W$3))/V$3,0),V$4)</f>
        <v>#REF!</v>
      </c>
      <c r="O52" t="e">
        <f t="shared" si="3"/>
        <v>#REF!</v>
      </c>
    </row>
    <row r="53" spans="1:15" x14ac:dyDescent="0.2">
      <c r="A53" s="13">
        <v>25</v>
      </c>
      <c r="B53">
        <f>MIN(ROUNDDOWN(($A53-SUMPRODUCT(C53:$G53,S$3:$W$3))/R$3,0),R$4)</f>
        <v>0</v>
      </c>
      <c r="C53">
        <f>MIN(ROUNDDOWN(($A53-SUMPRODUCT(D53:$G53,T$3:$W$3))/S$3,0),S$4)</f>
        <v>0</v>
      </c>
      <c r="D53">
        <f>MIN(ROUNDDOWN(($A53-SUMPRODUCT(E53:$G53,U$3:$W$3))/T$3,0),T$4)</f>
        <v>0</v>
      </c>
      <c r="E53">
        <f>MIN(ROUNDDOWN(($A53-SUMPRODUCT(F53:$G53,V$3:$W$3))/U$3,0),U$4)</f>
        <v>1</v>
      </c>
      <c r="F53">
        <f>MIN(ROUNDDOWN(($A53-SUMPRODUCT(G53:$G53,W$3:$W$3))/V$3,0),V$4)</f>
        <v>0</v>
      </c>
      <c r="G53">
        <f t="shared" si="2"/>
        <v>1</v>
      </c>
      <c r="I53" s="10" t="e">
        <f>34.5-Grunddaten!#REF!-A53</f>
        <v>#REF!</v>
      </c>
      <c r="J53" t="e">
        <f>MIN(ROUNDDOWN(($I53-SUMPRODUCT(K53:$O53,S$3:$W$3))/R$3,0),R$4)</f>
        <v>#REF!</v>
      </c>
      <c r="K53" t="e">
        <f>MIN(ROUNDDOWN(($I53-SUMPRODUCT(L53:$O53,T$3:$W$3))/S$3,0),S$4)</f>
        <v>#REF!</v>
      </c>
      <c r="L53" t="e">
        <f>MIN(ROUNDDOWN(($I53-SUMPRODUCT(M53:$O53,U$3:$W$3))/T$3,0),T$4)</f>
        <v>#REF!</v>
      </c>
      <c r="M53" t="e">
        <f>MIN(ROUNDDOWN(($I53-SUMPRODUCT(N53:$O53,V$3:$W$3))/U$3,0),U$4)</f>
        <v>#REF!</v>
      </c>
      <c r="N53" t="e">
        <f>MIN(ROUNDDOWN(($I53-SUMPRODUCT(O53:$O53,W$3:$W$3))/V$3,0),V$4)</f>
        <v>#REF!</v>
      </c>
      <c r="O53" t="e">
        <f t="shared" si="3"/>
        <v>#REF!</v>
      </c>
    </row>
    <row r="54" spans="1:15" x14ac:dyDescent="0.2">
      <c r="A54" s="13">
        <v>25.5</v>
      </c>
      <c r="B54">
        <f>MIN(ROUNDDOWN(($A54-SUMPRODUCT(C54:$G54,S$3:$W$3))/R$3,0),R$4)</f>
        <v>1</v>
      </c>
      <c r="C54">
        <f>MIN(ROUNDDOWN(($A54-SUMPRODUCT(D54:$G54,T$3:$W$3))/S$3,0),S$4)</f>
        <v>0</v>
      </c>
      <c r="D54">
        <f>MIN(ROUNDDOWN(($A54-SUMPRODUCT(E54:$G54,U$3:$W$3))/T$3,0),T$4)</f>
        <v>0</v>
      </c>
      <c r="E54">
        <f>MIN(ROUNDDOWN(($A54-SUMPRODUCT(F54:$G54,V$3:$W$3))/U$3,0),U$4)</f>
        <v>1</v>
      </c>
      <c r="F54">
        <f>MIN(ROUNDDOWN(($A54-SUMPRODUCT(G54:$G54,W$3:$W$3))/V$3,0),V$4)</f>
        <v>0</v>
      </c>
      <c r="G54">
        <f t="shared" si="2"/>
        <v>1</v>
      </c>
      <c r="I54" s="10" t="e">
        <f>34.5-Grunddaten!#REF!-A54</f>
        <v>#REF!</v>
      </c>
      <c r="J54" t="e">
        <f>MIN(ROUNDDOWN(($I54-SUMPRODUCT(K54:$O54,S$3:$W$3))/R$3,0),R$4)</f>
        <v>#REF!</v>
      </c>
      <c r="K54" t="e">
        <f>MIN(ROUNDDOWN(($I54-SUMPRODUCT(L54:$O54,T$3:$W$3))/S$3,0),S$4)</f>
        <v>#REF!</v>
      </c>
      <c r="L54" t="e">
        <f>MIN(ROUNDDOWN(($I54-SUMPRODUCT(M54:$O54,U$3:$W$3))/T$3,0),T$4)</f>
        <v>#REF!</v>
      </c>
      <c r="M54" t="e">
        <f>MIN(ROUNDDOWN(($I54-SUMPRODUCT(N54:$O54,V$3:$W$3))/U$3,0),U$4)</f>
        <v>#REF!</v>
      </c>
      <c r="N54" t="e">
        <f>MIN(ROUNDDOWN(($I54-SUMPRODUCT(O54:$O54,W$3:$W$3))/V$3,0),V$4)</f>
        <v>#REF!</v>
      </c>
      <c r="O54" t="e">
        <f t="shared" si="3"/>
        <v>#REF!</v>
      </c>
    </row>
    <row r="55" spans="1:15" x14ac:dyDescent="0.2">
      <c r="A55" s="13">
        <v>26</v>
      </c>
      <c r="B55">
        <f>MIN(ROUNDDOWN(($A55-SUMPRODUCT(C55:$G55,S$3:$W$3))/R$3,0),R$4)</f>
        <v>0</v>
      </c>
      <c r="C55">
        <f>MIN(ROUNDDOWN(($A55-SUMPRODUCT(D55:$G55,T$3:$W$3))/S$3,0),S$4)</f>
        <v>1</v>
      </c>
      <c r="D55">
        <f>MIN(ROUNDDOWN(($A55-SUMPRODUCT(E55:$G55,U$3:$W$3))/T$3,0),T$4)</f>
        <v>0</v>
      </c>
      <c r="E55">
        <f>MIN(ROUNDDOWN(($A55-SUMPRODUCT(F55:$G55,V$3:$W$3))/U$3,0),U$4)</f>
        <v>1</v>
      </c>
      <c r="F55">
        <f>MIN(ROUNDDOWN(($A55-SUMPRODUCT(G55:$G55,W$3:$W$3))/V$3,0),V$4)</f>
        <v>0</v>
      </c>
      <c r="G55">
        <f t="shared" si="2"/>
        <v>1</v>
      </c>
      <c r="I55" s="10" t="e">
        <f>34.5-Grunddaten!#REF!-A55</f>
        <v>#REF!</v>
      </c>
      <c r="J55" t="e">
        <f>MIN(ROUNDDOWN(($I55-SUMPRODUCT(K55:$O55,S$3:$W$3))/R$3,0),R$4)</f>
        <v>#REF!</v>
      </c>
      <c r="K55" t="e">
        <f>MIN(ROUNDDOWN(($I55-SUMPRODUCT(L55:$O55,T$3:$W$3))/S$3,0),S$4)</f>
        <v>#REF!</v>
      </c>
      <c r="L55" t="e">
        <f>MIN(ROUNDDOWN(($I55-SUMPRODUCT(M55:$O55,U$3:$W$3))/T$3,0),T$4)</f>
        <v>#REF!</v>
      </c>
      <c r="M55" t="e">
        <f>MIN(ROUNDDOWN(($I55-SUMPRODUCT(N55:$O55,V$3:$W$3))/U$3,0),U$4)</f>
        <v>#REF!</v>
      </c>
      <c r="N55" t="e">
        <f>MIN(ROUNDDOWN(($I55-SUMPRODUCT(O55:$O55,W$3:$W$3))/V$3,0),V$4)</f>
        <v>#REF!</v>
      </c>
      <c r="O55" t="e">
        <f t="shared" si="3"/>
        <v>#REF!</v>
      </c>
    </row>
    <row r="56" spans="1:15" x14ac:dyDescent="0.2">
      <c r="A56" s="13">
        <v>26.5</v>
      </c>
      <c r="B56">
        <f>MIN(ROUNDDOWN(($A56-SUMPRODUCT(C56:$G56,S$3:$W$3))/R$3,0),R$4)</f>
        <v>1</v>
      </c>
      <c r="C56">
        <f>MIN(ROUNDDOWN(($A56-SUMPRODUCT(D56:$G56,T$3:$W$3))/S$3,0),S$4)</f>
        <v>1</v>
      </c>
      <c r="D56">
        <f>MIN(ROUNDDOWN(($A56-SUMPRODUCT(E56:$G56,U$3:$W$3))/T$3,0),T$4)</f>
        <v>0</v>
      </c>
      <c r="E56">
        <f>MIN(ROUNDDOWN(($A56-SUMPRODUCT(F56:$G56,V$3:$W$3))/U$3,0),U$4)</f>
        <v>1</v>
      </c>
      <c r="F56">
        <f>MIN(ROUNDDOWN(($A56-SUMPRODUCT(G56:$G56,W$3:$W$3))/V$3,0),V$4)</f>
        <v>0</v>
      </c>
      <c r="G56">
        <f t="shared" si="2"/>
        <v>1</v>
      </c>
      <c r="I56" s="10" t="e">
        <f>34.5-Grunddaten!#REF!-A56</f>
        <v>#REF!</v>
      </c>
      <c r="J56" t="e">
        <f>MIN(ROUNDDOWN(($I56-SUMPRODUCT(K56:$O56,S$3:$W$3))/R$3,0),R$4)</f>
        <v>#REF!</v>
      </c>
      <c r="K56" t="e">
        <f>MIN(ROUNDDOWN(($I56-SUMPRODUCT(L56:$O56,T$3:$W$3))/S$3,0),S$4)</f>
        <v>#REF!</v>
      </c>
      <c r="L56" t="e">
        <f>MIN(ROUNDDOWN(($I56-SUMPRODUCT(M56:$O56,U$3:$W$3))/T$3,0),T$4)</f>
        <v>#REF!</v>
      </c>
      <c r="M56" t="e">
        <f>MIN(ROUNDDOWN(($I56-SUMPRODUCT(N56:$O56,V$3:$W$3))/U$3,0),U$4)</f>
        <v>#REF!</v>
      </c>
      <c r="N56" t="e">
        <f>MIN(ROUNDDOWN(($I56-SUMPRODUCT(O56:$O56,W$3:$W$3))/V$3,0),V$4)</f>
        <v>#REF!</v>
      </c>
      <c r="O56" t="e">
        <f t="shared" si="3"/>
        <v>#REF!</v>
      </c>
    </row>
    <row r="57" spans="1:15" x14ac:dyDescent="0.2">
      <c r="A57" s="7"/>
    </row>
  </sheetData>
  <mergeCells count="2">
    <mergeCell ref="A1:G1"/>
    <mergeCell ref="I1:O1"/>
  </mergeCells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6C56E-114C-C740-9369-BA5B6A6658F4}">
  <dimension ref="A1"/>
  <sheetViews>
    <sheetView zoomScaleNormal="100" workbookViewId="0">
      <selection activeCell="M27" sqref="M27"/>
    </sheetView>
  </sheetViews>
  <sheetFormatPr baseColWidth="10" defaultRowHeight="16" x14ac:dyDescent="0.2"/>
  <sheetData/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Diagramme</vt:lpstr>
      </vt:variant>
      <vt:variant>
        <vt:i4>1</vt:i4>
      </vt:variant>
    </vt:vector>
  </HeadingPairs>
  <TitlesOfParts>
    <vt:vector size="5" baseType="lpstr">
      <vt:lpstr>Grunddaten</vt:lpstr>
      <vt:lpstr>Messwerte</vt:lpstr>
      <vt:lpstr>Stückelung</vt:lpstr>
      <vt:lpstr>Gebrauchsanweisung</vt:lpstr>
      <vt:lpstr>Plot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Manke</dc:creator>
  <cp:lastModifiedBy>Henning Manke</cp:lastModifiedBy>
  <dcterms:created xsi:type="dcterms:W3CDTF">2021-07-21T14:15:39Z</dcterms:created>
  <dcterms:modified xsi:type="dcterms:W3CDTF">2022-10-24T09:27:37Z</dcterms:modified>
</cp:coreProperties>
</file>