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PWLR/vorne/"/>
    </mc:Choice>
  </mc:AlternateContent>
  <xr:revisionPtr revIDLastSave="0" documentId="13_ncr:1_{FFD3495A-AD88-E24F-BA5D-47A7B22D63CB}" xr6:coauthVersionLast="47" xr6:coauthVersionMax="47" xr10:uidLastSave="{00000000-0000-0000-0000-000000000000}"/>
  <bookViews>
    <workbookView xWindow="9160" yWindow="500" windowWidth="32100" windowHeight="22240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Diagramm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B24" i="4"/>
  <c r="B23" i="4"/>
  <c r="B14" i="4"/>
  <c r="B16" i="4" s="1"/>
  <c r="G4" i="2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4" i="2"/>
  <c r="O4" i="2" s="1"/>
  <c r="I5" i="2"/>
  <c r="O5" i="2" s="1"/>
  <c r="I6" i="2"/>
  <c r="O6" i="2" s="1"/>
  <c r="I7" i="2"/>
  <c r="O7" i="2" s="1"/>
  <c r="I8" i="2"/>
  <c r="O8" i="2" s="1"/>
  <c r="I9" i="2"/>
  <c r="O9" i="2" s="1"/>
  <c r="I10" i="2"/>
  <c r="O10" i="2" s="1"/>
  <c r="I11" i="2"/>
  <c r="O11" i="2" s="1"/>
  <c r="I12" i="2"/>
  <c r="O12" i="2" s="1"/>
  <c r="I13" i="2"/>
  <c r="O13" i="2" s="1"/>
  <c r="I14" i="2"/>
  <c r="O14" i="2" s="1"/>
  <c r="I15" i="2"/>
  <c r="O15" i="2" s="1"/>
  <c r="I16" i="2"/>
  <c r="O16" i="2" s="1"/>
  <c r="I17" i="2"/>
  <c r="O17" i="2" s="1"/>
  <c r="I18" i="2"/>
  <c r="O18" i="2" s="1"/>
  <c r="I19" i="2"/>
  <c r="O19" i="2" s="1"/>
  <c r="I20" i="2"/>
  <c r="O20" i="2" s="1"/>
  <c r="I21" i="2"/>
  <c r="O21" i="2" s="1"/>
  <c r="I22" i="2"/>
  <c r="O22" i="2" s="1"/>
  <c r="I23" i="2"/>
  <c r="O23" i="2" s="1"/>
  <c r="I24" i="2"/>
  <c r="O24" i="2" s="1"/>
  <c r="I25" i="2"/>
  <c r="O25" i="2" s="1"/>
  <c r="I26" i="2"/>
  <c r="O26" i="2" s="1"/>
  <c r="I27" i="2"/>
  <c r="O27" i="2" s="1"/>
  <c r="I28" i="2"/>
  <c r="O28" i="2" s="1"/>
  <c r="I29" i="2"/>
  <c r="O29" i="2" s="1"/>
  <c r="I30" i="2"/>
  <c r="O30" i="2" s="1"/>
  <c r="I31" i="2"/>
  <c r="O31" i="2" s="1"/>
  <c r="I32" i="2"/>
  <c r="O32" i="2" s="1"/>
  <c r="I33" i="2"/>
  <c r="O33" i="2" s="1"/>
  <c r="I34" i="2"/>
  <c r="O34" i="2" s="1"/>
  <c r="I35" i="2"/>
  <c r="O35" i="2" s="1"/>
  <c r="I36" i="2"/>
  <c r="O36" i="2" s="1"/>
  <c r="I37" i="2"/>
  <c r="O37" i="2" s="1"/>
  <c r="I38" i="2"/>
  <c r="O38" i="2" s="1"/>
  <c r="I39" i="2"/>
  <c r="O39" i="2" s="1"/>
  <c r="I40" i="2"/>
  <c r="O40" i="2" s="1"/>
  <c r="I41" i="2"/>
  <c r="O41" i="2" s="1"/>
  <c r="I42" i="2"/>
  <c r="O42" i="2" s="1"/>
  <c r="I43" i="2"/>
  <c r="O43" i="2" s="1"/>
  <c r="I44" i="2"/>
  <c r="O44" i="2" s="1"/>
  <c r="I45" i="2"/>
  <c r="O45" i="2" s="1"/>
  <c r="I46" i="2"/>
  <c r="O46" i="2" s="1"/>
  <c r="I47" i="2"/>
  <c r="O47" i="2" s="1"/>
  <c r="I48" i="2"/>
  <c r="O48" i="2" s="1"/>
  <c r="I49" i="2"/>
  <c r="O49" i="2" s="1"/>
  <c r="I50" i="2"/>
  <c r="O50" i="2" s="1"/>
  <c r="I51" i="2"/>
  <c r="O51" i="2" s="1"/>
  <c r="I52" i="2"/>
  <c r="O52" i="2" s="1"/>
  <c r="I53" i="2"/>
  <c r="O53" i="2" s="1"/>
  <c r="I54" i="2"/>
  <c r="O54" i="2" s="1"/>
  <c r="I55" i="2"/>
  <c r="O55" i="2" s="1"/>
  <c r="I56" i="2"/>
  <c r="O56" i="2" s="1"/>
  <c r="I3" i="2"/>
  <c r="O3" i="2" s="1"/>
  <c r="C55" i="1"/>
  <c r="C46" i="1"/>
  <c r="C47" i="1"/>
  <c r="C48" i="1"/>
  <c r="C49" i="1"/>
  <c r="C50" i="1"/>
  <c r="C51" i="1"/>
  <c r="C52" i="1"/>
  <c r="C53" i="1"/>
  <c r="C5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3" i="1"/>
  <c r="C2" i="1"/>
  <c r="F48" i="1" l="1"/>
  <c r="F31" i="1"/>
  <c r="F30" i="1"/>
  <c r="F45" i="1"/>
  <c r="F49" i="1"/>
  <c r="F40" i="1"/>
  <c r="F55" i="1"/>
  <c r="F38" i="1"/>
  <c r="F33" i="1"/>
  <c r="F32" i="1"/>
  <c r="F39" i="1"/>
  <c r="F54" i="1"/>
  <c r="F29" i="1"/>
  <c r="F41" i="1"/>
  <c r="F47" i="1"/>
  <c r="F46" i="1"/>
  <c r="F53" i="1"/>
  <c r="F37" i="1"/>
  <c r="F52" i="1"/>
  <c r="F44" i="1"/>
  <c r="F36" i="1"/>
  <c r="F51" i="1"/>
  <c r="F43" i="1"/>
  <c r="F35" i="1"/>
  <c r="F50" i="1"/>
  <c r="F42" i="1"/>
  <c r="F34" i="1"/>
  <c r="N3" i="2"/>
  <c r="M3" i="2" s="1"/>
  <c r="L3" i="2" s="1"/>
  <c r="K3" i="2" s="1"/>
  <c r="J3" i="2" s="1"/>
  <c r="N54" i="2"/>
  <c r="M54" i="2" s="1"/>
  <c r="L54" i="2" s="1"/>
  <c r="K54" i="2" s="1"/>
  <c r="J54" i="2" s="1"/>
  <c r="N46" i="2"/>
  <c r="M46" i="2" s="1"/>
  <c r="L46" i="2" s="1"/>
  <c r="K46" i="2" s="1"/>
  <c r="J46" i="2" s="1"/>
  <c r="N38" i="2"/>
  <c r="M38" i="2" s="1"/>
  <c r="L38" i="2" s="1"/>
  <c r="K38" i="2" s="1"/>
  <c r="J38" i="2" s="1"/>
  <c r="N30" i="2"/>
  <c r="M30" i="2" s="1"/>
  <c r="L30" i="2" s="1"/>
  <c r="K30" i="2" s="1"/>
  <c r="J30" i="2" s="1"/>
  <c r="N22" i="2"/>
  <c r="M22" i="2" s="1"/>
  <c r="L22" i="2" s="1"/>
  <c r="K22" i="2" s="1"/>
  <c r="J22" i="2" s="1"/>
  <c r="N14" i="2"/>
  <c r="M14" i="2" s="1"/>
  <c r="L14" i="2" s="1"/>
  <c r="K14" i="2" s="1"/>
  <c r="J14" i="2" s="1"/>
  <c r="N6" i="2"/>
  <c r="M6" i="2" s="1"/>
  <c r="L6" i="2" s="1"/>
  <c r="K6" i="2" s="1"/>
  <c r="J6" i="2" s="1"/>
  <c r="N53" i="2"/>
  <c r="M53" i="2" s="1"/>
  <c r="L53" i="2" s="1"/>
  <c r="K53" i="2" s="1"/>
  <c r="J53" i="2" s="1"/>
  <c r="N45" i="2"/>
  <c r="M45" i="2" s="1"/>
  <c r="L45" i="2" s="1"/>
  <c r="K45" i="2" s="1"/>
  <c r="J45" i="2" s="1"/>
  <c r="N37" i="2"/>
  <c r="M37" i="2" s="1"/>
  <c r="L37" i="2" s="1"/>
  <c r="K37" i="2" s="1"/>
  <c r="J37" i="2" s="1"/>
  <c r="N29" i="2"/>
  <c r="M29" i="2" s="1"/>
  <c r="L29" i="2" s="1"/>
  <c r="K29" i="2" s="1"/>
  <c r="J29" i="2" s="1"/>
  <c r="N21" i="2"/>
  <c r="M21" i="2" s="1"/>
  <c r="L21" i="2" s="1"/>
  <c r="K21" i="2" s="1"/>
  <c r="J21" i="2" s="1"/>
  <c r="N13" i="2"/>
  <c r="M13" i="2" s="1"/>
  <c r="L13" i="2" s="1"/>
  <c r="K13" i="2" s="1"/>
  <c r="J13" i="2" s="1"/>
  <c r="N5" i="2"/>
  <c r="M5" i="2" s="1"/>
  <c r="L5" i="2" s="1"/>
  <c r="K5" i="2" s="1"/>
  <c r="J5" i="2" s="1"/>
  <c r="N48" i="2"/>
  <c r="M48" i="2" s="1"/>
  <c r="L48" i="2" s="1"/>
  <c r="K48" i="2" s="1"/>
  <c r="J48" i="2" s="1"/>
  <c r="N40" i="2"/>
  <c r="M40" i="2" s="1"/>
  <c r="L40" i="2" s="1"/>
  <c r="K40" i="2" s="1"/>
  <c r="J40" i="2" s="1"/>
  <c r="N32" i="2"/>
  <c r="M32" i="2" s="1"/>
  <c r="L32" i="2" s="1"/>
  <c r="K32" i="2" s="1"/>
  <c r="J32" i="2" s="1"/>
  <c r="N24" i="2"/>
  <c r="M24" i="2" s="1"/>
  <c r="L24" i="2" s="1"/>
  <c r="K24" i="2" s="1"/>
  <c r="J24" i="2" s="1"/>
  <c r="N16" i="2"/>
  <c r="M16" i="2" s="1"/>
  <c r="L16" i="2" s="1"/>
  <c r="K16" i="2" s="1"/>
  <c r="J16" i="2" s="1"/>
  <c r="N8" i="2"/>
  <c r="M8" i="2" s="1"/>
  <c r="L8" i="2" s="1"/>
  <c r="K8" i="2" s="1"/>
  <c r="J8" i="2" s="1"/>
  <c r="N52" i="2"/>
  <c r="M52" i="2" s="1"/>
  <c r="L52" i="2" s="1"/>
  <c r="K52" i="2" s="1"/>
  <c r="J52" i="2" s="1"/>
  <c r="N44" i="2"/>
  <c r="M44" i="2" s="1"/>
  <c r="L44" i="2" s="1"/>
  <c r="K44" i="2" s="1"/>
  <c r="J44" i="2" s="1"/>
  <c r="N36" i="2"/>
  <c r="M36" i="2" s="1"/>
  <c r="L36" i="2" s="1"/>
  <c r="K36" i="2" s="1"/>
  <c r="J36" i="2" s="1"/>
  <c r="N28" i="2"/>
  <c r="M28" i="2" s="1"/>
  <c r="L28" i="2" s="1"/>
  <c r="K28" i="2" s="1"/>
  <c r="J28" i="2" s="1"/>
  <c r="N20" i="2"/>
  <c r="M20" i="2" s="1"/>
  <c r="L20" i="2" s="1"/>
  <c r="K20" i="2" s="1"/>
  <c r="J20" i="2" s="1"/>
  <c r="N12" i="2"/>
  <c r="M12" i="2" s="1"/>
  <c r="L12" i="2" s="1"/>
  <c r="K12" i="2" s="1"/>
  <c r="J12" i="2" s="1"/>
  <c r="N4" i="2"/>
  <c r="M4" i="2" s="1"/>
  <c r="L4" i="2" s="1"/>
  <c r="K4" i="2" s="1"/>
  <c r="J4" i="2" s="1"/>
  <c r="N56" i="2"/>
  <c r="M56" i="2" s="1"/>
  <c r="L56" i="2" s="1"/>
  <c r="K56" i="2" s="1"/>
  <c r="J56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31" i="2"/>
  <c r="M31" i="2" s="1"/>
  <c r="L31" i="2" s="1"/>
  <c r="K31" i="2" s="1"/>
  <c r="J31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51" i="2"/>
  <c r="M51" i="2" s="1"/>
  <c r="L51" i="2" s="1"/>
  <c r="K51" i="2" s="1"/>
  <c r="J51" i="2" s="1"/>
  <c r="N43" i="2"/>
  <c r="M43" i="2" s="1"/>
  <c r="L43" i="2" s="1"/>
  <c r="K43" i="2" s="1"/>
  <c r="J43" i="2" s="1"/>
  <c r="N35" i="2"/>
  <c r="M35" i="2" s="1"/>
  <c r="L35" i="2" s="1"/>
  <c r="K35" i="2" s="1"/>
  <c r="J35" i="2" s="1"/>
  <c r="N27" i="2"/>
  <c r="M27" i="2" s="1"/>
  <c r="L27" i="2" s="1"/>
  <c r="K27" i="2" s="1"/>
  <c r="J27" i="2" s="1"/>
  <c r="N19" i="2"/>
  <c r="M19" i="2" s="1"/>
  <c r="L19" i="2" s="1"/>
  <c r="K19" i="2" s="1"/>
  <c r="J19" i="2" s="1"/>
  <c r="N11" i="2"/>
  <c r="M11" i="2" s="1"/>
  <c r="L11" i="2" s="1"/>
  <c r="K11" i="2" s="1"/>
  <c r="J11" i="2" s="1"/>
  <c r="N50" i="2"/>
  <c r="M50" i="2" s="1"/>
  <c r="L50" i="2" s="1"/>
  <c r="K50" i="2" s="1"/>
  <c r="J50" i="2" s="1"/>
  <c r="N42" i="2"/>
  <c r="M42" i="2" s="1"/>
  <c r="L42" i="2" s="1"/>
  <c r="K42" i="2" s="1"/>
  <c r="J42" i="2" s="1"/>
  <c r="N34" i="2"/>
  <c r="M34" i="2" s="1"/>
  <c r="L34" i="2" s="1"/>
  <c r="K34" i="2" s="1"/>
  <c r="J34" i="2" s="1"/>
  <c r="N26" i="2"/>
  <c r="M26" i="2" s="1"/>
  <c r="L26" i="2" s="1"/>
  <c r="K26" i="2" s="1"/>
  <c r="J26" i="2" s="1"/>
  <c r="N18" i="2"/>
  <c r="M18" i="2" s="1"/>
  <c r="L18" i="2" s="1"/>
  <c r="K18" i="2" s="1"/>
  <c r="J18" i="2" s="1"/>
  <c r="N10" i="2"/>
  <c r="M10" i="2" s="1"/>
  <c r="L10" i="2" s="1"/>
  <c r="K10" i="2" s="1"/>
  <c r="J10" i="2" s="1"/>
  <c r="N49" i="2"/>
  <c r="M49" i="2" s="1"/>
  <c r="L49" i="2" s="1"/>
  <c r="K49" i="2" s="1"/>
  <c r="J49" i="2" s="1"/>
  <c r="N41" i="2"/>
  <c r="M41" i="2" s="1"/>
  <c r="L41" i="2" s="1"/>
  <c r="K41" i="2" s="1"/>
  <c r="J41" i="2" s="1"/>
  <c r="N33" i="2"/>
  <c r="M33" i="2" s="1"/>
  <c r="L33" i="2" s="1"/>
  <c r="K33" i="2" s="1"/>
  <c r="J33" i="2" s="1"/>
  <c r="N25" i="2"/>
  <c r="M25" i="2" s="1"/>
  <c r="L25" i="2" s="1"/>
  <c r="K25" i="2" s="1"/>
  <c r="J25" i="2" s="1"/>
  <c r="N17" i="2"/>
  <c r="M17" i="2" s="1"/>
  <c r="L17" i="2" s="1"/>
  <c r="K17" i="2" s="1"/>
  <c r="J17" i="2" s="1"/>
  <c r="N9" i="2"/>
  <c r="M9" i="2" s="1"/>
  <c r="L9" i="2" s="1"/>
  <c r="K9" i="2" s="1"/>
  <c r="J9" i="2" s="1"/>
  <c r="F3" i="1"/>
  <c r="F7" i="1"/>
  <c r="F11" i="1"/>
  <c r="F15" i="1"/>
  <c r="F19" i="1"/>
  <c r="F23" i="1"/>
  <c r="F27" i="1"/>
  <c r="F2" i="1"/>
  <c r="F4" i="1"/>
  <c r="F8" i="1"/>
  <c r="F12" i="1"/>
  <c r="F16" i="1"/>
  <c r="F20" i="1"/>
  <c r="F24" i="1"/>
  <c r="F28" i="1"/>
  <c r="F5" i="1"/>
  <c r="F9" i="1"/>
  <c r="F13" i="1"/>
  <c r="F17" i="1"/>
  <c r="F21" i="1"/>
  <c r="F25" i="1"/>
  <c r="F6" i="1"/>
  <c r="F10" i="1"/>
  <c r="F14" i="1"/>
  <c r="F18" i="1"/>
  <c r="F22" i="1"/>
  <c r="F26" i="1"/>
</calcChain>
</file>

<file path=xl/sharedStrings.xml><?xml version="1.0" encoding="utf-8"?>
<sst xmlns="http://schemas.openxmlformats.org/spreadsheetml/2006/main" count="114" uniqueCount="53">
  <si>
    <t>Datum</t>
  </si>
  <si>
    <t>Detektor</t>
  </si>
  <si>
    <t>Spannung / V</t>
  </si>
  <si>
    <t>Strahlungsquelle</t>
  </si>
  <si>
    <t>Dosisleistung</t>
  </si>
  <si>
    <t>Orientierung</t>
  </si>
  <si>
    <t>v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</si>
  <si>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</si>
  <si>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</si>
  <si>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</si>
  <si>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</si>
  <si>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</si>
  <si>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</si>
  <si>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</si>
  <si>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</si>
  <si>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</si>
  <si>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</si>
  <si>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</si>
  <si>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</si>
  <si>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</si>
  <si>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</si>
  <si>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</si>
  <si>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</si>
  <si>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</si>
  <si>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</si>
  <si>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</si>
  <si>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</si>
  <si>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</si>
  <si>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</si>
  <si>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</si>
  <si>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</si>
  <si>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</si>
  <si>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</si>
  <si>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</si>
  <si>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</si>
  <si>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</si>
  <si>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</si>
  <si>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</si>
  <si>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</si>
  <si>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</si>
  <si>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</si>
  <si>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</si>
  <si>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</si>
  <si>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</si>
  <si>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</si>
  <si>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</si>
  <si>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</si>
  <si>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</si>
  <si>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</si>
  <si>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CCB</t>
  </si>
  <si>
    <t>PWLR</t>
  </si>
  <si>
    <t>ID</t>
  </si>
  <si>
    <t>vorne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</si>
</sst>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2"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Messwerte!$D$2:$D$55</c:f>
              <c:numCache>
                <c:formatCode>General</c:formatCode>
                <c:ptCount val="54"/>
                <c:pt idx="0">
                  <c:v>25.56</c:v>
                </c:pt>
                <c:pt idx="1">
                  <c:v>26.06</c:v>
                </c:pt>
                <c:pt idx="2">
                  <c:v>26.56</c:v>
                </c:pt>
                <c:pt idx="3">
                  <c:v>27.06</c:v>
                </c:pt>
                <c:pt idx="4">
                  <c:v>27.56</c:v>
                </c:pt>
                <c:pt idx="5">
                  <c:v>28.06</c:v>
                </c:pt>
                <c:pt idx="6">
                  <c:v>28.56</c:v>
                </c:pt>
                <c:pt idx="7">
                  <c:v>29.06</c:v>
                </c:pt>
                <c:pt idx="8">
                  <c:v>29.56</c:v>
                </c:pt>
                <c:pt idx="9">
                  <c:v>30.06</c:v>
                </c:pt>
                <c:pt idx="10">
                  <c:v>30.56</c:v>
                </c:pt>
                <c:pt idx="11">
                  <c:v>31.06</c:v>
                </c:pt>
                <c:pt idx="12">
                  <c:v>31.56</c:v>
                </c:pt>
                <c:pt idx="13">
                  <c:v>32.06</c:v>
                </c:pt>
                <c:pt idx="14">
                  <c:v>32.56</c:v>
                </c:pt>
                <c:pt idx="15">
                  <c:v>33.06</c:v>
                </c:pt>
                <c:pt idx="16">
                  <c:v>33.56</c:v>
                </c:pt>
                <c:pt idx="17">
                  <c:v>34.06</c:v>
                </c:pt>
                <c:pt idx="18">
                  <c:v>34.56</c:v>
                </c:pt>
                <c:pt idx="19">
                  <c:v>35.06</c:v>
                </c:pt>
                <c:pt idx="20">
                  <c:v>35.56</c:v>
                </c:pt>
                <c:pt idx="21">
                  <c:v>36.06</c:v>
                </c:pt>
                <c:pt idx="22">
                  <c:v>36.56</c:v>
                </c:pt>
                <c:pt idx="23">
                  <c:v>37.06</c:v>
                </c:pt>
                <c:pt idx="24">
                  <c:v>37.56</c:v>
                </c:pt>
                <c:pt idx="25">
                  <c:v>38.06</c:v>
                </c:pt>
                <c:pt idx="26">
                  <c:v>38.56</c:v>
                </c:pt>
                <c:pt idx="27">
                  <c:v>39.06</c:v>
                </c:pt>
                <c:pt idx="28">
                  <c:v>39.56</c:v>
                </c:pt>
                <c:pt idx="29">
                  <c:v>40.06</c:v>
                </c:pt>
                <c:pt idx="30">
                  <c:v>40.56</c:v>
                </c:pt>
                <c:pt idx="31">
                  <c:v>41.06</c:v>
                </c:pt>
                <c:pt idx="32">
                  <c:v>41.56</c:v>
                </c:pt>
                <c:pt idx="33">
                  <c:v>42.06</c:v>
                </c:pt>
                <c:pt idx="34">
                  <c:v>42.56</c:v>
                </c:pt>
                <c:pt idx="35">
                  <c:v>43.06</c:v>
                </c:pt>
                <c:pt idx="36">
                  <c:v>43.56</c:v>
                </c:pt>
                <c:pt idx="37">
                  <c:v>44.06</c:v>
                </c:pt>
                <c:pt idx="38">
                  <c:v>44.56</c:v>
                </c:pt>
                <c:pt idx="39">
                  <c:v>45.06</c:v>
                </c:pt>
                <c:pt idx="40">
                  <c:v>45.56</c:v>
                </c:pt>
                <c:pt idx="41">
                  <c:v>46.06</c:v>
                </c:pt>
                <c:pt idx="42">
                  <c:v>46.56</c:v>
                </c:pt>
                <c:pt idx="43">
                  <c:v>47.06</c:v>
                </c:pt>
                <c:pt idx="44">
                  <c:v>47.56</c:v>
                </c:pt>
                <c:pt idx="45">
                  <c:v>48.06</c:v>
                </c:pt>
                <c:pt idx="46">
                  <c:v>48.56</c:v>
                </c:pt>
                <c:pt idx="47">
                  <c:v>49.06</c:v>
                </c:pt>
                <c:pt idx="48">
                  <c:v>49.56</c:v>
                </c:pt>
                <c:pt idx="49">
                  <c:v>50.06</c:v>
                </c:pt>
                <c:pt idx="50">
                  <c:v>50.56</c:v>
                </c:pt>
                <c:pt idx="51">
                  <c:v>51.06</c:v>
                </c:pt>
                <c:pt idx="52">
                  <c:v>51.56</c:v>
                </c:pt>
                <c:pt idx="53">
                  <c:v>52.06</c:v>
                </c:pt>
              </c:numCache>
            </c:numRef>
          </c:xVal>
          <c:yVal>
            <c:numRef>
              <c:f>Messwerte!$E$2:$E$55</c:f>
              <c:numCache>
                <c:formatCode>0.0</c:formatCode>
                <c:ptCount val="54"/>
                <c:pt idx="0">
                  <c:v>597.4</c:v>
                </c:pt>
                <c:pt idx="2">
                  <c:v>572.4</c:v>
                </c:pt>
                <c:pt idx="4">
                  <c:v>547.79999999999995</c:v>
                </c:pt>
                <c:pt idx="6">
                  <c:v>523.70000000000005</c:v>
                </c:pt>
                <c:pt idx="8">
                  <c:v>499</c:v>
                </c:pt>
                <c:pt idx="10">
                  <c:v>477.7</c:v>
                </c:pt>
                <c:pt idx="12">
                  <c:v>453.6</c:v>
                </c:pt>
                <c:pt idx="14">
                  <c:v>434.4</c:v>
                </c:pt>
                <c:pt idx="16">
                  <c:v>417</c:v>
                </c:pt>
                <c:pt idx="18">
                  <c:v>398.8</c:v>
                </c:pt>
                <c:pt idx="20">
                  <c:v>381.8</c:v>
                </c:pt>
                <c:pt idx="22">
                  <c:v>363.7</c:v>
                </c:pt>
                <c:pt idx="24">
                  <c:v>348.5</c:v>
                </c:pt>
                <c:pt idx="26">
                  <c:v>332.5</c:v>
                </c:pt>
                <c:pt idx="28">
                  <c:v>318.3</c:v>
                </c:pt>
                <c:pt idx="30">
                  <c:v>303.7</c:v>
                </c:pt>
                <c:pt idx="32">
                  <c:v>291.7</c:v>
                </c:pt>
                <c:pt idx="34">
                  <c:v>278.8</c:v>
                </c:pt>
                <c:pt idx="36">
                  <c:v>266.8</c:v>
                </c:pt>
                <c:pt idx="38">
                  <c:v>255.6</c:v>
                </c:pt>
                <c:pt idx="40">
                  <c:v>243.9</c:v>
                </c:pt>
                <c:pt idx="42">
                  <c:v>233.9</c:v>
                </c:pt>
                <c:pt idx="44">
                  <c:v>223.5</c:v>
                </c:pt>
                <c:pt idx="46">
                  <c:v>213.2</c:v>
                </c:pt>
                <c:pt idx="48">
                  <c:v>204.1</c:v>
                </c:pt>
                <c:pt idx="50">
                  <c:v>194.8</c:v>
                </c:pt>
                <c:pt idx="52">
                  <c:v>186.8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D9-E545-952D-F42F07049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33328"/>
        <c:axId val="524929504"/>
      </c:scatterChart>
      <c:valAx>
        <c:axId val="4748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4929504"/>
        <c:crosses val="autoZero"/>
        <c:crossBetween val="midCat"/>
      </c:valAx>
      <c:valAx>
        <c:axId val="5249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748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2755B-B4D2-F144-BD53-6EC38FCC463A}">
  <sheetPr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6C0BA33-8E93-64B4-7E28-9697B14634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11"/>
    <tableColumn id="4" xr3:uid="{DF78FFFA-ED20-3540-A29B-8AFAB0F6EBE4}" name="Material vor Kammer / mm" dataDxfId="10"/>
    <tableColumn id="1" xr3:uid="{FE36721E-86FB-A24C-A952-367302D55E86}" name="Material hinter Kammer / mm" dataDxfId="9">
      <calculatedColumnFormula>34.5-Grunddaten!$B$14-Messwerte[[#This Row],[Material vor Kammer / mm]]</calculatedColumnFormula>
    </tableColumn>
    <tableColumn id="7" xr3:uid="{E59899DB-1948-7048-88B1-C2E5B294434B}" name="Abstand / mm" dataDxfId="8">
      <calculatedColumnFormula>IF(Messwerte[[#This Row],[Orientierung]]="v",0.06 +Messwerte[[#This Row],[Material vor Kammer / mm]], IF(Messwerte[[#This Row],[Orientierung]]="h",8-0.06+Messwerte[[#This Row],[Material vor Kammer / mm]],"Orientierung?")) +25.5</calculatedColumnFormula>
    </tableColumn>
    <tableColumn id="6" xr3:uid="{796C01A9-8C49-E34F-B535-695D93F3EB13}" name="Dosis / mGy" dataDxfId="7"/>
    <tableColumn id="3" xr3:uid="{9BE34A46-202F-7E40-9786-38F91451F028}" name="Unsicherheit / mGy">
      <calculatedColumnFormula>Messwerte[[#This Row],[Dosis / mGy]]*Grunddaten!$B$19 / 100</calculatedColumnFormula>
    </tableColumn>
    <tableColumn id="5" xr3:uid="{BBE37C3C-B7FD-D447-891A-A4E6B95B7091}" name="Temperatur" dataDxfId="6"/>
    <tableColumn id="8" xr3:uid="{5E3FC5C9-21A0-5747-8206-2D079A32302B}" name="Luftdruck" dataDxfId="5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4">
  <autoFilter ref="A2:G56" xr:uid="{272C0EE7-01A1-1B44-BEEA-3B3AEACF2C69}"/>
  <tableColumns count="7">
    <tableColumn id="1" xr3:uid="{91D13AB0-27AC-8840-A549-DDB002D3A72C}" name="Material / mm" dataDxfId="3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2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1">
  <autoFilter ref="I2:O56" xr:uid="{96E6A4BA-27CF-554F-8D1C-305686F87BC2}"/>
  <tableColumns count="7">
    <tableColumn id="1" xr3:uid="{E381D32B-FB7E-E948-A698-E8976ABAFE04}" name="Material / mm" dataDxfId="0">
      <calculatedColumnFormula>34.5-Grunddaten!$B$14-A3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D28"/>
  <sheetViews>
    <sheetView tabSelected="1" workbookViewId="0">
      <selection activeCell="B22" sqref="B22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6" customWidth="1"/>
    <col min="4" max="4" width="3" bestFit="1" customWidth="1"/>
  </cols>
  <sheetData>
    <row r="1" spans="1:4" x14ac:dyDescent="0.2">
      <c r="A1" t="s">
        <v>0</v>
      </c>
      <c r="B1" s="3">
        <v>44702</v>
      </c>
    </row>
    <row r="2" spans="1:4" x14ac:dyDescent="0.2">
      <c r="A2" t="s">
        <v>1</v>
      </c>
      <c r="B2" s="2" t="s">
        <v>23</v>
      </c>
    </row>
    <row r="3" spans="1:4" x14ac:dyDescent="0.2">
      <c r="A3" t="s">
        <v>48</v>
      </c>
      <c r="B3" s="2" t="s">
        <v>52</v>
      </c>
    </row>
    <row r="4" spans="1:4" x14ac:dyDescent="0.2">
      <c r="A4" t="s">
        <v>49</v>
      </c>
      <c r="B4" s="2" t="s">
        <v>50</v>
      </c>
    </row>
    <row r="5" spans="1:4" x14ac:dyDescent="0.2">
      <c r="A5" t="s">
        <v>51</v>
      </c>
      <c r="B5" s="2">
        <v>45</v>
      </c>
    </row>
    <row r="6" spans="1:4" x14ac:dyDescent="0.2">
      <c r="B6" s="2"/>
    </row>
    <row r="7" spans="1:4" x14ac:dyDescent="0.2">
      <c r="A7" s="1" t="s">
        <v>7</v>
      </c>
      <c r="B7" s="2"/>
    </row>
    <row r="8" spans="1:4" x14ac:dyDescent="0.2">
      <c r="A8" t="s">
        <v>2</v>
      </c>
      <c r="B8" s="2">
        <v>400</v>
      </c>
    </row>
    <row r="9" spans="1:4" x14ac:dyDescent="0.2">
      <c r="A9" t="s">
        <v>8</v>
      </c>
      <c r="B9" s="2" t="s">
        <v>11</v>
      </c>
      <c r="C9" s="17"/>
      <c r="D9" s="18"/>
    </row>
    <row r="10" spans="1:4" x14ac:dyDescent="0.2">
      <c r="A10" t="s">
        <v>10</v>
      </c>
      <c r="B10" s="2">
        <v>30</v>
      </c>
      <c r="C10" s="17"/>
      <c r="D10" s="18"/>
    </row>
    <row r="11" spans="1:4" x14ac:dyDescent="0.2">
      <c r="A11" t="s">
        <v>14</v>
      </c>
      <c r="B11" s="2">
        <v>8</v>
      </c>
    </row>
    <row r="12" spans="1:4" x14ac:dyDescent="0.2">
      <c r="A12" s="1"/>
      <c r="B12" s="2"/>
    </row>
    <row r="13" spans="1:4" x14ac:dyDescent="0.2">
      <c r="A13" s="1" t="s">
        <v>19</v>
      </c>
      <c r="B13" s="2"/>
    </row>
    <row r="14" spans="1:4" x14ac:dyDescent="0.2">
      <c r="A14" t="s">
        <v>20</v>
      </c>
      <c r="B14" s="2">
        <f>IF($B$20 = "TW 15", 2.2/2,2.1/2)</f>
        <v>1.05</v>
      </c>
    </row>
    <row r="15" spans="1:4" x14ac:dyDescent="0.2">
      <c r="A15" t="s">
        <v>21</v>
      </c>
      <c r="B15" s="2">
        <v>0.5</v>
      </c>
    </row>
    <row r="16" spans="1:4" x14ac:dyDescent="0.2">
      <c r="A16" t="s">
        <v>22</v>
      </c>
      <c r="B16" s="8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40</v>
      </c>
      <c r="B19" s="2">
        <v>2</v>
      </c>
    </row>
    <row r="20" spans="1:2" x14ac:dyDescent="0.2">
      <c r="A20" t="s">
        <v>41</v>
      </c>
      <c r="B20" s="2">
        <v>70</v>
      </c>
    </row>
    <row r="21" spans="1:2" x14ac:dyDescent="0.2">
      <c r="A21" t="s">
        <v>42</v>
      </c>
      <c r="B21" s="2" t="s">
        <v>39</v>
      </c>
    </row>
    <row r="22" spans="1:2" x14ac:dyDescent="0.2">
      <c r="A22" t="s">
        <v>43</v>
      </c>
      <c r="B22" s="2">
        <v>10</v>
      </c>
    </row>
    <row r="23" spans="1:2" x14ac:dyDescent="0.2">
      <c r="A23" t="s">
        <v>44</v>
      </c>
      <c r="B23" s="2" t="str">
        <f>IF(B20=70, "Aluminium", "Kupfer")</f>
        <v>Aluminium</v>
      </c>
    </row>
    <row r="24" spans="1:2" x14ac:dyDescent="0.2">
      <c r="A24" t="s">
        <v>45</v>
      </c>
      <c r="B24" s="2">
        <f>IF(B20=70, 1, 0.5)</f>
        <v>1</v>
      </c>
    </row>
    <row r="25" spans="1:2" x14ac:dyDescent="0.2">
      <c r="A25" t="s">
        <v>4</v>
      </c>
      <c r="B25" s="2"/>
    </row>
    <row r="26" spans="1:2" x14ac:dyDescent="0.2">
      <c r="B26" s="2"/>
    </row>
    <row r="27" spans="1:2" x14ac:dyDescent="0.2">
      <c r="B27" s="2"/>
    </row>
    <row r="28" spans="1:2" x14ac:dyDescent="0.2">
      <c r="B28" s="2"/>
    </row>
  </sheetData>
  <mergeCells count="2">
    <mergeCell ref="C9:C10"/>
    <mergeCell ref="D9:D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108"/>
  <sheetViews>
    <sheetView zoomScale="120" zoomScaleNormal="120" workbookViewId="0">
      <selection activeCell="D2" sqref="D2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25.83203125" customWidth="1"/>
    <col min="8" max="8" width="21.1640625" customWidth="1"/>
  </cols>
  <sheetData>
    <row r="1" spans="1:8" ht="17" x14ac:dyDescent="0.2">
      <c r="A1" s="6" t="s">
        <v>5</v>
      </c>
      <c r="B1" t="s">
        <v>25</v>
      </c>
      <c r="C1" t="s">
        <v>12</v>
      </c>
      <c r="D1" t="s">
        <v>24</v>
      </c>
      <c r="E1" t="s">
        <v>9</v>
      </c>
      <c r="F1" t="s">
        <v>15</v>
      </c>
      <c r="G1" t="s">
        <v>46</v>
      </c>
      <c r="H1" s="5" t="s">
        <v>47</v>
      </c>
    </row>
    <row r="2" spans="1:8" x14ac:dyDescent="0.2">
      <c r="A2" s="4" t="s">
        <v>6</v>
      </c>
      <c r="B2" s="11">
        <v>0</v>
      </c>
      <c r="C2" s="11">
        <f>34.5-Grunddaten!$B$14-Messwerte[[#This Row],[Material vor Kammer / mm]]</f>
        <v>33.450000000000003</v>
      </c>
      <c r="D2">
        <f>IF(Messwerte[[#This Row],[Orientierung]]="v",0.06 +Messwerte[[#This Row],[Material vor Kammer / mm]], IF(Messwerte[[#This Row],[Orientierung]]="h",8-0.06+Messwerte[[#This Row],[Material vor Kammer / mm]],"Orientierung?")) +25.5</f>
        <v>25.56</v>
      </c>
      <c r="E2" s="11">
        <v>597.4</v>
      </c>
      <c r="F2" s="9">
        <f>Messwerte[[#This Row],[Dosis / mGy]]*Grunddaten!$B$19 / 100</f>
        <v>11.948</v>
      </c>
      <c r="G2" s="11">
        <v>23.6</v>
      </c>
      <c r="H2" s="16">
        <v>977.5</v>
      </c>
    </row>
    <row r="3" spans="1:8" x14ac:dyDescent="0.2">
      <c r="A3" s="4" t="s">
        <v>6</v>
      </c>
      <c r="B3" s="11">
        <v>0.5</v>
      </c>
      <c r="C3" s="11">
        <f>34.5-Grunddaten!$B$14-Messwerte[[#This Row],[Material vor Kammer / mm]]</f>
        <v>32.950000000000003</v>
      </c>
      <c r="D3">
        <f>IF(Messwerte[[#This Row],[Orientierung]]="v",0.06 +Messwerte[[#This Row],[Material vor Kammer / mm]], IF(Messwerte[[#This Row],[Orientierung]]="h",8-0.06+Messwerte[[#This Row],[Material vor Kammer / mm]],"Orientierung?")) +25.5</f>
        <v>26.06</v>
      </c>
      <c r="E3" s="11"/>
      <c r="F3" s="9">
        <f>Messwerte[[#This Row],[Dosis / mGy]]*Grunddaten!$B$19 / 100</f>
        <v>0</v>
      </c>
      <c r="G3" s="11"/>
      <c r="H3" s="11"/>
    </row>
    <row r="4" spans="1:8" x14ac:dyDescent="0.2">
      <c r="A4" s="4" t="s">
        <v>6</v>
      </c>
      <c r="B4" s="11">
        <v>1</v>
      </c>
      <c r="C4" s="11">
        <f>34.5-Grunddaten!$B$14-Messwerte[[#This Row],[Material vor Kammer / mm]]</f>
        <v>32.450000000000003</v>
      </c>
      <c r="D4">
        <f>IF(Messwerte[[#This Row],[Orientierung]]="v",0.06 +Messwerte[[#This Row],[Material vor Kammer / mm]], IF(Messwerte[[#This Row],[Orientierung]]="h",8-0.06+Messwerte[[#This Row],[Material vor Kammer / mm]],"Orientierung?")) +25.5</f>
        <v>26.56</v>
      </c>
      <c r="E4" s="11">
        <v>572.4</v>
      </c>
      <c r="F4" s="9">
        <f>Messwerte[[#This Row],[Dosis / mGy]]*Grunddaten!$B$19 / 100</f>
        <v>11.448</v>
      </c>
      <c r="G4" s="11">
        <v>23.6</v>
      </c>
      <c r="H4" s="11">
        <v>977.5</v>
      </c>
    </row>
    <row r="5" spans="1:8" x14ac:dyDescent="0.2">
      <c r="A5" s="4" t="s">
        <v>6</v>
      </c>
      <c r="B5" s="11">
        <v>1.5</v>
      </c>
      <c r="C5" s="11">
        <f>34.5-Grunddaten!$B$14-Messwerte[[#This Row],[Material vor Kammer / mm]]</f>
        <v>31.950000000000003</v>
      </c>
      <c r="D5">
        <f>IF(Messwerte[[#This Row],[Orientierung]]="v",0.06 +Messwerte[[#This Row],[Material vor Kammer / mm]], IF(Messwerte[[#This Row],[Orientierung]]="h",8-0.06+Messwerte[[#This Row],[Material vor Kammer / mm]],"Orientierung?")) +25.5</f>
        <v>27.06</v>
      </c>
      <c r="E5" s="11"/>
      <c r="F5" s="9">
        <f>Messwerte[[#This Row],[Dosis / mGy]]*Grunddaten!$B$19 / 100</f>
        <v>0</v>
      </c>
      <c r="G5" s="11"/>
      <c r="H5" s="11"/>
    </row>
    <row r="6" spans="1:8" x14ac:dyDescent="0.2">
      <c r="A6" s="4" t="s">
        <v>6</v>
      </c>
      <c r="B6" s="11">
        <v>2</v>
      </c>
      <c r="C6" s="11">
        <f>34.5-Grunddaten!$B$14-Messwerte[[#This Row],[Material vor Kammer / mm]]</f>
        <v>31.450000000000003</v>
      </c>
      <c r="D6">
        <f>IF(Messwerte[[#This Row],[Orientierung]]="v",0.06 +Messwerte[[#This Row],[Material vor Kammer / mm]], IF(Messwerte[[#This Row],[Orientierung]]="h",8-0.06+Messwerte[[#This Row],[Material vor Kammer / mm]],"Orientierung?")) +25.5</f>
        <v>27.56</v>
      </c>
      <c r="E6" s="11">
        <v>547.79999999999995</v>
      </c>
      <c r="F6" s="9">
        <f>Messwerte[[#This Row],[Dosis / mGy]]*Grunddaten!$B$19 / 100</f>
        <v>10.956</v>
      </c>
      <c r="G6" s="11">
        <v>23.7</v>
      </c>
      <c r="H6" s="16">
        <v>977.5</v>
      </c>
    </row>
    <row r="7" spans="1:8" x14ac:dyDescent="0.2">
      <c r="A7" s="4" t="s">
        <v>6</v>
      </c>
      <c r="B7" s="11">
        <v>2.5</v>
      </c>
      <c r="C7" s="11">
        <f>34.5-Grunddaten!$B$14-Messwerte[[#This Row],[Material vor Kammer / mm]]</f>
        <v>30.950000000000003</v>
      </c>
      <c r="D7">
        <f>IF(Messwerte[[#This Row],[Orientierung]]="v",0.06 +Messwerte[[#This Row],[Material vor Kammer / mm]], IF(Messwerte[[#This Row],[Orientierung]]="h",8-0.06+Messwerte[[#This Row],[Material vor Kammer / mm]],"Orientierung?")) +25.5</f>
        <v>28.06</v>
      </c>
      <c r="E7" s="11"/>
      <c r="F7" s="9">
        <f>Messwerte[[#This Row],[Dosis / mGy]]*Grunddaten!$B$19 / 100</f>
        <v>0</v>
      </c>
      <c r="G7" s="11"/>
      <c r="H7" s="11"/>
    </row>
    <row r="8" spans="1:8" x14ac:dyDescent="0.2">
      <c r="A8" s="4" t="s">
        <v>6</v>
      </c>
      <c r="B8" s="11">
        <v>3</v>
      </c>
      <c r="C8" s="11">
        <f>34.5-Grunddaten!$B$14-Messwerte[[#This Row],[Material vor Kammer / mm]]</f>
        <v>30.450000000000003</v>
      </c>
      <c r="D8">
        <f>IF(Messwerte[[#This Row],[Orientierung]]="v",0.06 +Messwerte[[#This Row],[Material vor Kammer / mm]], IF(Messwerte[[#This Row],[Orientierung]]="h",8-0.06+Messwerte[[#This Row],[Material vor Kammer / mm]],"Orientierung?")) +25.5</f>
        <v>28.56</v>
      </c>
      <c r="E8" s="11">
        <v>523.70000000000005</v>
      </c>
      <c r="F8" s="9">
        <f>Messwerte[[#This Row],[Dosis / mGy]]*Grunddaten!$B$19 / 100</f>
        <v>10.474</v>
      </c>
      <c r="G8" s="11">
        <v>23.7</v>
      </c>
      <c r="H8" s="11">
        <v>977.5</v>
      </c>
    </row>
    <row r="9" spans="1:8" x14ac:dyDescent="0.2">
      <c r="A9" s="4" t="s">
        <v>6</v>
      </c>
      <c r="B9" s="11">
        <v>3.5</v>
      </c>
      <c r="C9" s="11">
        <f>34.5-Grunddaten!$B$14-Messwerte[[#This Row],[Material vor Kammer / mm]]</f>
        <v>29.950000000000003</v>
      </c>
      <c r="D9">
        <f>IF(Messwerte[[#This Row],[Orientierung]]="v",0.06 +Messwerte[[#This Row],[Material vor Kammer / mm]], IF(Messwerte[[#This Row],[Orientierung]]="h",8-0.06+Messwerte[[#This Row],[Material vor Kammer / mm]],"Orientierung?")) +25.5</f>
        <v>29.06</v>
      </c>
      <c r="E9" s="11"/>
      <c r="F9" s="9">
        <f>Messwerte[[#This Row],[Dosis / mGy]]*Grunddaten!$B$19 / 100</f>
        <v>0</v>
      </c>
      <c r="G9" s="11"/>
      <c r="H9" s="11"/>
    </row>
    <row r="10" spans="1:8" x14ac:dyDescent="0.2">
      <c r="A10" s="4" t="s">
        <v>6</v>
      </c>
      <c r="B10" s="11">
        <v>4</v>
      </c>
      <c r="C10" s="11">
        <f>34.5-Grunddaten!$B$14-Messwerte[[#This Row],[Material vor Kammer / mm]]</f>
        <v>29.450000000000003</v>
      </c>
      <c r="D10">
        <f>IF(Messwerte[[#This Row],[Orientierung]]="v",0.06 +Messwerte[[#This Row],[Material vor Kammer / mm]], IF(Messwerte[[#This Row],[Orientierung]]="h",8-0.06+Messwerte[[#This Row],[Material vor Kammer / mm]],"Orientierung?")) +25.5</f>
        <v>29.56</v>
      </c>
      <c r="E10" s="11">
        <v>499</v>
      </c>
      <c r="F10" s="9">
        <f>Messwerte[[#This Row],[Dosis / mGy]]*Grunddaten!$B$19 / 100</f>
        <v>9.98</v>
      </c>
      <c r="G10" s="11">
        <v>23.7</v>
      </c>
      <c r="H10" s="16">
        <v>977.5</v>
      </c>
    </row>
    <row r="11" spans="1:8" x14ac:dyDescent="0.2">
      <c r="A11" s="4" t="s">
        <v>6</v>
      </c>
      <c r="B11" s="11">
        <v>4.5</v>
      </c>
      <c r="C11" s="11">
        <f>34.5-Grunddaten!$B$14-Messwerte[[#This Row],[Material vor Kammer / mm]]</f>
        <v>28.950000000000003</v>
      </c>
      <c r="D11">
        <f>IF(Messwerte[[#This Row],[Orientierung]]="v",0.06 +Messwerte[[#This Row],[Material vor Kammer / mm]], IF(Messwerte[[#This Row],[Orientierung]]="h",8-0.06+Messwerte[[#This Row],[Material vor Kammer / mm]],"Orientierung?")) +25.5</f>
        <v>30.06</v>
      </c>
      <c r="E11" s="11"/>
      <c r="F11" s="9">
        <f>Messwerte[[#This Row],[Dosis / mGy]]*Grunddaten!$B$19 / 100</f>
        <v>0</v>
      </c>
      <c r="G11" s="11"/>
      <c r="H11" s="11"/>
    </row>
    <row r="12" spans="1:8" x14ac:dyDescent="0.2">
      <c r="A12" s="4" t="s">
        <v>6</v>
      </c>
      <c r="B12" s="11">
        <v>5</v>
      </c>
      <c r="C12" s="11">
        <f>34.5-Grunddaten!$B$14-Messwerte[[#This Row],[Material vor Kammer / mm]]</f>
        <v>28.450000000000003</v>
      </c>
      <c r="D12">
        <f>IF(Messwerte[[#This Row],[Orientierung]]="v",0.06 +Messwerte[[#This Row],[Material vor Kammer / mm]], IF(Messwerte[[#This Row],[Orientierung]]="h",8-0.06+Messwerte[[#This Row],[Material vor Kammer / mm]],"Orientierung?")) +25.5</f>
        <v>30.56</v>
      </c>
      <c r="E12" s="11">
        <v>477.7</v>
      </c>
      <c r="F12" s="9">
        <f>Messwerte[[#This Row],[Dosis / mGy]]*Grunddaten!$B$19 / 100</f>
        <v>9.5540000000000003</v>
      </c>
      <c r="G12" s="11">
        <v>23.7</v>
      </c>
      <c r="H12" s="11">
        <v>977.5</v>
      </c>
    </row>
    <row r="13" spans="1:8" x14ac:dyDescent="0.2">
      <c r="A13" s="4" t="s">
        <v>6</v>
      </c>
      <c r="B13" s="11">
        <v>5.5</v>
      </c>
      <c r="C13" s="11">
        <f>34.5-Grunddaten!$B$14-Messwerte[[#This Row],[Material vor Kammer / mm]]</f>
        <v>27.950000000000003</v>
      </c>
      <c r="D13">
        <f>IF(Messwerte[[#This Row],[Orientierung]]="v",0.06 +Messwerte[[#This Row],[Material vor Kammer / mm]], IF(Messwerte[[#This Row],[Orientierung]]="h",8-0.06+Messwerte[[#This Row],[Material vor Kammer / mm]],"Orientierung?")) +25.5</f>
        <v>31.06</v>
      </c>
      <c r="E13" s="11"/>
      <c r="F13" s="9">
        <f>Messwerte[[#This Row],[Dosis / mGy]]*Grunddaten!$B$19 / 100</f>
        <v>0</v>
      </c>
      <c r="G13" s="11"/>
      <c r="H13" s="11"/>
    </row>
    <row r="14" spans="1:8" x14ac:dyDescent="0.2">
      <c r="A14" s="4" t="s">
        <v>6</v>
      </c>
      <c r="B14" s="11">
        <v>6</v>
      </c>
      <c r="C14" s="11">
        <f>34.5-Grunddaten!$B$14-Messwerte[[#This Row],[Material vor Kammer / mm]]</f>
        <v>27.450000000000003</v>
      </c>
      <c r="D14">
        <f>IF(Messwerte[[#This Row],[Orientierung]]="v",0.06 +Messwerte[[#This Row],[Material vor Kammer / mm]], IF(Messwerte[[#This Row],[Orientierung]]="h",8-0.06+Messwerte[[#This Row],[Material vor Kammer / mm]],"Orientierung?")) +25.5</f>
        <v>31.56</v>
      </c>
      <c r="E14" s="11">
        <v>453.6</v>
      </c>
      <c r="F14" s="9">
        <f>Messwerte[[#This Row],[Dosis / mGy]]*Grunddaten!$B$19 / 100</f>
        <v>9.072000000000001</v>
      </c>
      <c r="G14" s="11">
        <v>23.7</v>
      </c>
      <c r="H14" s="16">
        <v>977.5</v>
      </c>
    </row>
    <row r="15" spans="1:8" x14ac:dyDescent="0.2">
      <c r="A15" s="4" t="s">
        <v>6</v>
      </c>
      <c r="B15" s="11">
        <v>6.5</v>
      </c>
      <c r="C15" s="11">
        <f>34.5-Grunddaten!$B$14-Messwerte[[#This Row],[Material vor Kammer / mm]]</f>
        <v>26.950000000000003</v>
      </c>
      <c r="D15">
        <f>IF(Messwerte[[#This Row],[Orientierung]]="v",0.06 +Messwerte[[#This Row],[Material vor Kammer / mm]], IF(Messwerte[[#This Row],[Orientierung]]="h",8-0.06+Messwerte[[#This Row],[Material vor Kammer / mm]],"Orientierung?")) +25.5</f>
        <v>32.06</v>
      </c>
      <c r="E15" s="11"/>
      <c r="F15" s="9">
        <f>Messwerte[[#This Row],[Dosis / mGy]]*Grunddaten!$B$19 / 100</f>
        <v>0</v>
      </c>
      <c r="G15" s="11"/>
      <c r="H15" s="11"/>
    </row>
    <row r="16" spans="1:8" x14ac:dyDescent="0.2">
      <c r="A16" s="4" t="s">
        <v>6</v>
      </c>
      <c r="B16" s="11">
        <v>7</v>
      </c>
      <c r="C16" s="11">
        <f>34.5-Grunddaten!$B$14-Messwerte[[#This Row],[Material vor Kammer / mm]]</f>
        <v>26.450000000000003</v>
      </c>
      <c r="D16">
        <f>IF(Messwerte[[#This Row],[Orientierung]]="v",0.06 +Messwerte[[#This Row],[Material vor Kammer / mm]], IF(Messwerte[[#This Row],[Orientierung]]="h",8-0.06+Messwerte[[#This Row],[Material vor Kammer / mm]],"Orientierung?")) +25.5</f>
        <v>32.56</v>
      </c>
      <c r="E16" s="11">
        <v>434.4</v>
      </c>
      <c r="F16" s="9">
        <f>Messwerte[[#This Row],[Dosis / mGy]]*Grunddaten!$B$19 / 100</f>
        <v>8.6879999999999988</v>
      </c>
      <c r="G16" s="11">
        <v>23.8</v>
      </c>
      <c r="H16" s="11">
        <v>977.5</v>
      </c>
    </row>
    <row r="17" spans="1:8" x14ac:dyDescent="0.2">
      <c r="A17" s="4" t="s">
        <v>6</v>
      </c>
      <c r="B17" s="11">
        <v>7.5</v>
      </c>
      <c r="C17" s="11">
        <f>34.5-Grunddaten!$B$14-Messwerte[[#This Row],[Material vor Kammer / mm]]</f>
        <v>25.950000000000003</v>
      </c>
      <c r="D17">
        <f>IF(Messwerte[[#This Row],[Orientierung]]="v",0.06 +Messwerte[[#This Row],[Material vor Kammer / mm]], IF(Messwerte[[#This Row],[Orientierung]]="h",8-0.06+Messwerte[[#This Row],[Material vor Kammer / mm]],"Orientierung?")) +25.5</f>
        <v>33.06</v>
      </c>
      <c r="E17" s="11"/>
      <c r="F17" s="9">
        <f>Messwerte[[#This Row],[Dosis / mGy]]*Grunddaten!$B$19 / 100</f>
        <v>0</v>
      </c>
      <c r="G17" s="11"/>
      <c r="H17" s="11"/>
    </row>
    <row r="18" spans="1:8" x14ac:dyDescent="0.2">
      <c r="A18" s="4" t="s">
        <v>6</v>
      </c>
      <c r="B18" s="11">
        <v>8</v>
      </c>
      <c r="C18" s="11">
        <f>34.5-Grunddaten!$B$14-Messwerte[[#This Row],[Material vor Kammer / mm]]</f>
        <v>25.450000000000003</v>
      </c>
      <c r="D18">
        <f>IF(Messwerte[[#This Row],[Orientierung]]="v",0.06 +Messwerte[[#This Row],[Material vor Kammer / mm]], IF(Messwerte[[#This Row],[Orientierung]]="h",8-0.06+Messwerte[[#This Row],[Material vor Kammer / mm]],"Orientierung?")) +25.5</f>
        <v>33.56</v>
      </c>
      <c r="E18" s="11">
        <v>417</v>
      </c>
      <c r="F18" s="9">
        <f>Messwerte[[#This Row],[Dosis / mGy]]*Grunddaten!$B$19 / 100</f>
        <v>8.34</v>
      </c>
      <c r="G18" s="11">
        <v>23.8</v>
      </c>
      <c r="H18" s="16">
        <v>977.5</v>
      </c>
    </row>
    <row r="19" spans="1:8" x14ac:dyDescent="0.2">
      <c r="A19" s="4" t="s">
        <v>6</v>
      </c>
      <c r="B19" s="11">
        <v>8.5</v>
      </c>
      <c r="C19" s="11">
        <f>34.5-Grunddaten!$B$14-Messwerte[[#This Row],[Material vor Kammer / mm]]</f>
        <v>24.950000000000003</v>
      </c>
      <c r="D19">
        <f>IF(Messwerte[[#This Row],[Orientierung]]="v",0.06 +Messwerte[[#This Row],[Material vor Kammer / mm]], IF(Messwerte[[#This Row],[Orientierung]]="h",8-0.06+Messwerte[[#This Row],[Material vor Kammer / mm]],"Orientierung?")) +25.5</f>
        <v>34.06</v>
      </c>
      <c r="E19" s="11"/>
      <c r="F19" s="9">
        <f>Messwerte[[#This Row],[Dosis / mGy]]*Grunddaten!$B$19 / 100</f>
        <v>0</v>
      </c>
      <c r="G19" s="11"/>
      <c r="H19" s="11"/>
    </row>
    <row r="20" spans="1:8" x14ac:dyDescent="0.2">
      <c r="A20" s="4" t="s">
        <v>6</v>
      </c>
      <c r="B20" s="11">
        <v>9</v>
      </c>
      <c r="C20" s="11">
        <f>34.5-Grunddaten!$B$14-Messwerte[[#This Row],[Material vor Kammer / mm]]</f>
        <v>24.450000000000003</v>
      </c>
      <c r="D20">
        <f>IF(Messwerte[[#This Row],[Orientierung]]="v",0.06 +Messwerte[[#This Row],[Material vor Kammer / mm]], IF(Messwerte[[#This Row],[Orientierung]]="h",8-0.06+Messwerte[[#This Row],[Material vor Kammer / mm]],"Orientierung?")) +25.5</f>
        <v>34.56</v>
      </c>
      <c r="E20" s="11">
        <v>398.8</v>
      </c>
      <c r="F20" s="9">
        <f>Messwerte[[#This Row],[Dosis / mGy]]*Grunddaten!$B$19 / 100</f>
        <v>7.976</v>
      </c>
      <c r="G20" s="11">
        <v>23.8</v>
      </c>
      <c r="H20" s="11">
        <v>977.5</v>
      </c>
    </row>
    <row r="21" spans="1:8" x14ac:dyDescent="0.2">
      <c r="A21" s="4" t="s">
        <v>6</v>
      </c>
      <c r="B21" s="11">
        <v>9.5</v>
      </c>
      <c r="C21" s="11">
        <f>34.5-Grunddaten!$B$14-Messwerte[[#This Row],[Material vor Kammer / mm]]</f>
        <v>23.950000000000003</v>
      </c>
      <c r="D21">
        <f>IF(Messwerte[[#This Row],[Orientierung]]="v",0.06 +Messwerte[[#This Row],[Material vor Kammer / mm]], IF(Messwerte[[#This Row],[Orientierung]]="h",8-0.06+Messwerte[[#This Row],[Material vor Kammer / mm]],"Orientierung?")) +25.5</f>
        <v>35.06</v>
      </c>
      <c r="E21" s="11"/>
      <c r="F21" s="9">
        <f>Messwerte[[#This Row],[Dosis / mGy]]*Grunddaten!$B$19 / 100</f>
        <v>0</v>
      </c>
      <c r="G21" s="11"/>
      <c r="H21" s="11"/>
    </row>
    <row r="22" spans="1:8" x14ac:dyDescent="0.2">
      <c r="A22" s="4" t="s">
        <v>6</v>
      </c>
      <c r="B22" s="11">
        <v>10</v>
      </c>
      <c r="C22" s="11">
        <f>34.5-Grunddaten!$B$14-Messwerte[[#This Row],[Material vor Kammer / mm]]</f>
        <v>23.450000000000003</v>
      </c>
      <c r="D22">
        <f>IF(Messwerte[[#This Row],[Orientierung]]="v",0.06 +Messwerte[[#This Row],[Material vor Kammer / mm]], IF(Messwerte[[#This Row],[Orientierung]]="h",8-0.06+Messwerte[[#This Row],[Material vor Kammer / mm]],"Orientierung?")) +25.5</f>
        <v>35.56</v>
      </c>
      <c r="E22" s="11">
        <v>381.8</v>
      </c>
      <c r="F22" s="9">
        <f>Messwerte[[#This Row],[Dosis / mGy]]*Grunddaten!$B$19 / 100</f>
        <v>7.6360000000000001</v>
      </c>
      <c r="G22" s="11">
        <v>23.8</v>
      </c>
      <c r="H22" s="11">
        <v>977.8</v>
      </c>
    </row>
    <row r="23" spans="1:8" x14ac:dyDescent="0.2">
      <c r="A23" s="4" t="s">
        <v>6</v>
      </c>
      <c r="B23" s="11">
        <v>10.5</v>
      </c>
      <c r="C23" s="11">
        <f>34.5-Grunddaten!$B$14-Messwerte[[#This Row],[Material vor Kammer / mm]]</f>
        <v>22.950000000000003</v>
      </c>
      <c r="D23">
        <f>IF(Messwerte[[#This Row],[Orientierung]]="v",0.06 +Messwerte[[#This Row],[Material vor Kammer / mm]], IF(Messwerte[[#This Row],[Orientierung]]="h",8-0.06+Messwerte[[#This Row],[Material vor Kammer / mm]],"Orientierung?")) +25.5</f>
        <v>36.06</v>
      </c>
      <c r="E23" s="11"/>
      <c r="F23" s="9">
        <f>Messwerte[[#This Row],[Dosis / mGy]]*Grunddaten!$B$19 / 100</f>
        <v>0</v>
      </c>
      <c r="G23" s="11"/>
      <c r="H23" s="11"/>
    </row>
    <row r="24" spans="1:8" x14ac:dyDescent="0.2">
      <c r="A24" s="4" t="s">
        <v>6</v>
      </c>
      <c r="B24" s="11">
        <v>11</v>
      </c>
      <c r="C24" s="11">
        <f>34.5-Grunddaten!$B$14-Messwerte[[#This Row],[Material vor Kammer / mm]]</f>
        <v>22.450000000000003</v>
      </c>
      <c r="D24">
        <f>IF(Messwerte[[#This Row],[Orientierung]]="v",0.06 +Messwerte[[#This Row],[Material vor Kammer / mm]], IF(Messwerte[[#This Row],[Orientierung]]="h",8-0.06+Messwerte[[#This Row],[Material vor Kammer / mm]],"Orientierung?")) +25.5</f>
        <v>36.56</v>
      </c>
      <c r="E24" s="11">
        <v>363.7</v>
      </c>
      <c r="F24" s="9">
        <f>Messwerte[[#This Row],[Dosis / mGy]]*Grunddaten!$B$19 / 100</f>
        <v>7.274</v>
      </c>
      <c r="G24" s="11">
        <v>23.8</v>
      </c>
      <c r="H24" s="11">
        <v>977.8</v>
      </c>
    </row>
    <row r="25" spans="1:8" x14ac:dyDescent="0.2">
      <c r="A25" s="4" t="s">
        <v>6</v>
      </c>
      <c r="B25" s="11">
        <v>11.5</v>
      </c>
      <c r="C25" s="11">
        <f>34.5-Grunddaten!$B$14-Messwerte[[#This Row],[Material vor Kammer / mm]]</f>
        <v>21.950000000000003</v>
      </c>
      <c r="D25">
        <f>IF(Messwerte[[#This Row],[Orientierung]]="v",0.06 +Messwerte[[#This Row],[Material vor Kammer / mm]], IF(Messwerte[[#This Row],[Orientierung]]="h",8-0.06+Messwerte[[#This Row],[Material vor Kammer / mm]],"Orientierung?")) +25.5</f>
        <v>37.06</v>
      </c>
      <c r="E25" s="11"/>
      <c r="F25" s="9">
        <f>Messwerte[[#This Row],[Dosis / mGy]]*Grunddaten!$B$19 / 100</f>
        <v>0</v>
      </c>
      <c r="G25" s="11"/>
      <c r="H25" s="11"/>
    </row>
    <row r="26" spans="1:8" x14ac:dyDescent="0.2">
      <c r="A26" s="4" t="s">
        <v>6</v>
      </c>
      <c r="B26" s="11">
        <v>12</v>
      </c>
      <c r="C26" s="11">
        <f>34.5-Grunddaten!$B$14-Messwerte[[#This Row],[Material vor Kammer / mm]]</f>
        <v>21.450000000000003</v>
      </c>
      <c r="D26">
        <f>IF(Messwerte[[#This Row],[Orientierung]]="v",0.06 +Messwerte[[#This Row],[Material vor Kammer / mm]], IF(Messwerte[[#This Row],[Orientierung]]="h",8-0.06+Messwerte[[#This Row],[Material vor Kammer / mm]],"Orientierung?")) +25.5</f>
        <v>37.56</v>
      </c>
      <c r="E26" s="11">
        <v>348.5</v>
      </c>
      <c r="F26" s="9">
        <f>Messwerte[[#This Row],[Dosis / mGy]]*Grunddaten!$B$19 / 100</f>
        <v>6.97</v>
      </c>
      <c r="G26" s="11">
        <v>23.8</v>
      </c>
      <c r="H26" s="11">
        <v>977.8</v>
      </c>
    </row>
    <row r="27" spans="1:8" x14ac:dyDescent="0.2">
      <c r="A27" s="4" t="s">
        <v>6</v>
      </c>
      <c r="B27" s="11">
        <v>12.5</v>
      </c>
      <c r="C27" s="11">
        <f>34.5-Grunddaten!$B$14-Messwerte[[#This Row],[Material vor Kammer / mm]]</f>
        <v>20.950000000000003</v>
      </c>
      <c r="D27">
        <f>IF(Messwerte[[#This Row],[Orientierung]]="v",0.06 +Messwerte[[#This Row],[Material vor Kammer / mm]], IF(Messwerte[[#This Row],[Orientierung]]="h",8-0.06+Messwerte[[#This Row],[Material vor Kammer / mm]],"Orientierung?")) +25.5</f>
        <v>38.06</v>
      </c>
      <c r="E27" s="11"/>
      <c r="F27" s="9">
        <f>Messwerte[[#This Row],[Dosis / mGy]]*Grunddaten!$B$19 / 100</f>
        <v>0</v>
      </c>
      <c r="G27" s="11"/>
      <c r="H27" s="11"/>
    </row>
    <row r="28" spans="1:8" x14ac:dyDescent="0.2">
      <c r="A28" s="4" t="s">
        <v>6</v>
      </c>
      <c r="B28" s="11">
        <v>13</v>
      </c>
      <c r="C28" s="11">
        <f>34.5-Grunddaten!$B$14-Messwerte[[#This Row],[Material vor Kammer / mm]]</f>
        <v>20.450000000000003</v>
      </c>
      <c r="D28">
        <f>IF(Messwerte[[#This Row],[Orientierung]]="v",0.06 +Messwerte[[#This Row],[Material vor Kammer / mm]], IF(Messwerte[[#This Row],[Orientierung]]="h",8-0.06+Messwerte[[#This Row],[Material vor Kammer / mm]],"Orientierung?")) +25.5</f>
        <v>38.56</v>
      </c>
      <c r="E28" s="11">
        <v>332.5</v>
      </c>
      <c r="F28" s="9">
        <f>Messwerte[[#This Row],[Dosis / mGy]]*Grunddaten!$B$19 / 100</f>
        <v>6.65</v>
      </c>
      <c r="G28" s="11">
        <v>23.8</v>
      </c>
      <c r="H28" s="11">
        <v>977.8</v>
      </c>
    </row>
    <row r="29" spans="1:8" x14ac:dyDescent="0.2">
      <c r="A29" s="4" t="s">
        <v>6</v>
      </c>
      <c r="B29" s="11">
        <v>13.5</v>
      </c>
      <c r="C29" s="11">
        <f>34.5-Grunddaten!$B$14-Messwerte[[#This Row],[Material vor Kammer / mm]]</f>
        <v>19.950000000000003</v>
      </c>
      <c r="D29">
        <f>IF(Messwerte[[#This Row],[Orientierung]]="v",0.06 +Messwerte[[#This Row],[Material vor Kammer / mm]], IF(Messwerte[[#This Row],[Orientierung]]="h",8-0.06+Messwerte[[#This Row],[Material vor Kammer / mm]],"Orientierung?")) +25.5</f>
        <v>39.06</v>
      </c>
      <c r="E29" s="11"/>
      <c r="F29" s="9">
        <f>Messwerte[[#This Row],[Dosis / mGy]]*Grunddaten!$B$19 / 100</f>
        <v>0</v>
      </c>
      <c r="G29" s="11"/>
      <c r="H29" s="11"/>
    </row>
    <row r="30" spans="1:8" x14ac:dyDescent="0.2">
      <c r="A30" s="4" t="s">
        <v>6</v>
      </c>
      <c r="B30" s="11">
        <v>14</v>
      </c>
      <c r="C30" s="11">
        <f>34.5-Grunddaten!$B$14-Messwerte[[#This Row],[Material vor Kammer / mm]]</f>
        <v>19.450000000000003</v>
      </c>
      <c r="D30">
        <f>IF(Messwerte[[#This Row],[Orientierung]]="v",0.06 +Messwerte[[#This Row],[Material vor Kammer / mm]], IF(Messwerte[[#This Row],[Orientierung]]="h",8-0.06+Messwerte[[#This Row],[Material vor Kammer / mm]],"Orientierung?")) +25.5</f>
        <v>39.56</v>
      </c>
      <c r="E30" s="11">
        <v>318.3</v>
      </c>
      <c r="F30" s="9">
        <f>Messwerte[[#This Row],[Dosis / mGy]]*Grunddaten!$B$19 / 100</f>
        <v>6.3660000000000005</v>
      </c>
      <c r="G30" s="11">
        <v>23.9</v>
      </c>
      <c r="H30" s="11">
        <v>977.9</v>
      </c>
    </row>
    <row r="31" spans="1:8" x14ac:dyDescent="0.2">
      <c r="A31" s="4" t="s">
        <v>6</v>
      </c>
      <c r="B31" s="11">
        <v>14.5</v>
      </c>
      <c r="C31" s="11">
        <f>34.5-Grunddaten!$B$14-Messwerte[[#This Row],[Material vor Kammer / mm]]</f>
        <v>18.950000000000003</v>
      </c>
      <c r="D31">
        <f>IF(Messwerte[[#This Row],[Orientierung]]="v",0.06 +Messwerte[[#This Row],[Material vor Kammer / mm]], IF(Messwerte[[#This Row],[Orientierung]]="h",8-0.06+Messwerte[[#This Row],[Material vor Kammer / mm]],"Orientierung?")) +25.5</f>
        <v>40.06</v>
      </c>
      <c r="E31" s="11"/>
      <c r="F31" s="9">
        <f>Messwerte[[#This Row],[Dosis / mGy]]*Grunddaten!$B$19 / 100</f>
        <v>0</v>
      </c>
      <c r="G31" s="11"/>
      <c r="H31" s="11"/>
    </row>
    <row r="32" spans="1:8" x14ac:dyDescent="0.2">
      <c r="A32" s="4" t="s">
        <v>6</v>
      </c>
      <c r="B32" s="11">
        <v>15</v>
      </c>
      <c r="C32" s="11">
        <f>34.5-Grunddaten!$B$14-Messwerte[[#This Row],[Material vor Kammer / mm]]</f>
        <v>18.450000000000003</v>
      </c>
      <c r="D32">
        <f>IF(Messwerte[[#This Row],[Orientierung]]="v",0.06 +Messwerte[[#This Row],[Material vor Kammer / mm]], IF(Messwerte[[#This Row],[Orientierung]]="h",8-0.06+Messwerte[[#This Row],[Material vor Kammer / mm]],"Orientierung?")) +25.5</f>
        <v>40.56</v>
      </c>
      <c r="E32" s="11">
        <v>303.7</v>
      </c>
      <c r="F32" s="9">
        <f>Messwerte[[#This Row],[Dosis / mGy]]*Grunddaten!$B$19 / 100</f>
        <v>6.0739999999999998</v>
      </c>
      <c r="G32" s="11">
        <v>23.9</v>
      </c>
      <c r="H32" s="11">
        <v>977.9</v>
      </c>
    </row>
    <row r="33" spans="1:8" x14ac:dyDescent="0.2">
      <c r="A33" s="4" t="s">
        <v>6</v>
      </c>
      <c r="B33" s="11">
        <v>15.5</v>
      </c>
      <c r="C33" s="11">
        <f>34.5-Grunddaten!$B$14-Messwerte[[#This Row],[Material vor Kammer / mm]]</f>
        <v>17.950000000000003</v>
      </c>
      <c r="D33">
        <f>IF(Messwerte[[#This Row],[Orientierung]]="v",0.06 +Messwerte[[#This Row],[Material vor Kammer / mm]], IF(Messwerte[[#This Row],[Orientierung]]="h",8-0.06+Messwerte[[#This Row],[Material vor Kammer / mm]],"Orientierung?")) +25.5</f>
        <v>41.06</v>
      </c>
      <c r="E33" s="11"/>
      <c r="F33" s="9">
        <f>Messwerte[[#This Row],[Dosis / mGy]]*Grunddaten!$B$19 / 100</f>
        <v>0</v>
      </c>
      <c r="G33" s="11"/>
      <c r="H33" s="11"/>
    </row>
    <row r="34" spans="1:8" x14ac:dyDescent="0.2">
      <c r="A34" s="4" t="s">
        <v>6</v>
      </c>
      <c r="B34" s="11">
        <v>16</v>
      </c>
      <c r="C34" s="11">
        <f>34.5-Grunddaten!$B$14-Messwerte[[#This Row],[Material vor Kammer / mm]]</f>
        <v>17.450000000000003</v>
      </c>
      <c r="D34">
        <f>IF(Messwerte[[#This Row],[Orientierung]]="v",0.06 +Messwerte[[#This Row],[Material vor Kammer / mm]], IF(Messwerte[[#This Row],[Orientierung]]="h",8-0.06+Messwerte[[#This Row],[Material vor Kammer / mm]],"Orientierung?")) +25.5</f>
        <v>41.56</v>
      </c>
      <c r="E34" s="11">
        <v>291.7</v>
      </c>
      <c r="F34" s="9">
        <f>Messwerte[[#This Row],[Dosis / mGy]]*Grunddaten!$B$19 / 100</f>
        <v>5.8339999999999996</v>
      </c>
      <c r="G34" s="11">
        <v>23.9</v>
      </c>
      <c r="H34" s="11">
        <v>977.9</v>
      </c>
    </row>
    <row r="35" spans="1:8" x14ac:dyDescent="0.2">
      <c r="A35" s="4" t="s">
        <v>6</v>
      </c>
      <c r="B35" s="11">
        <v>16.5</v>
      </c>
      <c r="C35" s="11">
        <f>34.5-Grunddaten!$B$14-Messwerte[[#This Row],[Material vor Kammer / mm]]</f>
        <v>16.950000000000003</v>
      </c>
      <c r="D35">
        <f>IF(Messwerte[[#This Row],[Orientierung]]="v",0.06 +Messwerte[[#This Row],[Material vor Kammer / mm]], IF(Messwerte[[#This Row],[Orientierung]]="h",8-0.06+Messwerte[[#This Row],[Material vor Kammer / mm]],"Orientierung?")) +25.5</f>
        <v>42.06</v>
      </c>
      <c r="E35" s="11"/>
      <c r="F35" s="9">
        <f>Messwerte[[#This Row],[Dosis / mGy]]*Grunddaten!$B$19 / 100</f>
        <v>0</v>
      </c>
      <c r="G35" s="11"/>
      <c r="H35" s="11"/>
    </row>
    <row r="36" spans="1:8" x14ac:dyDescent="0.2">
      <c r="A36" s="4" t="s">
        <v>6</v>
      </c>
      <c r="B36" s="11">
        <v>17</v>
      </c>
      <c r="C36" s="11">
        <f>34.5-Grunddaten!$B$14-Messwerte[[#This Row],[Material vor Kammer / mm]]</f>
        <v>16.450000000000003</v>
      </c>
      <c r="D36">
        <f>IF(Messwerte[[#This Row],[Orientierung]]="v",0.06 +Messwerte[[#This Row],[Material vor Kammer / mm]], IF(Messwerte[[#This Row],[Orientierung]]="h",8-0.06+Messwerte[[#This Row],[Material vor Kammer / mm]],"Orientierung?")) +25.5</f>
        <v>42.56</v>
      </c>
      <c r="E36" s="11">
        <v>278.8</v>
      </c>
      <c r="F36" s="9">
        <f>Messwerte[[#This Row],[Dosis / mGy]]*Grunddaten!$B$19 / 100</f>
        <v>5.5760000000000005</v>
      </c>
      <c r="G36" s="11">
        <v>23.9</v>
      </c>
      <c r="H36" s="11">
        <v>977.9</v>
      </c>
    </row>
    <row r="37" spans="1:8" x14ac:dyDescent="0.2">
      <c r="A37" s="4" t="s">
        <v>6</v>
      </c>
      <c r="B37" s="11">
        <v>17.5</v>
      </c>
      <c r="C37" s="11">
        <f>34.5-Grunddaten!$B$14-Messwerte[[#This Row],[Material vor Kammer / mm]]</f>
        <v>15.950000000000003</v>
      </c>
      <c r="D37">
        <f>IF(Messwerte[[#This Row],[Orientierung]]="v",0.06 +Messwerte[[#This Row],[Material vor Kammer / mm]], IF(Messwerte[[#This Row],[Orientierung]]="h",8-0.06+Messwerte[[#This Row],[Material vor Kammer / mm]],"Orientierung?")) +25.5</f>
        <v>43.06</v>
      </c>
      <c r="E37" s="11"/>
      <c r="F37" s="9">
        <f>Messwerte[[#This Row],[Dosis / mGy]]*Grunddaten!$B$19 / 100</f>
        <v>0</v>
      </c>
      <c r="G37" s="11"/>
      <c r="H37" s="11"/>
    </row>
    <row r="38" spans="1:8" x14ac:dyDescent="0.2">
      <c r="A38" s="4" t="s">
        <v>6</v>
      </c>
      <c r="B38" s="11">
        <v>18</v>
      </c>
      <c r="C38" s="11">
        <f>34.5-Grunddaten!$B$14-Messwerte[[#This Row],[Material vor Kammer / mm]]</f>
        <v>15.450000000000003</v>
      </c>
      <c r="D38">
        <f>IF(Messwerte[[#This Row],[Orientierung]]="v",0.06 +Messwerte[[#This Row],[Material vor Kammer / mm]], IF(Messwerte[[#This Row],[Orientierung]]="h",8-0.06+Messwerte[[#This Row],[Material vor Kammer / mm]],"Orientierung?")) +25.5</f>
        <v>43.56</v>
      </c>
      <c r="E38" s="11">
        <v>266.8</v>
      </c>
      <c r="F38" s="9">
        <f>Messwerte[[#This Row],[Dosis / mGy]]*Grunddaten!$B$19 / 100</f>
        <v>5.3360000000000003</v>
      </c>
      <c r="G38" s="11">
        <v>23.9</v>
      </c>
      <c r="H38" s="11">
        <v>980</v>
      </c>
    </row>
    <row r="39" spans="1:8" x14ac:dyDescent="0.2">
      <c r="A39" s="4" t="s">
        <v>6</v>
      </c>
      <c r="B39" s="11">
        <v>18.5</v>
      </c>
      <c r="C39" s="11">
        <f>34.5-Grunddaten!$B$14-Messwerte[[#This Row],[Material vor Kammer / mm]]</f>
        <v>14.950000000000003</v>
      </c>
      <c r="D39">
        <f>IF(Messwerte[[#This Row],[Orientierung]]="v",0.06 +Messwerte[[#This Row],[Material vor Kammer / mm]], IF(Messwerte[[#This Row],[Orientierung]]="h",8-0.06+Messwerte[[#This Row],[Material vor Kammer / mm]],"Orientierung?")) +25.5</f>
        <v>44.06</v>
      </c>
      <c r="E39" s="11"/>
      <c r="F39" s="9">
        <f>Messwerte[[#This Row],[Dosis / mGy]]*Grunddaten!$B$19 / 100</f>
        <v>0</v>
      </c>
      <c r="G39" s="11"/>
      <c r="H39" s="11"/>
    </row>
    <row r="40" spans="1:8" x14ac:dyDescent="0.2">
      <c r="A40" s="4" t="s">
        <v>6</v>
      </c>
      <c r="B40" s="11">
        <v>19</v>
      </c>
      <c r="C40" s="11">
        <f>34.5-Grunddaten!$B$14-Messwerte[[#This Row],[Material vor Kammer / mm]]</f>
        <v>14.450000000000003</v>
      </c>
      <c r="D40">
        <f>IF(Messwerte[[#This Row],[Orientierung]]="v",0.06 +Messwerte[[#This Row],[Material vor Kammer / mm]], IF(Messwerte[[#This Row],[Orientierung]]="h",8-0.06+Messwerte[[#This Row],[Material vor Kammer / mm]],"Orientierung?")) +25.5</f>
        <v>44.56</v>
      </c>
      <c r="E40" s="11">
        <v>255.6</v>
      </c>
      <c r="F40" s="9">
        <f>Messwerte[[#This Row],[Dosis / mGy]]*Grunddaten!$B$19 / 100</f>
        <v>5.1120000000000001</v>
      </c>
      <c r="G40" s="11">
        <v>23.9</v>
      </c>
      <c r="H40" s="11">
        <v>980</v>
      </c>
    </row>
    <row r="41" spans="1:8" x14ac:dyDescent="0.2">
      <c r="A41" s="4" t="s">
        <v>6</v>
      </c>
      <c r="B41" s="11">
        <v>19.5</v>
      </c>
      <c r="C41" s="11">
        <f>34.5-Grunddaten!$B$14-Messwerte[[#This Row],[Material vor Kammer / mm]]</f>
        <v>13.950000000000003</v>
      </c>
      <c r="D41">
        <f>IF(Messwerte[[#This Row],[Orientierung]]="v",0.06 +Messwerte[[#This Row],[Material vor Kammer / mm]], IF(Messwerte[[#This Row],[Orientierung]]="h",8-0.06+Messwerte[[#This Row],[Material vor Kammer / mm]],"Orientierung?")) +25.5</f>
        <v>45.06</v>
      </c>
      <c r="E41" s="11"/>
      <c r="F41" s="9">
        <f>Messwerte[[#This Row],[Dosis / mGy]]*Grunddaten!$B$19 / 100</f>
        <v>0</v>
      </c>
      <c r="G41" s="11"/>
      <c r="H41" s="11"/>
    </row>
    <row r="42" spans="1:8" x14ac:dyDescent="0.2">
      <c r="A42" s="4" t="s">
        <v>6</v>
      </c>
      <c r="B42" s="11">
        <v>20</v>
      </c>
      <c r="C42" s="11">
        <f>34.5-Grunddaten!$B$14-Messwerte[[#This Row],[Material vor Kammer / mm]]</f>
        <v>13.450000000000003</v>
      </c>
      <c r="D42">
        <f>IF(Messwerte[[#This Row],[Orientierung]]="v",0.06 +Messwerte[[#This Row],[Material vor Kammer / mm]], IF(Messwerte[[#This Row],[Orientierung]]="h",8-0.06+Messwerte[[#This Row],[Material vor Kammer / mm]],"Orientierung?")) +25.5</f>
        <v>45.56</v>
      </c>
      <c r="E42" s="11">
        <v>243.9</v>
      </c>
      <c r="F42" s="9">
        <f>Messwerte[[#This Row],[Dosis / mGy]]*Grunddaten!$B$19 / 100</f>
        <v>4.8780000000000001</v>
      </c>
      <c r="G42" s="11">
        <v>23.9</v>
      </c>
      <c r="H42" s="11">
        <v>980</v>
      </c>
    </row>
    <row r="43" spans="1:8" x14ac:dyDescent="0.2">
      <c r="A43" s="4" t="s">
        <v>6</v>
      </c>
      <c r="B43" s="11">
        <v>20.5</v>
      </c>
      <c r="C43" s="11">
        <f>34.5-Grunddaten!$B$14-Messwerte[[#This Row],[Material vor Kammer / mm]]</f>
        <v>12.950000000000003</v>
      </c>
      <c r="D43">
        <f>IF(Messwerte[[#This Row],[Orientierung]]="v",0.06 +Messwerte[[#This Row],[Material vor Kammer / mm]], IF(Messwerte[[#This Row],[Orientierung]]="h",8-0.06+Messwerte[[#This Row],[Material vor Kammer / mm]],"Orientierung?")) +25.5</f>
        <v>46.06</v>
      </c>
      <c r="E43" s="11"/>
      <c r="F43" s="9">
        <f>Messwerte[[#This Row],[Dosis / mGy]]*Grunddaten!$B$19 / 100</f>
        <v>0</v>
      </c>
      <c r="G43" s="11"/>
      <c r="H43" s="11"/>
    </row>
    <row r="44" spans="1:8" x14ac:dyDescent="0.2">
      <c r="A44" s="4" t="s">
        <v>6</v>
      </c>
      <c r="B44" s="11">
        <v>21</v>
      </c>
      <c r="C44" s="11">
        <f>34.5-Grunddaten!$B$14-Messwerte[[#This Row],[Material vor Kammer / mm]]</f>
        <v>12.450000000000003</v>
      </c>
      <c r="D44">
        <f>IF(Messwerte[[#This Row],[Orientierung]]="v",0.06 +Messwerte[[#This Row],[Material vor Kammer / mm]], IF(Messwerte[[#This Row],[Orientierung]]="h",8-0.06+Messwerte[[#This Row],[Material vor Kammer / mm]],"Orientierung?")) +25.5</f>
        <v>46.56</v>
      </c>
      <c r="E44" s="11">
        <v>233.9</v>
      </c>
      <c r="F44" s="9">
        <f>Messwerte[[#This Row],[Dosis / mGy]]*Grunddaten!$B$19 / 100</f>
        <v>4.6779999999999999</v>
      </c>
      <c r="G44" s="11">
        <v>24</v>
      </c>
      <c r="H44" s="11">
        <v>980.1</v>
      </c>
    </row>
    <row r="45" spans="1:8" x14ac:dyDescent="0.2">
      <c r="A45" s="4" t="s">
        <v>6</v>
      </c>
      <c r="B45" s="11">
        <v>21.5</v>
      </c>
      <c r="C45" s="11">
        <f>34.5-Grunddaten!$B$14-Messwerte[[#This Row],[Material vor Kammer / mm]]</f>
        <v>11.950000000000003</v>
      </c>
      <c r="D45">
        <f>IF(Messwerte[[#This Row],[Orientierung]]="v",0.06 +Messwerte[[#This Row],[Material vor Kammer / mm]], IF(Messwerte[[#This Row],[Orientierung]]="h",8-0.06+Messwerte[[#This Row],[Material vor Kammer / mm]],"Orientierung?")) +25.5</f>
        <v>47.06</v>
      </c>
      <c r="E45" s="11"/>
      <c r="F45" s="9">
        <f>Messwerte[[#This Row],[Dosis / mGy]]*Grunddaten!$B$19 / 100</f>
        <v>0</v>
      </c>
      <c r="G45" s="11"/>
      <c r="H45" s="11"/>
    </row>
    <row r="46" spans="1:8" x14ac:dyDescent="0.2">
      <c r="A46" s="4" t="s">
        <v>6</v>
      </c>
      <c r="B46" s="11">
        <v>22</v>
      </c>
      <c r="C46" s="11">
        <f>34.5-Grunddaten!$B$14-Messwerte[[#This Row],[Material vor Kammer / mm]]</f>
        <v>11.450000000000003</v>
      </c>
      <c r="D46">
        <f>IF(Messwerte[[#This Row],[Orientierung]]="v",0.06 +Messwerte[[#This Row],[Material vor Kammer / mm]], IF(Messwerte[[#This Row],[Orientierung]]="h",8-0.06+Messwerte[[#This Row],[Material vor Kammer / mm]],"Orientierung?")) +25.5</f>
        <v>47.56</v>
      </c>
      <c r="E46" s="11">
        <v>223.5</v>
      </c>
      <c r="F46" s="9">
        <f>Messwerte[[#This Row],[Dosis / mGy]]*Grunddaten!$B$19 / 100</f>
        <v>4.47</v>
      </c>
      <c r="G46" s="11">
        <v>24</v>
      </c>
      <c r="H46" s="11">
        <v>980.1</v>
      </c>
    </row>
    <row r="47" spans="1:8" x14ac:dyDescent="0.2">
      <c r="A47" s="4" t="s">
        <v>6</v>
      </c>
      <c r="B47" s="11">
        <v>22.5</v>
      </c>
      <c r="C47" s="11">
        <f>34.5-Grunddaten!$B$14-Messwerte[[#This Row],[Material vor Kammer / mm]]</f>
        <v>10.950000000000003</v>
      </c>
      <c r="D47">
        <f>IF(Messwerte[[#This Row],[Orientierung]]="v",0.06 +Messwerte[[#This Row],[Material vor Kammer / mm]], IF(Messwerte[[#This Row],[Orientierung]]="h",8-0.06+Messwerte[[#This Row],[Material vor Kammer / mm]],"Orientierung?")) +25.5</f>
        <v>48.06</v>
      </c>
      <c r="E47" s="11"/>
      <c r="F47" s="9">
        <f>Messwerte[[#This Row],[Dosis / mGy]]*Grunddaten!$B$19 / 100</f>
        <v>0</v>
      </c>
      <c r="G47" s="11"/>
      <c r="H47" s="11"/>
    </row>
    <row r="48" spans="1:8" x14ac:dyDescent="0.2">
      <c r="A48" s="4" t="s">
        <v>6</v>
      </c>
      <c r="B48" s="11">
        <v>23</v>
      </c>
      <c r="C48" s="11">
        <f>34.5-Grunddaten!$B$14-Messwerte[[#This Row],[Material vor Kammer / mm]]</f>
        <v>10.450000000000003</v>
      </c>
      <c r="D48">
        <f>IF(Messwerte[[#This Row],[Orientierung]]="v",0.06 +Messwerte[[#This Row],[Material vor Kammer / mm]], IF(Messwerte[[#This Row],[Orientierung]]="h",8-0.06+Messwerte[[#This Row],[Material vor Kammer / mm]],"Orientierung?")) +25.5</f>
        <v>48.56</v>
      </c>
      <c r="E48" s="11">
        <v>213.2</v>
      </c>
      <c r="F48" s="9">
        <f>Messwerte[[#This Row],[Dosis / mGy]]*Grunddaten!$B$19 / 100</f>
        <v>4.2639999999999993</v>
      </c>
      <c r="G48" s="11">
        <v>24</v>
      </c>
      <c r="H48" s="11">
        <v>980.1</v>
      </c>
    </row>
    <row r="49" spans="1:8" x14ac:dyDescent="0.2">
      <c r="A49" s="4" t="s">
        <v>6</v>
      </c>
      <c r="B49" s="11">
        <v>23.5</v>
      </c>
      <c r="C49" s="11">
        <f>34.5-Grunddaten!$B$14-Messwerte[[#This Row],[Material vor Kammer / mm]]</f>
        <v>9.9500000000000028</v>
      </c>
      <c r="D49">
        <f>IF(Messwerte[[#This Row],[Orientierung]]="v",0.06 +Messwerte[[#This Row],[Material vor Kammer / mm]], IF(Messwerte[[#This Row],[Orientierung]]="h",8-0.06+Messwerte[[#This Row],[Material vor Kammer / mm]],"Orientierung?")) +25.5</f>
        <v>49.06</v>
      </c>
      <c r="E49" s="11"/>
      <c r="F49" s="9">
        <f>Messwerte[[#This Row],[Dosis / mGy]]*Grunddaten!$B$19 / 100</f>
        <v>0</v>
      </c>
      <c r="G49" s="11"/>
      <c r="H49" s="11"/>
    </row>
    <row r="50" spans="1:8" x14ac:dyDescent="0.2">
      <c r="A50" s="4" t="s">
        <v>6</v>
      </c>
      <c r="B50" s="11">
        <v>24</v>
      </c>
      <c r="C50" s="11">
        <f>34.5-Grunddaten!$B$14-Messwerte[[#This Row],[Material vor Kammer / mm]]</f>
        <v>9.4500000000000028</v>
      </c>
      <c r="D50">
        <f>IF(Messwerte[[#This Row],[Orientierung]]="v",0.06 +Messwerte[[#This Row],[Material vor Kammer / mm]], IF(Messwerte[[#This Row],[Orientierung]]="h",8-0.06+Messwerte[[#This Row],[Material vor Kammer / mm]],"Orientierung?")) +25.5</f>
        <v>49.56</v>
      </c>
      <c r="E50" s="11">
        <v>204.1</v>
      </c>
      <c r="F50" s="9">
        <f>Messwerte[[#This Row],[Dosis / mGy]]*Grunddaten!$B$19 / 100</f>
        <v>4.0819999999999999</v>
      </c>
      <c r="G50" s="11">
        <v>24</v>
      </c>
      <c r="H50" s="11">
        <v>980.1</v>
      </c>
    </row>
    <row r="51" spans="1:8" x14ac:dyDescent="0.2">
      <c r="A51" s="4" t="s">
        <v>6</v>
      </c>
      <c r="B51" s="11">
        <v>24.5</v>
      </c>
      <c r="C51" s="11">
        <f>34.5-Grunddaten!$B$14-Messwerte[[#This Row],[Material vor Kammer / mm]]</f>
        <v>8.9500000000000028</v>
      </c>
      <c r="D51">
        <f>IF(Messwerte[[#This Row],[Orientierung]]="v",0.06 +Messwerte[[#This Row],[Material vor Kammer / mm]], IF(Messwerte[[#This Row],[Orientierung]]="h",8-0.06+Messwerte[[#This Row],[Material vor Kammer / mm]],"Orientierung?")) +25.5</f>
        <v>50.06</v>
      </c>
      <c r="E51" s="11"/>
      <c r="F51" s="9">
        <f>Messwerte[[#This Row],[Dosis / mGy]]*Grunddaten!$B$19 / 100</f>
        <v>0</v>
      </c>
      <c r="G51" s="11"/>
      <c r="H51" s="11"/>
    </row>
    <row r="52" spans="1:8" x14ac:dyDescent="0.2">
      <c r="A52" s="4" t="s">
        <v>6</v>
      </c>
      <c r="B52" s="11">
        <v>25</v>
      </c>
      <c r="C52" s="11">
        <f>34.5-Grunddaten!$B$14-Messwerte[[#This Row],[Material vor Kammer / mm]]</f>
        <v>8.4500000000000028</v>
      </c>
      <c r="D52">
        <f>IF(Messwerte[[#This Row],[Orientierung]]="v",0.06 +Messwerte[[#This Row],[Material vor Kammer / mm]], IF(Messwerte[[#This Row],[Orientierung]]="h",8-0.06+Messwerte[[#This Row],[Material vor Kammer / mm]],"Orientierung?")) +25.5</f>
        <v>50.56</v>
      </c>
      <c r="E52" s="11">
        <v>194.8</v>
      </c>
      <c r="F52" s="9">
        <f>Messwerte[[#This Row],[Dosis / mGy]]*Grunddaten!$B$19 / 100</f>
        <v>3.8960000000000004</v>
      </c>
      <c r="G52" s="11">
        <v>24</v>
      </c>
      <c r="H52" s="11">
        <v>980.1</v>
      </c>
    </row>
    <row r="53" spans="1:8" x14ac:dyDescent="0.2">
      <c r="A53" s="4" t="s">
        <v>6</v>
      </c>
      <c r="B53" s="11">
        <v>25.5</v>
      </c>
      <c r="C53" s="11">
        <f>34.5-Grunddaten!$B$14-Messwerte[[#This Row],[Material vor Kammer / mm]]</f>
        <v>7.9500000000000028</v>
      </c>
      <c r="D53">
        <f>IF(Messwerte[[#This Row],[Orientierung]]="v",0.06 +Messwerte[[#This Row],[Material vor Kammer / mm]], IF(Messwerte[[#This Row],[Orientierung]]="h",8-0.06+Messwerte[[#This Row],[Material vor Kammer / mm]],"Orientierung?")) +25.5</f>
        <v>51.06</v>
      </c>
      <c r="E53" s="11"/>
      <c r="F53" s="9">
        <f>Messwerte[[#This Row],[Dosis / mGy]]*Grunddaten!$B$19 / 100</f>
        <v>0</v>
      </c>
      <c r="G53" s="11"/>
      <c r="H53" s="11"/>
    </row>
    <row r="54" spans="1:8" x14ac:dyDescent="0.2">
      <c r="A54" s="4" t="s">
        <v>6</v>
      </c>
      <c r="B54" s="11">
        <v>26</v>
      </c>
      <c r="C54" s="11">
        <f>34.5-Grunddaten!$B$14-Messwerte[[#This Row],[Material vor Kammer / mm]]</f>
        <v>7.4500000000000028</v>
      </c>
      <c r="D54">
        <f>IF(Messwerte[[#This Row],[Orientierung]]="v",0.06 +Messwerte[[#This Row],[Material vor Kammer / mm]], IF(Messwerte[[#This Row],[Orientierung]]="h",8-0.06+Messwerte[[#This Row],[Material vor Kammer / mm]],"Orientierung?")) +25.5</f>
        <v>51.56</v>
      </c>
      <c r="E54" s="11">
        <v>186.8</v>
      </c>
      <c r="F54" s="9">
        <f>Messwerte[[#This Row],[Dosis / mGy]]*Grunddaten!$B$19 / 100</f>
        <v>3.7360000000000002</v>
      </c>
      <c r="G54" s="11">
        <v>24</v>
      </c>
      <c r="H54" s="11">
        <v>980.1</v>
      </c>
    </row>
    <row r="55" spans="1:8" x14ac:dyDescent="0.2">
      <c r="A55" s="4" t="s">
        <v>6</v>
      </c>
      <c r="B55" s="11">
        <v>26.5</v>
      </c>
      <c r="C55" s="11">
        <f>34.5-Grunddaten!$B$14-Messwerte[[#This Row],[Material vor Kammer / mm]]</f>
        <v>6.9500000000000028</v>
      </c>
      <c r="D55">
        <f>IF(Messwerte[[#This Row],[Orientierung]]="v",0.06 +Messwerte[[#This Row],[Material vor Kammer / mm]], IF(Messwerte[[#This Row],[Orientierung]]="h",8-0.06+Messwerte[[#This Row],[Material vor Kammer / mm]],"Orientierung?")) +25.5</f>
        <v>52.06</v>
      </c>
      <c r="E55" s="11"/>
      <c r="F55" s="9">
        <f>Messwerte[[#This Row],[Dosis / mGy]]*Grunddaten!$B$19 / 100</f>
        <v>0</v>
      </c>
      <c r="G55" s="11"/>
      <c r="H55" s="11"/>
    </row>
    <row r="56" spans="1:8" x14ac:dyDescent="0.2">
      <c r="A56" s="4"/>
      <c r="B56" s="11"/>
      <c r="C56" s="11"/>
      <c r="E56" s="9"/>
      <c r="F56" s="9"/>
    </row>
    <row r="57" spans="1:8" x14ac:dyDescent="0.2">
      <c r="A57" s="4"/>
      <c r="B57" s="11"/>
      <c r="C57" s="11"/>
      <c r="E57" s="9"/>
      <c r="F57" s="9"/>
    </row>
    <row r="58" spans="1:8" x14ac:dyDescent="0.2">
      <c r="A58" s="4"/>
      <c r="B58" s="11"/>
      <c r="C58" s="11"/>
      <c r="E58" s="9"/>
      <c r="F58" s="9"/>
    </row>
    <row r="59" spans="1:8" x14ac:dyDescent="0.2">
      <c r="A59" s="4"/>
      <c r="B59" s="11"/>
      <c r="C59" s="11"/>
      <c r="E59" s="9"/>
      <c r="F59" s="9"/>
    </row>
    <row r="60" spans="1:8" x14ac:dyDescent="0.2">
      <c r="A60" s="4"/>
      <c r="B60" s="11"/>
      <c r="C60" s="11"/>
      <c r="E60" s="9"/>
      <c r="F60" s="9"/>
    </row>
    <row r="61" spans="1:8" x14ac:dyDescent="0.2">
      <c r="A61" s="4"/>
      <c r="B61" s="11"/>
      <c r="C61" s="11"/>
      <c r="E61" s="9"/>
      <c r="F61" s="9"/>
    </row>
    <row r="62" spans="1:8" x14ac:dyDescent="0.2">
      <c r="A62" s="4"/>
      <c r="B62" s="11"/>
      <c r="C62" s="11"/>
      <c r="E62" s="9"/>
      <c r="F62" s="9"/>
    </row>
    <row r="63" spans="1:8" x14ac:dyDescent="0.2">
      <c r="A63" s="4"/>
      <c r="B63" s="11"/>
      <c r="C63" s="11"/>
      <c r="E63" s="9"/>
      <c r="F63" s="9"/>
    </row>
    <row r="64" spans="1:8" x14ac:dyDescent="0.2">
      <c r="A64" s="4"/>
      <c r="B64" s="11"/>
      <c r="C64" s="11"/>
      <c r="E64" s="9"/>
      <c r="F64" s="9"/>
    </row>
    <row r="65" spans="1:6" x14ac:dyDescent="0.2">
      <c r="A65" s="4"/>
      <c r="B65" s="11"/>
      <c r="C65" s="11"/>
      <c r="E65" s="9"/>
      <c r="F65" s="9"/>
    </row>
    <row r="66" spans="1:6" x14ac:dyDescent="0.2">
      <c r="A66" s="4"/>
      <c r="B66" s="11"/>
      <c r="C66" s="11"/>
      <c r="E66" s="9"/>
      <c r="F66" s="9"/>
    </row>
    <row r="67" spans="1:6" x14ac:dyDescent="0.2">
      <c r="A67" s="4"/>
      <c r="B67" s="11"/>
      <c r="C67" s="11"/>
      <c r="E67" s="9"/>
      <c r="F67" s="9"/>
    </row>
    <row r="68" spans="1:6" x14ac:dyDescent="0.2">
      <c r="A68" s="4"/>
      <c r="B68" s="11"/>
      <c r="C68" s="11"/>
      <c r="E68" s="9"/>
      <c r="F68" s="9"/>
    </row>
    <row r="69" spans="1:6" x14ac:dyDescent="0.2">
      <c r="A69" s="4"/>
      <c r="B69" s="11"/>
      <c r="C69" s="11"/>
      <c r="E69" s="9"/>
      <c r="F69" s="9"/>
    </row>
    <row r="70" spans="1:6" x14ac:dyDescent="0.2">
      <c r="A70" s="4"/>
      <c r="B70" s="11"/>
      <c r="C70" s="11"/>
      <c r="E70" s="9"/>
      <c r="F70" s="9"/>
    </row>
    <row r="71" spans="1:6" x14ac:dyDescent="0.2">
      <c r="A71" s="4"/>
      <c r="B71" s="11"/>
      <c r="C71" s="11"/>
      <c r="E71" s="9"/>
      <c r="F71" s="9"/>
    </row>
    <row r="72" spans="1:6" x14ac:dyDescent="0.2">
      <c r="A72" s="4"/>
      <c r="B72" s="11"/>
      <c r="C72" s="11"/>
      <c r="E72" s="9"/>
      <c r="F72" s="9"/>
    </row>
    <row r="73" spans="1:6" x14ac:dyDescent="0.2">
      <c r="A73" s="4"/>
      <c r="B73" s="11"/>
      <c r="C73" s="11"/>
      <c r="E73" s="9"/>
      <c r="F73" s="9"/>
    </row>
    <row r="74" spans="1:6" x14ac:dyDescent="0.2">
      <c r="A74" s="4"/>
      <c r="B74" s="11"/>
      <c r="C74" s="11"/>
      <c r="E74" s="9"/>
      <c r="F74" s="9"/>
    </row>
    <row r="75" spans="1:6" x14ac:dyDescent="0.2">
      <c r="A75" s="4"/>
      <c r="B75" s="11"/>
      <c r="C75" s="11"/>
      <c r="E75" s="9"/>
      <c r="F75" s="9"/>
    </row>
    <row r="76" spans="1:6" x14ac:dyDescent="0.2">
      <c r="A76" s="4"/>
      <c r="B76" s="11"/>
      <c r="C76" s="11"/>
      <c r="E76" s="9"/>
      <c r="F76" s="9"/>
    </row>
    <row r="77" spans="1:6" x14ac:dyDescent="0.2">
      <c r="A77" s="4"/>
      <c r="B77" s="11"/>
      <c r="C77" s="11"/>
      <c r="E77" s="9"/>
      <c r="F77" s="9"/>
    </row>
    <row r="78" spans="1:6" x14ac:dyDescent="0.2">
      <c r="A78" s="4"/>
      <c r="B78" s="11"/>
      <c r="C78" s="11"/>
      <c r="E78" s="9"/>
      <c r="F78" s="9"/>
    </row>
    <row r="79" spans="1:6" x14ac:dyDescent="0.2">
      <c r="A79" s="4"/>
      <c r="B79" s="11"/>
      <c r="C79" s="11"/>
      <c r="E79" s="9"/>
      <c r="F79" s="9"/>
    </row>
    <row r="80" spans="1:6" x14ac:dyDescent="0.2">
      <c r="A80" s="4"/>
      <c r="B80" s="11"/>
      <c r="C80" s="11"/>
      <c r="E80" s="9"/>
      <c r="F80" s="9"/>
    </row>
    <row r="81" spans="1:6" x14ac:dyDescent="0.2">
      <c r="A81" s="4"/>
      <c r="B81" s="11"/>
      <c r="C81" s="11"/>
      <c r="E81" s="9"/>
      <c r="F81" s="9"/>
    </row>
    <row r="82" spans="1:6" x14ac:dyDescent="0.2">
      <c r="A82" s="4"/>
      <c r="B82" s="11"/>
      <c r="C82" s="11"/>
      <c r="E82" s="9"/>
      <c r="F82" s="9"/>
    </row>
    <row r="83" spans="1:6" x14ac:dyDescent="0.2">
      <c r="A83" s="4"/>
      <c r="B83" s="11"/>
      <c r="C83" s="11"/>
      <c r="E83" s="9"/>
      <c r="F83" s="9"/>
    </row>
    <row r="84" spans="1:6" x14ac:dyDescent="0.2">
      <c r="A84" s="4"/>
      <c r="B84" s="11"/>
      <c r="C84" s="11"/>
      <c r="E84" s="9"/>
      <c r="F84" s="9"/>
    </row>
    <row r="85" spans="1:6" x14ac:dyDescent="0.2">
      <c r="A85" s="4"/>
      <c r="B85" s="11"/>
      <c r="C85" s="11"/>
      <c r="E85" s="9"/>
      <c r="F85" s="9"/>
    </row>
    <row r="86" spans="1:6" x14ac:dyDescent="0.2">
      <c r="A86" s="4"/>
      <c r="B86" s="11"/>
      <c r="C86" s="11"/>
      <c r="E86" s="9"/>
      <c r="F86" s="9"/>
    </row>
    <row r="87" spans="1:6" x14ac:dyDescent="0.2">
      <c r="A87" s="4"/>
      <c r="B87" s="11"/>
      <c r="C87" s="11"/>
      <c r="E87" s="9"/>
      <c r="F87" s="9"/>
    </row>
    <row r="88" spans="1:6" x14ac:dyDescent="0.2">
      <c r="A88" s="4"/>
      <c r="B88" s="11"/>
      <c r="C88" s="11"/>
      <c r="E88" s="9"/>
      <c r="F88" s="9"/>
    </row>
    <row r="89" spans="1:6" x14ac:dyDescent="0.2">
      <c r="A89" s="4"/>
      <c r="B89" s="11"/>
      <c r="C89" s="11"/>
      <c r="E89" s="9"/>
      <c r="F89" s="9"/>
    </row>
    <row r="90" spans="1:6" x14ac:dyDescent="0.2">
      <c r="A90" s="4"/>
      <c r="B90" s="11"/>
      <c r="C90" s="11"/>
      <c r="E90" s="9"/>
      <c r="F90" s="9"/>
    </row>
    <row r="91" spans="1:6" x14ac:dyDescent="0.2">
      <c r="A91" s="4"/>
      <c r="B91" s="11"/>
      <c r="C91" s="11"/>
      <c r="E91" s="9"/>
      <c r="F91" s="9"/>
    </row>
    <row r="92" spans="1:6" x14ac:dyDescent="0.2">
      <c r="A92" s="4"/>
      <c r="B92" s="11"/>
      <c r="C92" s="11"/>
      <c r="E92" s="9"/>
      <c r="F92" s="9"/>
    </row>
    <row r="93" spans="1:6" x14ac:dyDescent="0.2">
      <c r="A93" s="4"/>
      <c r="B93" s="11"/>
      <c r="C93" s="11"/>
      <c r="E93" s="9"/>
      <c r="F93" s="9"/>
    </row>
    <row r="94" spans="1:6" x14ac:dyDescent="0.2">
      <c r="A94" s="4"/>
      <c r="B94" s="11"/>
      <c r="C94" s="11"/>
      <c r="E94" s="9"/>
      <c r="F94" s="9"/>
    </row>
    <row r="95" spans="1:6" x14ac:dyDescent="0.2">
      <c r="A95" s="4"/>
      <c r="B95" s="11"/>
      <c r="C95" s="11"/>
      <c r="E95" s="9"/>
      <c r="F95" s="9"/>
    </row>
    <row r="96" spans="1:6" x14ac:dyDescent="0.2">
      <c r="A96" s="4"/>
      <c r="B96" s="11"/>
      <c r="C96" s="11"/>
      <c r="E96" s="9"/>
      <c r="F96" s="9"/>
    </row>
    <row r="97" spans="1:6" x14ac:dyDescent="0.2">
      <c r="A97" s="4"/>
      <c r="B97" s="11"/>
      <c r="C97" s="11"/>
      <c r="E97" s="9"/>
      <c r="F97" s="9"/>
    </row>
    <row r="98" spans="1:6" x14ac:dyDescent="0.2">
      <c r="A98" s="4"/>
      <c r="B98" s="11"/>
      <c r="C98" s="11"/>
      <c r="E98" s="9"/>
      <c r="F98" s="9"/>
    </row>
    <row r="99" spans="1:6" x14ac:dyDescent="0.2">
      <c r="A99" s="4"/>
      <c r="B99" s="11"/>
      <c r="C99" s="11"/>
      <c r="E99" s="9"/>
      <c r="F99" s="9"/>
    </row>
    <row r="100" spans="1:6" x14ac:dyDescent="0.2">
      <c r="A100" s="4"/>
      <c r="B100" s="11"/>
      <c r="C100" s="11"/>
      <c r="E100" s="9"/>
      <c r="F100" s="9"/>
    </row>
    <row r="101" spans="1:6" x14ac:dyDescent="0.2">
      <c r="A101" s="4"/>
      <c r="B101" s="11"/>
      <c r="C101" s="11"/>
      <c r="E101" s="9"/>
      <c r="F101" s="9"/>
    </row>
    <row r="102" spans="1:6" x14ac:dyDescent="0.2">
      <c r="A102" s="4"/>
      <c r="B102" s="11"/>
      <c r="C102" s="11"/>
      <c r="E102" s="9"/>
      <c r="F102" s="9"/>
    </row>
    <row r="103" spans="1:6" x14ac:dyDescent="0.2">
      <c r="A103" s="4"/>
      <c r="B103" s="11"/>
      <c r="C103" s="11"/>
      <c r="E103" s="9"/>
      <c r="F103" s="9"/>
    </row>
    <row r="104" spans="1:6" x14ac:dyDescent="0.2">
      <c r="A104" s="4"/>
      <c r="B104" s="11"/>
      <c r="C104" s="11"/>
      <c r="E104" s="9"/>
      <c r="F104" s="9"/>
    </row>
    <row r="105" spans="1:6" x14ac:dyDescent="0.2">
      <c r="A105" s="4"/>
      <c r="B105" s="11"/>
      <c r="C105" s="11"/>
      <c r="E105" s="9"/>
      <c r="F105" s="9"/>
    </row>
    <row r="106" spans="1:6" x14ac:dyDescent="0.2">
      <c r="A106" s="4"/>
      <c r="B106" s="11"/>
      <c r="C106" s="11"/>
      <c r="E106" s="9"/>
      <c r="F106" s="9"/>
    </row>
    <row r="107" spans="1:6" x14ac:dyDescent="0.2">
      <c r="A107" s="4"/>
      <c r="B107" s="15"/>
      <c r="C107" s="11"/>
    </row>
    <row r="108" spans="1:6" x14ac:dyDescent="0.2">
      <c r="A108" s="4"/>
      <c r="B108" s="15"/>
      <c r="C108" s="11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19" t="s">
        <v>16</v>
      </c>
      <c r="B1" s="19"/>
      <c r="C1" s="19"/>
      <c r="D1" s="19"/>
      <c r="E1" s="19"/>
      <c r="F1" s="19"/>
      <c r="G1" s="19"/>
      <c r="H1" s="10"/>
      <c r="I1" s="20" t="s">
        <v>18</v>
      </c>
      <c r="J1" s="20"/>
      <c r="K1" s="20"/>
      <c r="L1" s="20"/>
      <c r="M1" s="20"/>
      <c r="N1" s="20"/>
      <c r="O1" s="20"/>
    </row>
    <row r="2" spans="1:23" x14ac:dyDescent="0.2">
      <c r="A2" s="7" t="s">
        <v>17</v>
      </c>
      <c r="B2" s="14" t="s">
        <v>26</v>
      </c>
      <c r="C2" s="13" t="s">
        <v>27</v>
      </c>
      <c r="D2" s="13" t="s">
        <v>28</v>
      </c>
      <c r="E2" s="13" t="s">
        <v>29</v>
      </c>
      <c r="F2" s="13" t="s">
        <v>30</v>
      </c>
      <c r="G2" s="13" t="s">
        <v>31</v>
      </c>
      <c r="H2" s="7"/>
      <c r="I2" s="7" t="s">
        <v>17</v>
      </c>
      <c r="J2" s="7" t="s">
        <v>26</v>
      </c>
      <c r="K2" s="7" t="s">
        <v>27</v>
      </c>
      <c r="L2" s="7" t="s">
        <v>28</v>
      </c>
      <c r="M2" s="7" t="s">
        <v>29</v>
      </c>
      <c r="N2" s="7" t="s">
        <v>30</v>
      </c>
      <c r="O2" s="7" t="s">
        <v>31</v>
      </c>
      <c r="Q2" t="s">
        <v>32</v>
      </c>
      <c r="R2" s="11" t="s">
        <v>33</v>
      </c>
      <c r="S2" s="12" t="s">
        <v>34</v>
      </c>
      <c r="T2" s="12" t="s">
        <v>35</v>
      </c>
      <c r="U2" s="12" t="s">
        <v>36</v>
      </c>
      <c r="V2" s="12" t="s">
        <v>37</v>
      </c>
      <c r="W2" s="12" t="s">
        <v>38</v>
      </c>
    </row>
    <row r="3" spans="1:23" x14ac:dyDescent="0.2">
      <c r="A3" s="14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1">
        <f>34.5-Grunddaten!$B$14-A3</f>
        <v>33.450000000000003</v>
      </c>
      <c r="J3">
        <f>MIN(ROUNDDOWN(($I3-SUMPRODUCT(K3:$O3,S$3:$W$3))/R$3,0),R$4)</f>
        <v>0</v>
      </c>
      <c r="K3">
        <f>MIN(ROUNDDOWN(($I3-SUMPRODUCT(L3:$O3,T$3:$W$3))/S$3,0),S$4)</f>
        <v>1</v>
      </c>
      <c r="L3">
        <f>MIN(ROUNDDOWN(($I3-SUMPRODUCT(M3:$O3,U$3:$W$3))/T$3,0),T$4)</f>
        <v>1</v>
      </c>
      <c r="M3">
        <f>MIN(ROUNDDOWN(($I3-SUMPRODUCT(N3:$O3,V$3:$W$3))/U$3,0),U$4)</f>
        <v>0</v>
      </c>
      <c r="N3">
        <f>MIN(ROUNDDOWN(($I3-SUMPRODUCT(O3:$O3,W$3:$W$3))/V$3,0),V$4)</f>
        <v>1</v>
      </c>
      <c r="O3">
        <f t="shared" ref="O3:O34" si="1">MIN(ROUNDDOWN(I3/O$2,0),$W$4)</f>
        <v>1</v>
      </c>
      <c r="Q3" t="s">
        <v>17</v>
      </c>
      <c r="R3" s="11">
        <v>0.5</v>
      </c>
      <c r="S3" s="12">
        <v>1</v>
      </c>
      <c r="T3" s="12">
        <v>2</v>
      </c>
      <c r="U3" s="12">
        <v>5</v>
      </c>
      <c r="V3" s="12">
        <v>10</v>
      </c>
      <c r="W3" s="12">
        <v>20</v>
      </c>
    </row>
    <row r="4" spans="1:23" x14ac:dyDescent="0.2">
      <c r="A4" s="14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1">
        <f>34.5-Grunddaten!$B$14-A4</f>
        <v>32.950000000000003</v>
      </c>
      <c r="J4">
        <f>MIN(ROUNDDOWN(($I4-SUMPRODUCT(K4:$O4,S$3:$W$3))/R$3,0),R$4)</f>
        <v>1</v>
      </c>
      <c r="K4">
        <f>MIN(ROUNDDOWN(($I4-SUMPRODUCT(L4:$O4,T$3:$W$3))/S$3,0),S$4)</f>
        <v>0</v>
      </c>
      <c r="L4">
        <f>MIN(ROUNDDOWN(($I4-SUMPRODUCT(M4:$O4,U$3:$W$3))/T$3,0),T$4)</f>
        <v>1</v>
      </c>
      <c r="M4">
        <f>MIN(ROUNDDOWN(($I4-SUMPRODUCT(N4:$O4,V$3:$W$3))/U$3,0),U$4)</f>
        <v>0</v>
      </c>
      <c r="N4">
        <f>MIN(ROUNDDOWN(($I4-SUMPRODUCT(O4:$O4,W$3:$W$3))/V$3,0),V$4)</f>
        <v>1</v>
      </c>
      <c r="O4">
        <f t="shared" si="1"/>
        <v>1</v>
      </c>
      <c r="Q4" t="s">
        <v>13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4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1">
        <f>34.5-Grunddaten!$B$14-A5</f>
        <v>32.450000000000003</v>
      </c>
      <c r="J5">
        <f>MIN(ROUNDDOWN(($I5-SUMPRODUCT(K5:$O5,S$3:$W$3))/R$3,0),R$4)</f>
        <v>0</v>
      </c>
      <c r="K5">
        <f>MIN(ROUNDDOWN(($I5-SUMPRODUCT(L5:$O5,T$3:$W$3))/S$3,0),S$4)</f>
        <v>0</v>
      </c>
      <c r="L5">
        <f>MIN(ROUNDDOWN(($I5-SUMPRODUCT(M5:$O5,U$3:$W$3))/T$3,0),T$4)</f>
        <v>1</v>
      </c>
      <c r="M5">
        <f>MIN(ROUNDDOWN(($I5-SUMPRODUCT(N5:$O5,V$3:$W$3))/U$3,0),U$4)</f>
        <v>0</v>
      </c>
      <c r="N5">
        <f>MIN(ROUNDDOWN(($I5-SUMPRODUCT(O5:$O5,W$3:$W$3))/V$3,0),V$4)</f>
        <v>1</v>
      </c>
      <c r="O5">
        <f t="shared" si="1"/>
        <v>1</v>
      </c>
    </row>
    <row r="6" spans="1:23" x14ac:dyDescent="0.2">
      <c r="A6" s="14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1">
        <f>34.5-Grunddaten!$B$14-A6</f>
        <v>31.950000000000003</v>
      </c>
      <c r="J6">
        <f>MIN(ROUNDDOWN(($I6-SUMPRODUCT(K6:$O6,S$3:$W$3))/R$3,0),R$4)</f>
        <v>1</v>
      </c>
      <c r="K6">
        <f>MIN(ROUNDDOWN(($I6-SUMPRODUCT(L6:$O6,T$3:$W$3))/S$3,0),S$4)</f>
        <v>1</v>
      </c>
      <c r="L6">
        <f>MIN(ROUNDDOWN(($I6-SUMPRODUCT(M6:$O6,U$3:$W$3))/T$3,0),T$4)</f>
        <v>0</v>
      </c>
      <c r="M6">
        <f>MIN(ROUNDDOWN(($I6-SUMPRODUCT(N6:$O6,V$3:$W$3))/U$3,0),U$4)</f>
        <v>0</v>
      </c>
      <c r="N6">
        <f>MIN(ROUNDDOWN(($I6-SUMPRODUCT(O6:$O6,W$3:$W$3))/V$3,0),V$4)</f>
        <v>1</v>
      </c>
      <c r="O6">
        <f t="shared" si="1"/>
        <v>1</v>
      </c>
      <c r="Q6" s="1"/>
    </row>
    <row r="7" spans="1:23" x14ac:dyDescent="0.2">
      <c r="A7" s="14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1">
        <f>34.5-Grunddaten!$B$14-A7</f>
        <v>31.450000000000003</v>
      </c>
      <c r="J7">
        <f>MIN(ROUNDDOWN(($I7-SUMPRODUCT(K7:$O7,S$3:$W$3))/R$3,0),R$4)</f>
        <v>0</v>
      </c>
      <c r="K7">
        <f>MIN(ROUNDDOWN(($I7-SUMPRODUCT(L7:$O7,T$3:$W$3))/S$3,0),S$4)</f>
        <v>1</v>
      </c>
      <c r="L7">
        <f>MIN(ROUNDDOWN(($I7-SUMPRODUCT(M7:$O7,U$3:$W$3))/T$3,0),T$4)</f>
        <v>0</v>
      </c>
      <c r="M7">
        <f>MIN(ROUNDDOWN(($I7-SUMPRODUCT(N7:$O7,V$3:$W$3))/U$3,0),U$4)</f>
        <v>0</v>
      </c>
      <c r="N7">
        <f>MIN(ROUNDDOWN(($I7-SUMPRODUCT(O7:$O7,W$3:$W$3))/V$3,0),V$4)</f>
        <v>1</v>
      </c>
      <c r="O7">
        <f t="shared" si="1"/>
        <v>1</v>
      </c>
    </row>
    <row r="8" spans="1:23" x14ac:dyDescent="0.2">
      <c r="A8" s="14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1">
        <f>34.5-Grunddaten!$B$14-A8</f>
        <v>30.950000000000003</v>
      </c>
      <c r="J8">
        <f>MIN(ROUNDDOWN(($I8-SUMPRODUCT(K8:$O8,S$3:$W$3))/R$3,0),R$4)</f>
        <v>1</v>
      </c>
      <c r="K8">
        <f>MIN(ROUNDDOWN(($I8-SUMPRODUCT(L8:$O8,T$3:$W$3))/S$3,0),S$4)</f>
        <v>0</v>
      </c>
      <c r="L8">
        <f>MIN(ROUNDDOWN(($I8-SUMPRODUCT(M8:$O8,U$3:$W$3))/T$3,0),T$4)</f>
        <v>0</v>
      </c>
      <c r="M8">
        <f>MIN(ROUNDDOWN(($I8-SUMPRODUCT(N8:$O8,V$3:$W$3))/U$3,0),U$4)</f>
        <v>0</v>
      </c>
      <c r="N8">
        <f>MIN(ROUNDDOWN(($I8-SUMPRODUCT(O8:$O8,W$3:$W$3))/V$3,0),V$4)</f>
        <v>1</v>
      </c>
      <c r="O8">
        <f t="shared" si="1"/>
        <v>1</v>
      </c>
    </row>
    <row r="9" spans="1:23" x14ac:dyDescent="0.2">
      <c r="A9" s="14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1">
        <f>34.5-Grunddaten!$B$14-A9</f>
        <v>30.450000000000003</v>
      </c>
      <c r="J9">
        <f>MIN(ROUNDDOWN(($I9-SUMPRODUCT(K9:$O9,S$3:$W$3))/R$3,0),R$4)</f>
        <v>0</v>
      </c>
      <c r="K9">
        <f>MIN(ROUNDDOWN(($I9-SUMPRODUCT(L9:$O9,T$3:$W$3))/S$3,0),S$4)</f>
        <v>0</v>
      </c>
      <c r="L9">
        <f>MIN(ROUNDDOWN(($I9-SUMPRODUCT(M9:$O9,U$3:$W$3))/T$3,0),T$4)</f>
        <v>0</v>
      </c>
      <c r="M9">
        <f>MIN(ROUNDDOWN(($I9-SUMPRODUCT(N9:$O9,V$3:$W$3))/U$3,0),U$4)</f>
        <v>0</v>
      </c>
      <c r="N9">
        <f>MIN(ROUNDDOWN(($I9-SUMPRODUCT(O9:$O9,W$3:$W$3))/V$3,0),V$4)</f>
        <v>1</v>
      </c>
      <c r="O9">
        <f t="shared" si="1"/>
        <v>1</v>
      </c>
    </row>
    <row r="10" spans="1:23" x14ac:dyDescent="0.2">
      <c r="A10" s="14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1">
        <f>34.5-Grunddaten!$B$14-A10</f>
        <v>29.950000000000003</v>
      </c>
      <c r="J10">
        <f>MIN(ROUNDDOWN(($I10-SUMPRODUCT(K10:$O10,S$3:$W$3))/R$3,0),R$4)</f>
        <v>1</v>
      </c>
      <c r="K10">
        <f>MIN(ROUNDDOWN(($I10-SUMPRODUCT(L10:$O10,T$3:$W$3))/S$3,0),S$4)</f>
        <v>0</v>
      </c>
      <c r="L10">
        <f>MIN(ROUNDDOWN(($I10-SUMPRODUCT(M10:$O10,U$3:$W$3))/T$3,0),T$4)</f>
        <v>2</v>
      </c>
      <c r="M10">
        <f>MIN(ROUNDDOWN(($I10-SUMPRODUCT(N10:$O10,V$3:$W$3))/U$3,0),U$4)</f>
        <v>1</v>
      </c>
      <c r="N10">
        <f>MIN(ROUNDDOWN(($I10-SUMPRODUCT(O10:$O10,W$3:$W$3))/V$3,0),V$4)</f>
        <v>0</v>
      </c>
      <c r="O10">
        <f t="shared" si="1"/>
        <v>1</v>
      </c>
    </row>
    <row r="11" spans="1:23" x14ac:dyDescent="0.2">
      <c r="A11" s="14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1">
        <f>34.5-Grunddaten!$B$14-A11</f>
        <v>29.450000000000003</v>
      </c>
      <c r="J11">
        <f>MIN(ROUNDDOWN(($I11-SUMPRODUCT(K11:$O11,S$3:$W$3))/R$3,0),R$4)</f>
        <v>0</v>
      </c>
      <c r="K11">
        <f>MIN(ROUNDDOWN(($I11-SUMPRODUCT(L11:$O11,T$3:$W$3))/S$3,0),S$4)</f>
        <v>0</v>
      </c>
      <c r="L11">
        <f>MIN(ROUNDDOWN(($I11-SUMPRODUCT(M11:$O11,U$3:$W$3))/T$3,0),T$4)</f>
        <v>2</v>
      </c>
      <c r="M11">
        <f>MIN(ROUNDDOWN(($I11-SUMPRODUCT(N11:$O11,V$3:$W$3))/U$3,0),U$4)</f>
        <v>1</v>
      </c>
      <c r="N11">
        <f>MIN(ROUNDDOWN(($I11-SUMPRODUCT(O11:$O11,W$3:$W$3))/V$3,0),V$4)</f>
        <v>0</v>
      </c>
      <c r="O11">
        <f t="shared" si="1"/>
        <v>1</v>
      </c>
    </row>
    <row r="12" spans="1:23" x14ac:dyDescent="0.2">
      <c r="A12" s="14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1">
        <f>34.5-Grunddaten!$B$14-A12</f>
        <v>28.950000000000003</v>
      </c>
      <c r="J12">
        <f>MIN(ROUNDDOWN(($I12-SUMPRODUCT(K12:$O12,S$3:$W$3))/R$3,0),R$4)</f>
        <v>1</v>
      </c>
      <c r="K12">
        <f>MIN(ROUNDDOWN(($I12-SUMPRODUCT(L12:$O12,T$3:$W$3))/S$3,0),S$4)</f>
        <v>1</v>
      </c>
      <c r="L12">
        <f>MIN(ROUNDDOWN(($I12-SUMPRODUCT(M12:$O12,U$3:$W$3))/T$3,0),T$4)</f>
        <v>1</v>
      </c>
      <c r="M12">
        <f>MIN(ROUNDDOWN(($I12-SUMPRODUCT(N12:$O12,V$3:$W$3))/U$3,0),U$4)</f>
        <v>1</v>
      </c>
      <c r="N12">
        <f>MIN(ROUNDDOWN(($I12-SUMPRODUCT(O12:$O12,W$3:$W$3))/V$3,0),V$4)</f>
        <v>0</v>
      </c>
      <c r="O12">
        <f t="shared" si="1"/>
        <v>1</v>
      </c>
    </row>
    <row r="13" spans="1:23" x14ac:dyDescent="0.2">
      <c r="A13" s="14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1">
        <f>34.5-Grunddaten!$B$14-A13</f>
        <v>28.450000000000003</v>
      </c>
      <c r="J13">
        <f>MIN(ROUNDDOWN(($I13-SUMPRODUCT(K13:$O13,S$3:$W$3))/R$3,0),R$4)</f>
        <v>0</v>
      </c>
      <c r="K13">
        <f>MIN(ROUNDDOWN(($I13-SUMPRODUCT(L13:$O13,T$3:$W$3))/S$3,0),S$4)</f>
        <v>1</v>
      </c>
      <c r="L13">
        <f>MIN(ROUNDDOWN(($I13-SUMPRODUCT(M13:$O13,U$3:$W$3))/T$3,0),T$4)</f>
        <v>1</v>
      </c>
      <c r="M13">
        <f>MIN(ROUNDDOWN(($I13-SUMPRODUCT(N13:$O13,V$3:$W$3))/U$3,0),U$4)</f>
        <v>1</v>
      </c>
      <c r="N13">
        <f>MIN(ROUNDDOWN(($I13-SUMPRODUCT(O13:$O13,W$3:$W$3))/V$3,0),V$4)</f>
        <v>0</v>
      </c>
      <c r="O13">
        <f t="shared" si="1"/>
        <v>1</v>
      </c>
    </row>
    <row r="14" spans="1:23" x14ac:dyDescent="0.2">
      <c r="A14" s="14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1">
        <f>34.5-Grunddaten!$B$14-A14</f>
        <v>27.950000000000003</v>
      </c>
      <c r="J14">
        <f>MIN(ROUNDDOWN(($I14-SUMPRODUCT(K14:$O14,S$3:$W$3))/R$3,0),R$4)</f>
        <v>1</v>
      </c>
      <c r="K14">
        <f>MIN(ROUNDDOWN(($I14-SUMPRODUCT(L14:$O14,T$3:$W$3))/S$3,0),S$4)</f>
        <v>0</v>
      </c>
      <c r="L14">
        <f>MIN(ROUNDDOWN(($I14-SUMPRODUCT(M14:$O14,U$3:$W$3))/T$3,0),T$4)</f>
        <v>1</v>
      </c>
      <c r="M14">
        <f>MIN(ROUNDDOWN(($I14-SUMPRODUCT(N14:$O14,V$3:$W$3))/U$3,0),U$4)</f>
        <v>1</v>
      </c>
      <c r="N14">
        <f>MIN(ROUNDDOWN(($I14-SUMPRODUCT(O14:$O14,W$3:$W$3))/V$3,0),V$4)</f>
        <v>0</v>
      </c>
      <c r="O14">
        <f t="shared" si="1"/>
        <v>1</v>
      </c>
    </row>
    <row r="15" spans="1:23" x14ac:dyDescent="0.2">
      <c r="A15" s="14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1">
        <f>34.5-Grunddaten!$B$14-A15</f>
        <v>27.450000000000003</v>
      </c>
      <c r="J15">
        <f>MIN(ROUNDDOWN(($I15-SUMPRODUCT(K15:$O15,S$3:$W$3))/R$3,0),R$4)</f>
        <v>0</v>
      </c>
      <c r="K15">
        <f>MIN(ROUNDDOWN(($I15-SUMPRODUCT(L15:$O15,T$3:$W$3))/S$3,0),S$4)</f>
        <v>0</v>
      </c>
      <c r="L15">
        <f>MIN(ROUNDDOWN(($I15-SUMPRODUCT(M15:$O15,U$3:$W$3))/T$3,0),T$4)</f>
        <v>1</v>
      </c>
      <c r="M15">
        <f>MIN(ROUNDDOWN(($I15-SUMPRODUCT(N15:$O15,V$3:$W$3))/U$3,0),U$4)</f>
        <v>1</v>
      </c>
      <c r="N15">
        <f>MIN(ROUNDDOWN(($I15-SUMPRODUCT(O15:$O15,W$3:$W$3))/V$3,0),V$4)</f>
        <v>0</v>
      </c>
      <c r="O15">
        <f t="shared" si="1"/>
        <v>1</v>
      </c>
    </row>
    <row r="16" spans="1:23" x14ac:dyDescent="0.2">
      <c r="A16" s="14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1">
        <f>34.5-Grunddaten!$B$14-A16</f>
        <v>26.950000000000003</v>
      </c>
      <c r="J16">
        <f>MIN(ROUNDDOWN(($I16-SUMPRODUCT(K16:$O16,S$3:$W$3))/R$3,0),R$4)</f>
        <v>1</v>
      </c>
      <c r="K16">
        <f>MIN(ROUNDDOWN(($I16-SUMPRODUCT(L16:$O16,T$3:$W$3))/S$3,0),S$4)</f>
        <v>1</v>
      </c>
      <c r="L16">
        <f>MIN(ROUNDDOWN(($I16-SUMPRODUCT(M16:$O16,U$3:$W$3))/T$3,0),T$4)</f>
        <v>0</v>
      </c>
      <c r="M16">
        <f>MIN(ROUNDDOWN(($I16-SUMPRODUCT(N16:$O16,V$3:$W$3))/U$3,0),U$4)</f>
        <v>1</v>
      </c>
      <c r="N16">
        <f>MIN(ROUNDDOWN(($I16-SUMPRODUCT(O16:$O16,W$3:$W$3))/V$3,0),V$4)</f>
        <v>0</v>
      </c>
      <c r="O16">
        <f t="shared" si="1"/>
        <v>1</v>
      </c>
    </row>
    <row r="17" spans="1:15" x14ac:dyDescent="0.2">
      <c r="A17" s="14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1">
        <f>34.5-Grunddaten!$B$14-A17</f>
        <v>26.450000000000003</v>
      </c>
      <c r="J17">
        <f>MIN(ROUNDDOWN(($I17-SUMPRODUCT(K17:$O17,S$3:$W$3))/R$3,0),R$4)</f>
        <v>0</v>
      </c>
      <c r="K17">
        <f>MIN(ROUNDDOWN(($I17-SUMPRODUCT(L17:$O17,T$3:$W$3))/S$3,0),S$4)</f>
        <v>1</v>
      </c>
      <c r="L17">
        <f>MIN(ROUNDDOWN(($I17-SUMPRODUCT(M17:$O17,U$3:$W$3))/T$3,0),T$4)</f>
        <v>0</v>
      </c>
      <c r="M17">
        <f>MIN(ROUNDDOWN(($I17-SUMPRODUCT(N17:$O17,V$3:$W$3))/U$3,0),U$4)</f>
        <v>1</v>
      </c>
      <c r="N17">
        <f>MIN(ROUNDDOWN(($I17-SUMPRODUCT(O17:$O17,W$3:$W$3))/V$3,0),V$4)</f>
        <v>0</v>
      </c>
      <c r="O17">
        <f t="shared" si="1"/>
        <v>1</v>
      </c>
    </row>
    <row r="18" spans="1:15" x14ac:dyDescent="0.2">
      <c r="A18" s="14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1">
        <f>34.5-Grunddaten!$B$14-A18</f>
        <v>25.950000000000003</v>
      </c>
      <c r="J18">
        <f>MIN(ROUNDDOWN(($I18-SUMPRODUCT(K18:$O18,S$3:$W$3))/R$3,0),R$4)</f>
        <v>1</v>
      </c>
      <c r="K18">
        <f>MIN(ROUNDDOWN(($I18-SUMPRODUCT(L18:$O18,T$3:$W$3))/S$3,0),S$4)</f>
        <v>0</v>
      </c>
      <c r="L18">
        <f>MIN(ROUNDDOWN(($I18-SUMPRODUCT(M18:$O18,U$3:$W$3))/T$3,0),T$4)</f>
        <v>0</v>
      </c>
      <c r="M18">
        <f>MIN(ROUNDDOWN(($I18-SUMPRODUCT(N18:$O18,V$3:$W$3))/U$3,0),U$4)</f>
        <v>1</v>
      </c>
      <c r="N18">
        <f>MIN(ROUNDDOWN(($I18-SUMPRODUCT(O18:$O18,W$3:$W$3))/V$3,0),V$4)</f>
        <v>0</v>
      </c>
      <c r="O18">
        <f t="shared" si="1"/>
        <v>1</v>
      </c>
    </row>
    <row r="19" spans="1:15" x14ac:dyDescent="0.2">
      <c r="A19" s="14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1">
        <f>34.5-Grunddaten!$B$14-A19</f>
        <v>25.450000000000003</v>
      </c>
      <c r="J19">
        <f>MIN(ROUNDDOWN(($I19-SUMPRODUCT(K19:$O19,S$3:$W$3))/R$3,0),R$4)</f>
        <v>0</v>
      </c>
      <c r="K19">
        <f>MIN(ROUNDDOWN(($I19-SUMPRODUCT(L19:$O19,T$3:$W$3))/S$3,0),S$4)</f>
        <v>0</v>
      </c>
      <c r="L19">
        <f>MIN(ROUNDDOWN(($I19-SUMPRODUCT(M19:$O19,U$3:$W$3))/T$3,0),T$4)</f>
        <v>0</v>
      </c>
      <c r="M19">
        <f>MIN(ROUNDDOWN(($I19-SUMPRODUCT(N19:$O19,V$3:$W$3))/U$3,0),U$4)</f>
        <v>1</v>
      </c>
      <c r="N19">
        <f>MIN(ROUNDDOWN(($I19-SUMPRODUCT(O19:$O19,W$3:$W$3))/V$3,0),V$4)</f>
        <v>0</v>
      </c>
      <c r="O19">
        <f t="shared" si="1"/>
        <v>1</v>
      </c>
    </row>
    <row r="20" spans="1:15" x14ac:dyDescent="0.2">
      <c r="A20" s="14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1">
        <f>34.5-Grunddaten!$B$14-A20</f>
        <v>24.950000000000003</v>
      </c>
      <c r="J20">
        <f>MIN(ROUNDDOWN(($I20-SUMPRODUCT(K20:$O20,S$3:$W$3))/R$3,0),R$4)</f>
        <v>1</v>
      </c>
      <c r="K20">
        <f>MIN(ROUNDDOWN(($I20-SUMPRODUCT(L20:$O20,T$3:$W$3))/S$3,0),S$4)</f>
        <v>0</v>
      </c>
      <c r="L20">
        <f>MIN(ROUNDDOWN(($I20-SUMPRODUCT(M20:$O20,U$3:$W$3))/T$3,0),T$4)</f>
        <v>2</v>
      </c>
      <c r="M20">
        <f>MIN(ROUNDDOWN(($I20-SUMPRODUCT(N20:$O20,V$3:$W$3))/U$3,0),U$4)</f>
        <v>0</v>
      </c>
      <c r="N20">
        <f>MIN(ROUNDDOWN(($I20-SUMPRODUCT(O20:$O20,W$3:$W$3))/V$3,0),V$4)</f>
        <v>0</v>
      </c>
      <c r="O20">
        <f t="shared" si="1"/>
        <v>1</v>
      </c>
    </row>
    <row r="21" spans="1:15" x14ac:dyDescent="0.2">
      <c r="A21" s="14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1">
        <f>34.5-Grunddaten!$B$14-A21</f>
        <v>24.450000000000003</v>
      </c>
      <c r="J21">
        <f>MIN(ROUNDDOWN(($I21-SUMPRODUCT(K21:$O21,S$3:$W$3))/R$3,0),R$4)</f>
        <v>0</v>
      </c>
      <c r="K21">
        <f>MIN(ROUNDDOWN(($I21-SUMPRODUCT(L21:$O21,T$3:$W$3))/S$3,0),S$4)</f>
        <v>0</v>
      </c>
      <c r="L21">
        <f>MIN(ROUNDDOWN(($I21-SUMPRODUCT(M21:$O21,U$3:$W$3))/T$3,0),T$4)</f>
        <v>2</v>
      </c>
      <c r="M21">
        <f>MIN(ROUNDDOWN(($I21-SUMPRODUCT(N21:$O21,V$3:$W$3))/U$3,0),U$4)</f>
        <v>0</v>
      </c>
      <c r="N21">
        <f>MIN(ROUNDDOWN(($I21-SUMPRODUCT(O21:$O21,W$3:$W$3))/V$3,0),V$4)</f>
        <v>0</v>
      </c>
      <c r="O21">
        <f t="shared" si="1"/>
        <v>1</v>
      </c>
    </row>
    <row r="22" spans="1:15" x14ac:dyDescent="0.2">
      <c r="A22" s="14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1">
        <f>34.5-Grunddaten!$B$14-A22</f>
        <v>23.950000000000003</v>
      </c>
      <c r="J22">
        <f>MIN(ROUNDDOWN(($I22-SUMPRODUCT(K22:$O22,S$3:$W$3))/R$3,0),R$4)</f>
        <v>1</v>
      </c>
      <c r="K22">
        <f>MIN(ROUNDDOWN(($I22-SUMPRODUCT(L22:$O22,T$3:$W$3))/S$3,0),S$4)</f>
        <v>1</v>
      </c>
      <c r="L22">
        <f>MIN(ROUNDDOWN(($I22-SUMPRODUCT(M22:$O22,U$3:$W$3))/T$3,0),T$4)</f>
        <v>1</v>
      </c>
      <c r="M22">
        <f>MIN(ROUNDDOWN(($I22-SUMPRODUCT(N22:$O22,V$3:$W$3))/U$3,0),U$4)</f>
        <v>0</v>
      </c>
      <c r="N22">
        <f>MIN(ROUNDDOWN(($I22-SUMPRODUCT(O22:$O22,W$3:$W$3))/V$3,0),V$4)</f>
        <v>0</v>
      </c>
      <c r="O22">
        <f t="shared" si="1"/>
        <v>1</v>
      </c>
    </row>
    <row r="23" spans="1:15" x14ac:dyDescent="0.2">
      <c r="A23" s="14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1">
        <f>34.5-Grunddaten!$B$14-A23</f>
        <v>23.450000000000003</v>
      </c>
      <c r="J23">
        <f>MIN(ROUNDDOWN(($I23-SUMPRODUCT(K23:$O23,S$3:$W$3))/R$3,0),R$4)</f>
        <v>0</v>
      </c>
      <c r="K23">
        <f>MIN(ROUNDDOWN(($I23-SUMPRODUCT(L23:$O23,T$3:$W$3))/S$3,0),S$4)</f>
        <v>1</v>
      </c>
      <c r="L23">
        <f>MIN(ROUNDDOWN(($I23-SUMPRODUCT(M23:$O23,U$3:$W$3))/T$3,0),T$4)</f>
        <v>1</v>
      </c>
      <c r="M23">
        <f>MIN(ROUNDDOWN(($I23-SUMPRODUCT(N23:$O23,V$3:$W$3))/U$3,0),U$4)</f>
        <v>0</v>
      </c>
      <c r="N23">
        <f>MIN(ROUNDDOWN(($I23-SUMPRODUCT(O23:$O23,W$3:$W$3))/V$3,0),V$4)</f>
        <v>0</v>
      </c>
      <c r="O23">
        <f t="shared" si="1"/>
        <v>1</v>
      </c>
    </row>
    <row r="24" spans="1:15" x14ac:dyDescent="0.2">
      <c r="A24" s="14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1">
        <f>34.5-Grunddaten!$B$14-A24</f>
        <v>22.950000000000003</v>
      </c>
      <c r="J24">
        <f>MIN(ROUNDDOWN(($I24-SUMPRODUCT(K24:$O24,S$3:$W$3))/R$3,0),R$4)</f>
        <v>1</v>
      </c>
      <c r="K24">
        <f>MIN(ROUNDDOWN(($I24-SUMPRODUCT(L24:$O24,T$3:$W$3))/S$3,0),S$4)</f>
        <v>0</v>
      </c>
      <c r="L24">
        <f>MIN(ROUNDDOWN(($I24-SUMPRODUCT(M24:$O24,U$3:$W$3))/T$3,0),T$4)</f>
        <v>1</v>
      </c>
      <c r="M24">
        <f>MIN(ROUNDDOWN(($I24-SUMPRODUCT(N24:$O24,V$3:$W$3))/U$3,0),U$4)</f>
        <v>0</v>
      </c>
      <c r="N24">
        <f>MIN(ROUNDDOWN(($I24-SUMPRODUCT(O24:$O24,W$3:$W$3))/V$3,0),V$4)</f>
        <v>0</v>
      </c>
      <c r="O24">
        <f t="shared" si="1"/>
        <v>1</v>
      </c>
    </row>
    <row r="25" spans="1:15" x14ac:dyDescent="0.2">
      <c r="A25" s="14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1">
        <f>34.5-Grunddaten!$B$14-A25</f>
        <v>22.450000000000003</v>
      </c>
      <c r="J25">
        <f>MIN(ROUNDDOWN(($I25-SUMPRODUCT(K25:$O25,S$3:$W$3))/R$3,0),R$4)</f>
        <v>0</v>
      </c>
      <c r="K25">
        <f>MIN(ROUNDDOWN(($I25-SUMPRODUCT(L25:$O25,T$3:$W$3))/S$3,0),S$4)</f>
        <v>0</v>
      </c>
      <c r="L25">
        <f>MIN(ROUNDDOWN(($I25-SUMPRODUCT(M25:$O25,U$3:$W$3))/T$3,0),T$4)</f>
        <v>1</v>
      </c>
      <c r="M25">
        <f>MIN(ROUNDDOWN(($I25-SUMPRODUCT(N25:$O25,V$3:$W$3))/U$3,0),U$4)</f>
        <v>0</v>
      </c>
      <c r="N25">
        <f>MIN(ROUNDDOWN(($I25-SUMPRODUCT(O25:$O25,W$3:$W$3))/V$3,0),V$4)</f>
        <v>0</v>
      </c>
      <c r="O25">
        <f t="shared" si="1"/>
        <v>1</v>
      </c>
    </row>
    <row r="26" spans="1:15" x14ac:dyDescent="0.2">
      <c r="A26" s="14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1">
        <f>34.5-Grunddaten!$B$14-A26</f>
        <v>21.950000000000003</v>
      </c>
      <c r="J26">
        <f>MIN(ROUNDDOWN(($I26-SUMPRODUCT(K26:$O26,S$3:$W$3))/R$3,0),R$4)</f>
        <v>1</v>
      </c>
      <c r="K26">
        <f>MIN(ROUNDDOWN(($I26-SUMPRODUCT(L26:$O26,T$3:$W$3))/S$3,0),S$4)</f>
        <v>1</v>
      </c>
      <c r="L26">
        <f>MIN(ROUNDDOWN(($I26-SUMPRODUCT(M26:$O26,U$3:$W$3))/T$3,0),T$4)</f>
        <v>0</v>
      </c>
      <c r="M26">
        <f>MIN(ROUNDDOWN(($I26-SUMPRODUCT(N26:$O26,V$3:$W$3))/U$3,0),U$4)</f>
        <v>0</v>
      </c>
      <c r="N26">
        <f>MIN(ROUNDDOWN(($I26-SUMPRODUCT(O26:$O26,W$3:$W$3))/V$3,0),V$4)</f>
        <v>0</v>
      </c>
      <c r="O26">
        <f t="shared" si="1"/>
        <v>1</v>
      </c>
    </row>
    <row r="27" spans="1:15" x14ac:dyDescent="0.2">
      <c r="A27" s="14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1">
        <f>34.5-Grunddaten!$B$14-A27</f>
        <v>21.450000000000003</v>
      </c>
      <c r="J27">
        <f>MIN(ROUNDDOWN(($I27-SUMPRODUCT(K27:$O27,S$3:$W$3))/R$3,0),R$4)</f>
        <v>0</v>
      </c>
      <c r="K27">
        <f>MIN(ROUNDDOWN(($I27-SUMPRODUCT(L27:$O27,T$3:$W$3))/S$3,0),S$4)</f>
        <v>1</v>
      </c>
      <c r="L27">
        <f>MIN(ROUNDDOWN(($I27-SUMPRODUCT(M27:$O27,U$3:$W$3))/T$3,0),T$4)</f>
        <v>0</v>
      </c>
      <c r="M27">
        <f>MIN(ROUNDDOWN(($I27-SUMPRODUCT(N27:$O27,V$3:$W$3))/U$3,0),U$4)</f>
        <v>0</v>
      </c>
      <c r="N27">
        <f>MIN(ROUNDDOWN(($I27-SUMPRODUCT(O27:$O27,W$3:$W$3))/V$3,0),V$4)</f>
        <v>0</v>
      </c>
      <c r="O27">
        <f t="shared" si="1"/>
        <v>1</v>
      </c>
    </row>
    <row r="28" spans="1:15" x14ac:dyDescent="0.2">
      <c r="A28" s="14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1">
        <f>34.5-Grunddaten!$B$14-A28</f>
        <v>20.950000000000003</v>
      </c>
      <c r="J28">
        <f>MIN(ROUNDDOWN(($I28-SUMPRODUCT(K28:$O28,S$3:$W$3))/R$3,0),R$4)</f>
        <v>1</v>
      </c>
      <c r="K28">
        <f>MIN(ROUNDDOWN(($I28-SUMPRODUCT(L28:$O28,T$3:$W$3))/S$3,0),S$4)</f>
        <v>0</v>
      </c>
      <c r="L28">
        <f>MIN(ROUNDDOWN(($I28-SUMPRODUCT(M28:$O28,U$3:$W$3))/T$3,0),T$4)</f>
        <v>0</v>
      </c>
      <c r="M28">
        <f>MIN(ROUNDDOWN(($I28-SUMPRODUCT(N28:$O28,V$3:$W$3))/U$3,0),U$4)</f>
        <v>0</v>
      </c>
      <c r="N28">
        <f>MIN(ROUNDDOWN(($I28-SUMPRODUCT(O28:$O28,W$3:$W$3))/V$3,0),V$4)</f>
        <v>0</v>
      </c>
      <c r="O28">
        <f t="shared" si="1"/>
        <v>1</v>
      </c>
    </row>
    <row r="29" spans="1:15" x14ac:dyDescent="0.2">
      <c r="A29" s="14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1">
        <f>34.5-Grunddaten!$B$14-A29</f>
        <v>20.450000000000003</v>
      </c>
      <c r="J29">
        <f>MIN(ROUNDDOWN(($I29-SUMPRODUCT(K29:$O29,S$3:$W$3))/R$3,0),R$4)</f>
        <v>0</v>
      </c>
      <c r="K29">
        <f>MIN(ROUNDDOWN(($I29-SUMPRODUCT(L29:$O29,T$3:$W$3))/S$3,0),S$4)</f>
        <v>0</v>
      </c>
      <c r="L29">
        <f>MIN(ROUNDDOWN(($I29-SUMPRODUCT(M29:$O29,U$3:$W$3))/T$3,0),T$4)</f>
        <v>0</v>
      </c>
      <c r="M29">
        <f>MIN(ROUNDDOWN(($I29-SUMPRODUCT(N29:$O29,V$3:$W$3))/U$3,0),U$4)</f>
        <v>0</v>
      </c>
      <c r="N29">
        <f>MIN(ROUNDDOWN(($I29-SUMPRODUCT(O29:$O29,W$3:$W$3))/V$3,0),V$4)</f>
        <v>0</v>
      </c>
      <c r="O29">
        <f t="shared" si="1"/>
        <v>1</v>
      </c>
    </row>
    <row r="30" spans="1:15" x14ac:dyDescent="0.2">
      <c r="A30" s="14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1">
        <f>34.5-Grunddaten!$B$14-A30</f>
        <v>19.950000000000003</v>
      </c>
      <c r="J30">
        <f>MIN(ROUNDDOWN(($I30-SUMPRODUCT(K30:$O30,S$3:$W$3))/R$3,0),R$4)</f>
        <v>1</v>
      </c>
      <c r="K30">
        <f>MIN(ROUNDDOWN(($I30-SUMPRODUCT(L30:$O30,T$3:$W$3))/S$3,0),S$4)</f>
        <v>0</v>
      </c>
      <c r="L30">
        <f>MIN(ROUNDDOWN(($I30-SUMPRODUCT(M30:$O30,U$3:$W$3))/T$3,0),T$4)</f>
        <v>2</v>
      </c>
      <c r="M30">
        <f>MIN(ROUNDDOWN(($I30-SUMPRODUCT(N30:$O30,V$3:$W$3))/U$3,0),U$4)</f>
        <v>1</v>
      </c>
      <c r="N30">
        <f>MIN(ROUNDDOWN(($I30-SUMPRODUCT(O30:$O30,W$3:$W$3))/V$3,0),V$4)</f>
        <v>1</v>
      </c>
      <c r="O30">
        <f t="shared" si="1"/>
        <v>0</v>
      </c>
    </row>
    <row r="31" spans="1:15" x14ac:dyDescent="0.2">
      <c r="A31" s="14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1">
        <f>34.5-Grunddaten!$B$14-A31</f>
        <v>19.450000000000003</v>
      </c>
      <c r="J31">
        <f>MIN(ROUNDDOWN(($I31-SUMPRODUCT(K31:$O31,S$3:$W$3))/R$3,0),R$4)</f>
        <v>0</v>
      </c>
      <c r="K31">
        <f>MIN(ROUNDDOWN(($I31-SUMPRODUCT(L31:$O31,T$3:$W$3))/S$3,0),S$4)</f>
        <v>0</v>
      </c>
      <c r="L31">
        <f>MIN(ROUNDDOWN(($I31-SUMPRODUCT(M31:$O31,U$3:$W$3))/T$3,0),T$4)</f>
        <v>2</v>
      </c>
      <c r="M31">
        <f>MIN(ROUNDDOWN(($I31-SUMPRODUCT(N31:$O31,V$3:$W$3))/U$3,0),U$4)</f>
        <v>1</v>
      </c>
      <c r="N31">
        <f>MIN(ROUNDDOWN(($I31-SUMPRODUCT(O31:$O31,W$3:$W$3))/V$3,0),V$4)</f>
        <v>1</v>
      </c>
      <c r="O31">
        <f t="shared" si="1"/>
        <v>0</v>
      </c>
    </row>
    <row r="32" spans="1:15" x14ac:dyDescent="0.2">
      <c r="A32" s="14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1">
        <f>34.5-Grunddaten!$B$14-A32</f>
        <v>18.950000000000003</v>
      </c>
      <c r="J32">
        <f>MIN(ROUNDDOWN(($I32-SUMPRODUCT(K32:$O32,S$3:$W$3))/R$3,0),R$4)</f>
        <v>1</v>
      </c>
      <c r="K32">
        <f>MIN(ROUNDDOWN(($I32-SUMPRODUCT(L32:$O32,T$3:$W$3))/S$3,0),S$4)</f>
        <v>1</v>
      </c>
      <c r="L32">
        <f>MIN(ROUNDDOWN(($I32-SUMPRODUCT(M32:$O32,U$3:$W$3))/T$3,0),T$4)</f>
        <v>1</v>
      </c>
      <c r="M32">
        <f>MIN(ROUNDDOWN(($I32-SUMPRODUCT(N32:$O32,V$3:$W$3))/U$3,0),U$4)</f>
        <v>1</v>
      </c>
      <c r="N32">
        <f>MIN(ROUNDDOWN(($I32-SUMPRODUCT(O32:$O32,W$3:$W$3))/V$3,0),V$4)</f>
        <v>1</v>
      </c>
      <c r="O32">
        <f t="shared" si="1"/>
        <v>0</v>
      </c>
    </row>
    <row r="33" spans="1:15" x14ac:dyDescent="0.2">
      <c r="A33" s="14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1">
        <f>34.5-Grunddaten!$B$14-A33</f>
        <v>18.450000000000003</v>
      </c>
      <c r="J33">
        <f>MIN(ROUNDDOWN(($I33-SUMPRODUCT(K33:$O33,S$3:$W$3))/R$3,0),R$4)</f>
        <v>0</v>
      </c>
      <c r="K33">
        <f>MIN(ROUNDDOWN(($I33-SUMPRODUCT(L33:$O33,T$3:$W$3))/S$3,0),S$4)</f>
        <v>1</v>
      </c>
      <c r="L33">
        <f>MIN(ROUNDDOWN(($I33-SUMPRODUCT(M33:$O33,U$3:$W$3))/T$3,0),T$4)</f>
        <v>1</v>
      </c>
      <c r="M33">
        <f>MIN(ROUNDDOWN(($I33-SUMPRODUCT(N33:$O33,V$3:$W$3))/U$3,0),U$4)</f>
        <v>1</v>
      </c>
      <c r="N33">
        <f>MIN(ROUNDDOWN(($I33-SUMPRODUCT(O33:$O33,W$3:$W$3))/V$3,0),V$4)</f>
        <v>1</v>
      </c>
      <c r="O33">
        <f t="shared" si="1"/>
        <v>0</v>
      </c>
    </row>
    <row r="34" spans="1:15" x14ac:dyDescent="0.2">
      <c r="A34" s="14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1">
        <f>34.5-Grunddaten!$B$14-A34</f>
        <v>17.950000000000003</v>
      </c>
      <c r="J34">
        <f>MIN(ROUNDDOWN(($I34-SUMPRODUCT(K34:$O34,S$3:$W$3))/R$3,0),R$4)</f>
        <v>1</v>
      </c>
      <c r="K34">
        <f>MIN(ROUNDDOWN(($I34-SUMPRODUCT(L34:$O34,T$3:$W$3))/S$3,0),S$4)</f>
        <v>0</v>
      </c>
      <c r="L34">
        <f>MIN(ROUNDDOWN(($I34-SUMPRODUCT(M34:$O34,U$3:$W$3))/T$3,0),T$4)</f>
        <v>1</v>
      </c>
      <c r="M34">
        <f>MIN(ROUNDDOWN(($I34-SUMPRODUCT(N34:$O34,V$3:$W$3))/U$3,0),U$4)</f>
        <v>1</v>
      </c>
      <c r="N34">
        <f>MIN(ROUNDDOWN(($I34-SUMPRODUCT(O34:$O34,W$3:$W$3))/V$3,0),V$4)</f>
        <v>1</v>
      </c>
      <c r="O34">
        <f t="shared" si="1"/>
        <v>0</v>
      </c>
    </row>
    <row r="35" spans="1:15" x14ac:dyDescent="0.2">
      <c r="A35" s="14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1">
        <f>34.5-Grunddaten!$B$14-A35</f>
        <v>17.450000000000003</v>
      </c>
      <c r="J35">
        <f>MIN(ROUNDDOWN(($I35-SUMPRODUCT(K35:$O35,S$3:$W$3))/R$3,0),R$4)</f>
        <v>0</v>
      </c>
      <c r="K35">
        <f>MIN(ROUNDDOWN(($I35-SUMPRODUCT(L35:$O35,T$3:$W$3))/S$3,0),S$4)</f>
        <v>0</v>
      </c>
      <c r="L35">
        <f>MIN(ROUNDDOWN(($I35-SUMPRODUCT(M35:$O35,U$3:$W$3))/T$3,0),T$4)</f>
        <v>1</v>
      </c>
      <c r="M35">
        <f>MIN(ROUNDDOWN(($I35-SUMPRODUCT(N35:$O35,V$3:$W$3))/U$3,0),U$4)</f>
        <v>1</v>
      </c>
      <c r="N35">
        <f>MIN(ROUNDDOWN(($I35-SUMPRODUCT(O35:$O35,W$3:$W$3))/V$3,0),V$4)</f>
        <v>1</v>
      </c>
      <c r="O35">
        <f t="shared" ref="O35:O56" si="3">MIN(ROUNDDOWN(I35/O$2,0),$W$4)</f>
        <v>0</v>
      </c>
    </row>
    <row r="36" spans="1:15" x14ac:dyDescent="0.2">
      <c r="A36" s="14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1">
        <f>34.5-Grunddaten!$B$14-A36</f>
        <v>16.950000000000003</v>
      </c>
      <c r="J36">
        <f>MIN(ROUNDDOWN(($I36-SUMPRODUCT(K36:$O36,S$3:$W$3))/R$3,0),R$4)</f>
        <v>1</v>
      </c>
      <c r="K36">
        <f>MIN(ROUNDDOWN(($I36-SUMPRODUCT(L36:$O36,T$3:$W$3))/S$3,0),S$4)</f>
        <v>1</v>
      </c>
      <c r="L36">
        <f>MIN(ROUNDDOWN(($I36-SUMPRODUCT(M36:$O36,U$3:$W$3))/T$3,0),T$4)</f>
        <v>0</v>
      </c>
      <c r="M36">
        <f>MIN(ROUNDDOWN(($I36-SUMPRODUCT(N36:$O36,V$3:$W$3))/U$3,0),U$4)</f>
        <v>1</v>
      </c>
      <c r="N36">
        <f>MIN(ROUNDDOWN(($I36-SUMPRODUCT(O36:$O36,W$3:$W$3))/V$3,0),V$4)</f>
        <v>1</v>
      </c>
      <c r="O36">
        <f t="shared" si="3"/>
        <v>0</v>
      </c>
    </row>
    <row r="37" spans="1:15" x14ac:dyDescent="0.2">
      <c r="A37" s="14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1">
        <f>34.5-Grunddaten!$B$14-A37</f>
        <v>16.450000000000003</v>
      </c>
      <c r="J37">
        <f>MIN(ROUNDDOWN(($I37-SUMPRODUCT(K37:$O37,S$3:$W$3))/R$3,0),R$4)</f>
        <v>0</v>
      </c>
      <c r="K37">
        <f>MIN(ROUNDDOWN(($I37-SUMPRODUCT(L37:$O37,T$3:$W$3))/S$3,0),S$4)</f>
        <v>1</v>
      </c>
      <c r="L37">
        <f>MIN(ROUNDDOWN(($I37-SUMPRODUCT(M37:$O37,U$3:$W$3))/T$3,0),T$4)</f>
        <v>0</v>
      </c>
      <c r="M37">
        <f>MIN(ROUNDDOWN(($I37-SUMPRODUCT(N37:$O37,V$3:$W$3))/U$3,0),U$4)</f>
        <v>1</v>
      </c>
      <c r="N37">
        <f>MIN(ROUNDDOWN(($I37-SUMPRODUCT(O37:$O37,W$3:$W$3))/V$3,0),V$4)</f>
        <v>1</v>
      </c>
      <c r="O37">
        <f t="shared" si="3"/>
        <v>0</v>
      </c>
    </row>
    <row r="38" spans="1:15" x14ac:dyDescent="0.2">
      <c r="A38" s="14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1">
        <f>34.5-Grunddaten!$B$14-A38</f>
        <v>15.950000000000003</v>
      </c>
      <c r="J38">
        <f>MIN(ROUNDDOWN(($I38-SUMPRODUCT(K38:$O38,S$3:$W$3))/R$3,0),R$4)</f>
        <v>1</v>
      </c>
      <c r="K38">
        <f>MIN(ROUNDDOWN(($I38-SUMPRODUCT(L38:$O38,T$3:$W$3))/S$3,0),S$4)</f>
        <v>0</v>
      </c>
      <c r="L38">
        <f>MIN(ROUNDDOWN(($I38-SUMPRODUCT(M38:$O38,U$3:$W$3))/T$3,0),T$4)</f>
        <v>0</v>
      </c>
      <c r="M38">
        <f>MIN(ROUNDDOWN(($I38-SUMPRODUCT(N38:$O38,V$3:$W$3))/U$3,0),U$4)</f>
        <v>1</v>
      </c>
      <c r="N38">
        <f>MIN(ROUNDDOWN(($I38-SUMPRODUCT(O38:$O38,W$3:$W$3))/V$3,0),V$4)</f>
        <v>1</v>
      </c>
      <c r="O38">
        <f t="shared" si="3"/>
        <v>0</v>
      </c>
    </row>
    <row r="39" spans="1:15" x14ac:dyDescent="0.2">
      <c r="A39" s="14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1">
        <f>34.5-Grunddaten!$B$14-A39</f>
        <v>15.450000000000003</v>
      </c>
      <c r="J39">
        <f>MIN(ROUNDDOWN(($I39-SUMPRODUCT(K39:$O39,S$3:$W$3))/R$3,0),R$4)</f>
        <v>0</v>
      </c>
      <c r="K39">
        <f>MIN(ROUNDDOWN(($I39-SUMPRODUCT(L39:$O39,T$3:$W$3))/S$3,0),S$4)</f>
        <v>0</v>
      </c>
      <c r="L39">
        <f>MIN(ROUNDDOWN(($I39-SUMPRODUCT(M39:$O39,U$3:$W$3))/T$3,0),T$4)</f>
        <v>0</v>
      </c>
      <c r="M39">
        <f>MIN(ROUNDDOWN(($I39-SUMPRODUCT(N39:$O39,V$3:$W$3))/U$3,0),U$4)</f>
        <v>1</v>
      </c>
      <c r="N39">
        <f>MIN(ROUNDDOWN(($I39-SUMPRODUCT(O39:$O39,W$3:$W$3))/V$3,0),V$4)</f>
        <v>1</v>
      </c>
      <c r="O39">
        <f t="shared" si="3"/>
        <v>0</v>
      </c>
    </row>
    <row r="40" spans="1:15" x14ac:dyDescent="0.2">
      <c r="A40" s="14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1">
        <f>34.5-Grunddaten!$B$14-A40</f>
        <v>14.950000000000003</v>
      </c>
      <c r="J40">
        <f>MIN(ROUNDDOWN(($I40-SUMPRODUCT(K40:$O40,S$3:$W$3))/R$3,0),R$4)</f>
        <v>1</v>
      </c>
      <c r="K40">
        <f>MIN(ROUNDDOWN(($I40-SUMPRODUCT(L40:$O40,T$3:$W$3))/S$3,0),S$4)</f>
        <v>0</v>
      </c>
      <c r="L40">
        <f>MIN(ROUNDDOWN(($I40-SUMPRODUCT(M40:$O40,U$3:$W$3))/T$3,0),T$4)</f>
        <v>2</v>
      </c>
      <c r="M40">
        <f>MIN(ROUNDDOWN(($I40-SUMPRODUCT(N40:$O40,V$3:$W$3))/U$3,0),U$4)</f>
        <v>0</v>
      </c>
      <c r="N40">
        <f>MIN(ROUNDDOWN(($I40-SUMPRODUCT(O40:$O40,W$3:$W$3))/V$3,0),V$4)</f>
        <v>1</v>
      </c>
      <c r="O40">
        <f t="shared" si="3"/>
        <v>0</v>
      </c>
    </row>
    <row r="41" spans="1:15" x14ac:dyDescent="0.2">
      <c r="A41" s="14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1">
        <f>34.5-Grunddaten!$B$14-A41</f>
        <v>14.450000000000003</v>
      </c>
      <c r="J41">
        <f>MIN(ROUNDDOWN(($I41-SUMPRODUCT(K41:$O41,S$3:$W$3))/R$3,0),R$4)</f>
        <v>0</v>
      </c>
      <c r="K41">
        <f>MIN(ROUNDDOWN(($I41-SUMPRODUCT(L41:$O41,T$3:$W$3))/S$3,0),S$4)</f>
        <v>0</v>
      </c>
      <c r="L41">
        <f>MIN(ROUNDDOWN(($I41-SUMPRODUCT(M41:$O41,U$3:$W$3))/T$3,0),T$4)</f>
        <v>2</v>
      </c>
      <c r="M41">
        <f>MIN(ROUNDDOWN(($I41-SUMPRODUCT(N41:$O41,V$3:$W$3))/U$3,0),U$4)</f>
        <v>0</v>
      </c>
      <c r="N41">
        <f>MIN(ROUNDDOWN(($I41-SUMPRODUCT(O41:$O41,W$3:$W$3))/V$3,0),V$4)</f>
        <v>1</v>
      </c>
      <c r="O41">
        <f t="shared" si="3"/>
        <v>0</v>
      </c>
    </row>
    <row r="42" spans="1:15" x14ac:dyDescent="0.2">
      <c r="A42" s="14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1">
        <f>34.5-Grunddaten!$B$14-A42</f>
        <v>13.950000000000003</v>
      </c>
      <c r="J42">
        <f>MIN(ROUNDDOWN(($I42-SUMPRODUCT(K42:$O42,S$3:$W$3))/R$3,0),R$4)</f>
        <v>1</v>
      </c>
      <c r="K42">
        <f>MIN(ROUNDDOWN(($I42-SUMPRODUCT(L42:$O42,T$3:$W$3))/S$3,0),S$4)</f>
        <v>1</v>
      </c>
      <c r="L42">
        <f>MIN(ROUNDDOWN(($I42-SUMPRODUCT(M42:$O42,U$3:$W$3))/T$3,0),T$4)</f>
        <v>1</v>
      </c>
      <c r="M42">
        <f>MIN(ROUNDDOWN(($I42-SUMPRODUCT(N42:$O42,V$3:$W$3))/U$3,0),U$4)</f>
        <v>0</v>
      </c>
      <c r="N42">
        <f>MIN(ROUNDDOWN(($I42-SUMPRODUCT(O42:$O42,W$3:$W$3))/V$3,0),V$4)</f>
        <v>1</v>
      </c>
      <c r="O42">
        <f t="shared" si="3"/>
        <v>0</v>
      </c>
    </row>
    <row r="43" spans="1:15" x14ac:dyDescent="0.2">
      <c r="A43" s="14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1">
        <f>34.5-Grunddaten!$B$14-A43</f>
        <v>13.450000000000003</v>
      </c>
      <c r="J43">
        <f>MIN(ROUNDDOWN(($I43-SUMPRODUCT(K43:$O43,S$3:$W$3))/R$3,0),R$4)</f>
        <v>0</v>
      </c>
      <c r="K43">
        <f>MIN(ROUNDDOWN(($I43-SUMPRODUCT(L43:$O43,T$3:$W$3))/S$3,0),S$4)</f>
        <v>1</v>
      </c>
      <c r="L43">
        <f>MIN(ROUNDDOWN(($I43-SUMPRODUCT(M43:$O43,U$3:$W$3))/T$3,0),T$4)</f>
        <v>1</v>
      </c>
      <c r="M43">
        <f>MIN(ROUNDDOWN(($I43-SUMPRODUCT(N43:$O43,V$3:$W$3))/U$3,0),U$4)</f>
        <v>0</v>
      </c>
      <c r="N43">
        <f>MIN(ROUNDDOWN(($I43-SUMPRODUCT(O43:$O43,W$3:$W$3))/V$3,0),V$4)</f>
        <v>1</v>
      </c>
      <c r="O43">
        <f t="shared" si="3"/>
        <v>0</v>
      </c>
    </row>
    <row r="44" spans="1:15" x14ac:dyDescent="0.2">
      <c r="A44" s="14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1">
        <f>34.5-Grunddaten!$B$14-A44</f>
        <v>12.950000000000003</v>
      </c>
      <c r="J44">
        <f>MIN(ROUNDDOWN(($I44-SUMPRODUCT(K44:$O44,S$3:$W$3))/R$3,0),R$4)</f>
        <v>1</v>
      </c>
      <c r="K44">
        <f>MIN(ROUNDDOWN(($I44-SUMPRODUCT(L44:$O44,T$3:$W$3))/S$3,0),S$4)</f>
        <v>0</v>
      </c>
      <c r="L44">
        <f>MIN(ROUNDDOWN(($I44-SUMPRODUCT(M44:$O44,U$3:$W$3))/T$3,0),T$4)</f>
        <v>1</v>
      </c>
      <c r="M44">
        <f>MIN(ROUNDDOWN(($I44-SUMPRODUCT(N44:$O44,V$3:$W$3))/U$3,0),U$4)</f>
        <v>0</v>
      </c>
      <c r="N44">
        <f>MIN(ROUNDDOWN(($I44-SUMPRODUCT(O44:$O44,W$3:$W$3))/V$3,0),V$4)</f>
        <v>1</v>
      </c>
      <c r="O44">
        <f t="shared" si="3"/>
        <v>0</v>
      </c>
    </row>
    <row r="45" spans="1:15" x14ac:dyDescent="0.2">
      <c r="A45" s="14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1">
        <f>34.5-Grunddaten!$B$14-A45</f>
        <v>12.450000000000003</v>
      </c>
      <c r="J45">
        <f>MIN(ROUNDDOWN(($I45-SUMPRODUCT(K45:$O45,S$3:$W$3))/R$3,0),R$4)</f>
        <v>0</v>
      </c>
      <c r="K45">
        <f>MIN(ROUNDDOWN(($I45-SUMPRODUCT(L45:$O45,T$3:$W$3))/S$3,0),S$4)</f>
        <v>0</v>
      </c>
      <c r="L45">
        <f>MIN(ROUNDDOWN(($I45-SUMPRODUCT(M45:$O45,U$3:$W$3))/T$3,0),T$4)</f>
        <v>1</v>
      </c>
      <c r="M45">
        <f>MIN(ROUNDDOWN(($I45-SUMPRODUCT(N45:$O45,V$3:$W$3))/U$3,0),U$4)</f>
        <v>0</v>
      </c>
      <c r="N45">
        <f>MIN(ROUNDDOWN(($I45-SUMPRODUCT(O45:$O45,W$3:$W$3))/V$3,0),V$4)</f>
        <v>1</v>
      </c>
      <c r="O45">
        <f t="shared" si="3"/>
        <v>0</v>
      </c>
    </row>
    <row r="46" spans="1:15" x14ac:dyDescent="0.2">
      <c r="A46" s="14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1">
        <f>34.5-Grunddaten!$B$14-A46</f>
        <v>11.950000000000003</v>
      </c>
      <c r="J46">
        <f>MIN(ROUNDDOWN(($I46-SUMPRODUCT(K46:$O46,S$3:$W$3))/R$3,0),R$4)</f>
        <v>1</v>
      </c>
      <c r="K46">
        <f>MIN(ROUNDDOWN(($I46-SUMPRODUCT(L46:$O46,T$3:$W$3))/S$3,0),S$4)</f>
        <v>1</v>
      </c>
      <c r="L46">
        <f>MIN(ROUNDDOWN(($I46-SUMPRODUCT(M46:$O46,U$3:$W$3))/T$3,0),T$4)</f>
        <v>0</v>
      </c>
      <c r="M46">
        <f>MIN(ROUNDDOWN(($I46-SUMPRODUCT(N46:$O46,V$3:$W$3))/U$3,0),U$4)</f>
        <v>0</v>
      </c>
      <c r="N46">
        <f>MIN(ROUNDDOWN(($I46-SUMPRODUCT(O46:$O46,W$3:$W$3))/V$3,0),V$4)</f>
        <v>1</v>
      </c>
      <c r="O46">
        <f t="shared" si="3"/>
        <v>0</v>
      </c>
    </row>
    <row r="47" spans="1:15" x14ac:dyDescent="0.2">
      <c r="A47" s="14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1">
        <f>34.5-Grunddaten!$B$14-A47</f>
        <v>11.450000000000003</v>
      </c>
      <c r="J47">
        <f>MIN(ROUNDDOWN(($I47-SUMPRODUCT(K47:$O47,S$3:$W$3))/R$3,0),R$4)</f>
        <v>0</v>
      </c>
      <c r="K47">
        <f>MIN(ROUNDDOWN(($I47-SUMPRODUCT(L47:$O47,T$3:$W$3))/S$3,0),S$4)</f>
        <v>1</v>
      </c>
      <c r="L47">
        <f>MIN(ROUNDDOWN(($I47-SUMPRODUCT(M47:$O47,U$3:$W$3))/T$3,0),T$4)</f>
        <v>0</v>
      </c>
      <c r="M47">
        <f>MIN(ROUNDDOWN(($I47-SUMPRODUCT(N47:$O47,V$3:$W$3))/U$3,0),U$4)</f>
        <v>0</v>
      </c>
      <c r="N47">
        <f>MIN(ROUNDDOWN(($I47-SUMPRODUCT(O47:$O47,W$3:$W$3))/V$3,0),V$4)</f>
        <v>1</v>
      </c>
      <c r="O47">
        <f t="shared" si="3"/>
        <v>0</v>
      </c>
    </row>
    <row r="48" spans="1:15" x14ac:dyDescent="0.2">
      <c r="A48" s="14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1">
        <f>34.5-Grunddaten!$B$14-A48</f>
        <v>10.950000000000003</v>
      </c>
      <c r="J48">
        <f>MIN(ROUNDDOWN(($I48-SUMPRODUCT(K48:$O48,S$3:$W$3))/R$3,0),R$4)</f>
        <v>1</v>
      </c>
      <c r="K48">
        <f>MIN(ROUNDDOWN(($I48-SUMPRODUCT(L48:$O48,T$3:$W$3))/S$3,0),S$4)</f>
        <v>0</v>
      </c>
      <c r="L48">
        <f>MIN(ROUNDDOWN(($I48-SUMPRODUCT(M48:$O48,U$3:$W$3))/T$3,0),T$4)</f>
        <v>0</v>
      </c>
      <c r="M48">
        <f>MIN(ROUNDDOWN(($I48-SUMPRODUCT(N48:$O48,V$3:$W$3))/U$3,0),U$4)</f>
        <v>0</v>
      </c>
      <c r="N48">
        <f>MIN(ROUNDDOWN(($I48-SUMPRODUCT(O48:$O48,W$3:$W$3))/V$3,0),V$4)</f>
        <v>1</v>
      </c>
      <c r="O48">
        <f t="shared" si="3"/>
        <v>0</v>
      </c>
    </row>
    <row r="49" spans="1:15" x14ac:dyDescent="0.2">
      <c r="A49" s="14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1">
        <f>34.5-Grunddaten!$B$14-A49</f>
        <v>10.450000000000003</v>
      </c>
      <c r="J49">
        <f>MIN(ROUNDDOWN(($I49-SUMPRODUCT(K49:$O49,S$3:$W$3))/R$3,0),R$4)</f>
        <v>0</v>
      </c>
      <c r="K49">
        <f>MIN(ROUNDDOWN(($I49-SUMPRODUCT(L49:$O49,T$3:$W$3))/S$3,0),S$4)</f>
        <v>0</v>
      </c>
      <c r="L49">
        <f>MIN(ROUNDDOWN(($I49-SUMPRODUCT(M49:$O49,U$3:$W$3))/T$3,0),T$4)</f>
        <v>0</v>
      </c>
      <c r="M49">
        <f>MIN(ROUNDDOWN(($I49-SUMPRODUCT(N49:$O49,V$3:$W$3))/U$3,0),U$4)</f>
        <v>0</v>
      </c>
      <c r="N49">
        <f>MIN(ROUNDDOWN(($I49-SUMPRODUCT(O49:$O49,W$3:$W$3))/V$3,0),V$4)</f>
        <v>1</v>
      </c>
      <c r="O49">
        <f t="shared" si="3"/>
        <v>0</v>
      </c>
    </row>
    <row r="50" spans="1:15" x14ac:dyDescent="0.2">
      <c r="A50" s="14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1">
        <f>34.5-Grunddaten!$B$14-A50</f>
        <v>9.9500000000000028</v>
      </c>
      <c r="J50">
        <f>MIN(ROUNDDOWN(($I50-SUMPRODUCT(K50:$O50,S$3:$W$3))/R$3,0),R$4)</f>
        <v>1</v>
      </c>
      <c r="K50">
        <f>MIN(ROUNDDOWN(($I50-SUMPRODUCT(L50:$O50,T$3:$W$3))/S$3,0),S$4)</f>
        <v>0</v>
      </c>
      <c r="L50">
        <f>MIN(ROUNDDOWN(($I50-SUMPRODUCT(M50:$O50,U$3:$W$3))/T$3,0),T$4)</f>
        <v>2</v>
      </c>
      <c r="M50">
        <f>MIN(ROUNDDOWN(($I50-SUMPRODUCT(N50:$O50,V$3:$W$3))/U$3,0),U$4)</f>
        <v>1</v>
      </c>
      <c r="N50">
        <f>MIN(ROUNDDOWN(($I50-SUMPRODUCT(O50:$O50,W$3:$W$3))/V$3,0),V$4)</f>
        <v>0</v>
      </c>
      <c r="O50">
        <f t="shared" si="3"/>
        <v>0</v>
      </c>
    </row>
    <row r="51" spans="1:15" x14ac:dyDescent="0.2">
      <c r="A51" s="14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1">
        <f>34.5-Grunddaten!$B$14-A51</f>
        <v>9.4500000000000028</v>
      </c>
      <c r="J51">
        <f>MIN(ROUNDDOWN(($I51-SUMPRODUCT(K51:$O51,S$3:$W$3))/R$3,0),R$4)</f>
        <v>0</v>
      </c>
      <c r="K51">
        <f>MIN(ROUNDDOWN(($I51-SUMPRODUCT(L51:$O51,T$3:$W$3))/S$3,0),S$4)</f>
        <v>0</v>
      </c>
      <c r="L51">
        <f>MIN(ROUNDDOWN(($I51-SUMPRODUCT(M51:$O51,U$3:$W$3))/T$3,0),T$4)</f>
        <v>2</v>
      </c>
      <c r="M51">
        <f>MIN(ROUNDDOWN(($I51-SUMPRODUCT(N51:$O51,V$3:$W$3))/U$3,0),U$4)</f>
        <v>1</v>
      </c>
      <c r="N51">
        <f>MIN(ROUNDDOWN(($I51-SUMPRODUCT(O51:$O51,W$3:$W$3))/V$3,0),V$4)</f>
        <v>0</v>
      </c>
      <c r="O51">
        <f t="shared" si="3"/>
        <v>0</v>
      </c>
    </row>
    <row r="52" spans="1:15" x14ac:dyDescent="0.2">
      <c r="A52" s="14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1">
        <f>34.5-Grunddaten!$B$14-A52</f>
        <v>8.9500000000000028</v>
      </c>
      <c r="J52">
        <f>MIN(ROUNDDOWN(($I52-SUMPRODUCT(K52:$O52,S$3:$W$3))/R$3,0),R$4)</f>
        <v>1</v>
      </c>
      <c r="K52">
        <f>MIN(ROUNDDOWN(($I52-SUMPRODUCT(L52:$O52,T$3:$W$3))/S$3,0),S$4)</f>
        <v>1</v>
      </c>
      <c r="L52">
        <f>MIN(ROUNDDOWN(($I52-SUMPRODUCT(M52:$O52,U$3:$W$3))/T$3,0),T$4)</f>
        <v>1</v>
      </c>
      <c r="M52">
        <f>MIN(ROUNDDOWN(($I52-SUMPRODUCT(N52:$O52,V$3:$W$3))/U$3,0),U$4)</f>
        <v>1</v>
      </c>
      <c r="N52">
        <f>MIN(ROUNDDOWN(($I52-SUMPRODUCT(O52:$O52,W$3:$W$3))/V$3,0),V$4)</f>
        <v>0</v>
      </c>
      <c r="O52">
        <f t="shared" si="3"/>
        <v>0</v>
      </c>
    </row>
    <row r="53" spans="1:15" x14ac:dyDescent="0.2">
      <c r="A53" s="14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1">
        <f>34.5-Grunddaten!$B$14-A53</f>
        <v>8.4500000000000028</v>
      </c>
      <c r="J53">
        <f>MIN(ROUNDDOWN(($I53-SUMPRODUCT(K53:$O53,S$3:$W$3))/R$3,0),R$4)</f>
        <v>0</v>
      </c>
      <c r="K53">
        <f>MIN(ROUNDDOWN(($I53-SUMPRODUCT(L53:$O53,T$3:$W$3))/S$3,0),S$4)</f>
        <v>1</v>
      </c>
      <c r="L53">
        <f>MIN(ROUNDDOWN(($I53-SUMPRODUCT(M53:$O53,U$3:$W$3))/T$3,0),T$4)</f>
        <v>1</v>
      </c>
      <c r="M53">
        <f>MIN(ROUNDDOWN(($I53-SUMPRODUCT(N53:$O53,V$3:$W$3))/U$3,0),U$4)</f>
        <v>1</v>
      </c>
      <c r="N53">
        <f>MIN(ROUNDDOWN(($I53-SUMPRODUCT(O53:$O53,W$3:$W$3))/V$3,0),V$4)</f>
        <v>0</v>
      </c>
      <c r="O53">
        <f t="shared" si="3"/>
        <v>0</v>
      </c>
    </row>
    <row r="54" spans="1:15" x14ac:dyDescent="0.2">
      <c r="A54" s="14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1">
        <f>34.5-Grunddaten!$B$14-A54</f>
        <v>7.9500000000000028</v>
      </c>
      <c r="J54">
        <f>MIN(ROUNDDOWN(($I54-SUMPRODUCT(K54:$O54,S$3:$W$3))/R$3,0),R$4)</f>
        <v>1</v>
      </c>
      <c r="K54">
        <f>MIN(ROUNDDOWN(($I54-SUMPRODUCT(L54:$O54,T$3:$W$3))/S$3,0),S$4)</f>
        <v>0</v>
      </c>
      <c r="L54">
        <f>MIN(ROUNDDOWN(($I54-SUMPRODUCT(M54:$O54,U$3:$W$3))/T$3,0),T$4)</f>
        <v>1</v>
      </c>
      <c r="M54">
        <f>MIN(ROUNDDOWN(($I54-SUMPRODUCT(N54:$O54,V$3:$W$3))/U$3,0),U$4)</f>
        <v>1</v>
      </c>
      <c r="N54">
        <f>MIN(ROUNDDOWN(($I54-SUMPRODUCT(O54:$O54,W$3:$W$3))/V$3,0),V$4)</f>
        <v>0</v>
      </c>
      <c r="O54">
        <f t="shared" si="3"/>
        <v>0</v>
      </c>
    </row>
    <row r="55" spans="1:15" x14ac:dyDescent="0.2">
      <c r="A55" s="14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1">
        <f>34.5-Grunddaten!$B$14-A55</f>
        <v>7.4500000000000028</v>
      </c>
      <c r="J55">
        <f>MIN(ROUNDDOWN(($I55-SUMPRODUCT(K55:$O55,S$3:$W$3))/R$3,0),R$4)</f>
        <v>0</v>
      </c>
      <c r="K55">
        <f>MIN(ROUNDDOWN(($I55-SUMPRODUCT(L55:$O55,T$3:$W$3))/S$3,0),S$4)</f>
        <v>0</v>
      </c>
      <c r="L55">
        <f>MIN(ROUNDDOWN(($I55-SUMPRODUCT(M55:$O55,U$3:$W$3))/T$3,0),T$4)</f>
        <v>1</v>
      </c>
      <c r="M55">
        <f>MIN(ROUNDDOWN(($I55-SUMPRODUCT(N55:$O55,V$3:$W$3))/U$3,0),U$4)</f>
        <v>1</v>
      </c>
      <c r="N55">
        <f>MIN(ROUNDDOWN(($I55-SUMPRODUCT(O55:$O55,W$3:$W$3))/V$3,0),V$4)</f>
        <v>0</v>
      </c>
      <c r="O55">
        <f t="shared" si="3"/>
        <v>0</v>
      </c>
    </row>
    <row r="56" spans="1:15" x14ac:dyDescent="0.2">
      <c r="A56" s="14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1">
        <f>34.5-Grunddaten!$B$14-A56</f>
        <v>6.9500000000000028</v>
      </c>
      <c r="J56">
        <f>MIN(ROUNDDOWN(($I56-SUMPRODUCT(K56:$O56,S$3:$W$3))/R$3,0),R$4)</f>
        <v>1</v>
      </c>
      <c r="K56">
        <f>MIN(ROUNDDOWN(($I56-SUMPRODUCT(L56:$O56,T$3:$W$3))/S$3,0),S$4)</f>
        <v>1</v>
      </c>
      <c r="L56">
        <f>MIN(ROUNDDOWN(($I56-SUMPRODUCT(M56:$O56,U$3:$W$3))/T$3,0),T$4)</f>
        <v>0</v>
      </c>
      <c r="M56">
        <f>MIN(ROUNDDOWN(($I56-SUMPRODUCT(N56:$O56,V$3:$W$3))/U$3,0),U$4)</f>
        <v>1</v>
      </c>
      <c r="N56">
        <f>MIN(ROUNDDOWN(($I56-SUMPRODUCT(O56:$O56,W$3:$W$3))/V$3,0),V$4)</f>
        <v>0</v>
      </c>
      <c r="O56">
        <f t="shared" si="3"/>
        <v>0</v>
      </c>
    </row>
    <row r="57" spans="1:15" x14ac:dyDescent="0.2">
      <c r="A57" s="7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Diagramm1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2022-10-25T09:02:03Z</dcterms:modified>
</cp:coreProperties>
</file>