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20" yWindow="120" windowWidth="18180" windowHeight="16340"/>
  </bookViews>
  <sheets>
    <sheet name="Formula" sheetId="1" r:id="rId1"/>
    <sheet name="Chart D vs Conc" sheetId="6" r:id="rId2"/>
    <sheet name="Chart D vs T" sheetId="5" r:id="rId3"/>
    <sheet name="Table" sheetId="4" r:id="rId4"/>
  </sheets>
  <definedNames>
    <definedName name="A" localSheetId="3">Table!$F$3</definedName>
    <definedName name="A">Formula!$D$15</definedName>
    <definedName name="B" localSheetId="3">Table!$G$3</definedName>
    <definedName name="B">Formula!$D$16</definedName>
    <definedName name="Rho" localSheetId="3">Table!$D$3</definedName>
    <definedName name="Rho">Formula!$D$9</definedName>
    <definedName name="Rhos" localSheetId="3">Table!$C$3</definedName>
    <definedName name="Rhos">Formula!$D$14</definedName>
    <definedName name="S" localSheetId="3">Table!$E$3</definedName>
    <definedName name="S">Formula!$D$13</definedName>
    <definedName name="T" localSheetId="3">Table!$A$3</definedName>
    <definedName name="T">Formula!$D$8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" i="1" l="1"/>
  <c r="D15" i="1"/>
  <c r="D16" i="1"/>
  <c r="D14" i="1"/>
  <c r="B3" i="4"/>
  <c r="D3" i="4"/>
  <c r="F3" i="4"/>
  <c r="G3" i="4"/>
  <c r="C3" i="4"/>
  <c r="H3" i="4"/>
  <c r="B4" i="4"/>
  <c r="D4" i="4"/>
  <c r="F4" i="4"/>
  <c r="G4" i="4"/>
  <c r="C4" i="4"/>
  <c r="H4" i="4"/>
  <c r="B5" i="4"/>
  <c r="D5" i="4"/>
  <c r="F5" i="4"/>
  <c r="G5" i="4"/>
  <c r="C5" i="4"/>
  <c r="H5" i="4"/>
  <c r="B6" i="4"/>
  <c r="D6" i="4"/>
  <c r="F6" i="4"/>
  <c r="G6" i="4"/>
  <c r="C6" i="4"/>
  <c r="H6" i="4"/>
  <c r="B7" i="4"/>
  <c r="D7" i="4"/>
  <c r="F7" i="4"/>
  <c r="G7" i="4"/>
  <c r="C7" i="4"/>
  <c r="H7" i="4"/>
  <c r="B8" i="4"/>
  <c r="D8" i="4"/>
  <c r="F8" i="4"/>
  <c r="G8" i="4"/>
  <c r="C8" i="4"/>
  <c r="H8" i="4"/>
  <c r="B9" i="4"/>
  <c r="D9" i="4"/>
  <c r="F9" i="4"/>
  <c r="G9" i="4"/>
  <c r="C9" i="4"/>
  <c r="H9" i="4"/>
  <c r="B10" i="4"/>
  <c r="D10" i="4"/>
  <c r="F10" i="4"/>
  <c r="G10" i="4"/>
  <c r="C10" i="4"/>
  <c r="H10" i="4"/>
  <c r="B11" i="4"/>
  <c r="D11" i="4"/>
  <c r="F11" i="4"/>
  <c r="G11" i="4"/>
  <c r="C11" i="4"/>
  <c r="H11" i="4"/>
  <c r="B12" i="4"/>
  <c r="D12" i="4"/>
  <c r="F12" i="4"/>
  <c r="G12" i="4"/>
  <c r="C12" i="4"/>
  <c r="H12" i="4"/>
  <c r="B13" i="4"/>
  <c r="D13" i="4"/>
  <c r="F13" i="4"/>
  <c r="G13" i="4"/>
  <c r="C13" i="4"/>
  <c r="H13" i="4"/>
  <c r="B14" i="4"/>
  <c r="D14" i="4"/>
  <c r="F14" i="4"/>
  <c r="G14" i="4"/>
  <c r="C14" i="4"/>
  <c r="H14" i="4"/>
  <c r="B15" i="4"/>
  <c r="D15" i="4"/>
  <c r="F15" i="4"/>
  <c r="G15" i="4"/>
  <c r="C15" i="4"/>
  <c r="H15" i="4"/>
  <c r="B16" i="4"/>
  <c r="D16" i="4"/>
  <c r="F16" i="4"/>
  <c r="G16" i="4"/>
  <c r="C16" i="4"/>
  <c r="H16" i="4"/>
  <c r="B17" i="4"/>
  <c r="D17" i="4"/>
  <c r="F17" i="4"/>
  <c r="G17" i="4"/>
  <c r="C17" i="4"/>
  <c r="H17" i="4"/>
  <c r="B18" i="4"/>
  <c r="D18" i="4"/>
  <c r="F18" i="4"/>
  <c r="G18" i="4"/>
  <c r="C18" i="4"/>
  <c r="H18" i="4"/>
  <c r="B19" i="4"/>
  <c r="D19" i="4"/>
  <c r="F19" i="4"/>
  <c r="G19" i="4"/>
  <c r="C19" i="4"/>
  <c r="H19" i="4"/>
  <c r="B20" i="4"/>
  <c r="D20" i="4"/>
  <c r="F20" i="4"/>
  <c r="G20" i="4"/>
  <c r="C20" i="4"/>
  <c r="H20" i="4"/>
  <c r="B21" i="4"/>
  <c r="D21" i="4"/>
  <c r="F21" i="4"/>
  <c r="G21" i="4"/>
  <c r="C21" i="4"/>
  <c r="H21" i="4"/>
  <c r="B22" i="4"/>
  <c r="D22" i="4"/>
  <c r="F22" i="4"/>
  <c r="G22" i="4"/>
  <c r="C22" i="4"/>
  <c r="H22" i="4"/>
  <c r="B23" i="4"/>
  <c r="D23" i="4"/>
  <c r="F23" i="4"/>
  <c r="G23" i="4"/>
  <c r="C23" i="4"/>
  <c r="H23" i="4"/>
  <c r="B24" i="4"/>
  <c r="D24" i="4"/>
  <c r="F24" i="4"/>
  <c r="G24" i="4"/>
  <c r="C24" i="4"/>
  <c r="H24" i="4"/>
  <c r="B25" i="4"/>
  <c r="D25" i="4"/>
  <c r="F25" i="4"/>
  <c r="G25" i="4"/>
  <c r="C25" i="4"/>
  <c r="H25" i="4"/>
  <c r="B26" i="4"/>
  <c r="D26" i="4"/>
  <c r="F26" i="4"/>
  <c r="G26" i="4"/>
  <c r="C26" i="4"/>
  <c r="H26" i="4"/>
  <c r="B27" i="4"/>
  <c r="D27" i="4"/>
  <c r="F27" i="4"/>
  <c r="G27" i="4"/>
  <c r="C27" i="4"/>
  <c r="H27" i="4"/>
  <c r="B29" i="4"/>
  <c r="D29" i="4"/>
  <c r="F29" i="4"/>
  <c r="G29" i="4"/>
  <c r="C29" i="4"/>
  <c r="H29" i="4"/>
  <c r="B30" i="4"/>
  <c r="D30" i="4"/>
  <c r="F30" i="4"/>
  <c r="G30" i="4"/>
  <c r="C30" i="4"/>
  <c r="H30" i="4"/>
  <c r="B31" i="4"/>
  <c r="D31" i="4"/>
  <c r="F31" i="4"/>
  <c r="G31" i="4"/>
  <c r="C31" i="4"/>
  <c r="H31" i="4"/>
  <c r="B32" i="4"/>
  <c r="D32" i="4"/>
  <c r="F32" i="4"/>
  <c r="G32" i="4"/>
  <c r="C32" i="4"/>
  <c r="H32" i="4"/>
  <c r="B33" i="4"/>
  <c r="D33" i="4"/>
  <c r="F33" i="4"/>
  <c r="G33" i="4"/>
  <c r="C33" i="4"/>
  <c r="H33" i="4"/>
  <c r="B34" i="4"/>
  <c r="D34" i="4"/>
  <c r="F34" i="4"/>
  <c r="G34" i="4"/>
  <c r="C34" i="4"/>
  <c r="H34" i="4"/>
  <c r="B35" i="4"/>
  <c r="D35" i="4"/>
  <c r="F35" i="4"/>
  <c r="G35" i="4"/>
  <c r="C35" i="4"/>
  <c r="H35" i="4"/>
  <c r="B36" i="4"/>
  <c r="D36" i="4"/>
  <c r="F36" i="4"/>
  <c r="G36" i="4"/>
  <c r="C36" i="4"/>
  <c r="H36" i="4"/>
  <c r="B37" i="4"/>
  <c r="D37" i="4"/>
  <c r="F37" i="4"/>
  <c r="G37" i="4"/>
  <c r="C37" i="4"/>
  <c r="H37" i="4"/>
  <c r="B38" i="4"/>
  <c r="D38" i="4"/>
  <c r="F38" i="4"/>
  <c r="G38" i="4"/>
  <c r="C38" i="4"/>
  <c r="H38" i="4"/>
  <c r="B39" i="4"/>
  <c r="D39" i="4"/>
  <c r="F39" i="4"/>
  <c r="G39" i="4"/>
  <c r="C39" i="4"/>
  <c r="H39" i="4"/>
  <c r="B40" i="4"/>
  <c r="D40" i="4"/>
  <c r="F40" i="4"/>
  <c r="G40" i="4"/>
  <c r="C40" i="4"/>
  <c r="H40" i="4"/>
  <c r="B41" i="4"/>
  <c r="D41" i="4"/>
  <c r="F41" i="4"/>
  <c r="G41" i="4"/>
  <c r="C41" i="4"/>
  <c r="H41" i="4"/>
  <c r="B42" i="4"/>
  <c r="D42" i="4"/>
  <c r="F42" i="4"/>
  <c r="G42" i="4"/>
  <c r="C42" i="4"/>
  <c r="H42" i="4"/>
  <c r="B43" i="4"/>
  <c r="D43" i="4"/>
  <c r="F43" i="4"/>
  <c r="G43" i="4"/>
  <c r="C43" i="4"/>
  <c r="H43" i="4"/>
  <c r="B44" i="4"/>
  <c r="D44" i="4"/>
  <c r="F44" i="4"/>
  <c r="G44" i="4"/>
  <c r="C44" i="4"/>
  <c r="H44" i="4"/>
  <c r="B45" i="4"/>
  <c r="D45" i="4"/>
  <c r="F45" i="4"/>
  <c r="G45" i="4"/>
  <c r="C45" i="4"/>
  <c r="H45" i="4"/>
  <c r="B46" i="4"/>
  <c r="D46" i="4"/>
  <c r="F46" i="4"/>
  <c r="G46" i="4"/>
  <c r="C46" i="4"/>
  <c r="H46" i="4"/>
  <c r="B47" i="4"/>
  <c r="D47" i="4"/>
  <c r="F47" i="4"/>
  <c r="G47" i="4"/>
  <c r="C47" i="4"/>
  <c r="H47" i="4"/>
  <c r="B48" i="4"/>
  <c r="D48" i="4"/>
  <c r="F48" i="4"/>
  <c r="G48" i="4"/>
  <c r="C48" i="4"/>
  <c r="H48" i="4"/>
</calcChain>
</file>

<file path=xl/sharedStrings.xml><?xml version="1.0" encoding="utf-8"?>
<sst xmlns="http://schemas.openxmlformats.org/spreadsheetml/2006/main" count="40" uniqueCount="30">
  <si>
    <t xml:space="preserve">McCutcheon, S.C., Martin, J.L, Barnwell, T.O. Jr. 1993. Water </t>
  </si>
  <si>
    <t xml:space="preserve">Quality in Maidment, D.R. (Editor). Handbood of Hydrology, </t>
  </si>
  <si>
    <t>rho = density in kg/m^3 as a function of temperature</t>
  </si>
  <si>
    <t>T = temperature in C</t>
  </si>
  <si>
    <t>Water density as a function of temperature and salinity</t>
  </si>
  <si>
    <t>rhos = density in kg/m^3 as a function of temperature and salinity</t>
  </si>
  <si>
    <t>S = salinity in g/kg</t>
  </si>
  <si>
    <t>rhos = rho + AS + BS^(3/2) + CS^2</t>
  </si>
  <si>
    <t>B = -5.724E-3 + 1.0227E-4*T - 1.6546E-6*T^2</t>
  </si>
  <si>
    <t>C = 4.8314E-4</t>
  </si>
  <si>
    <t>Rho</t>
  </si>
  <si>
    <t>T</t>
  </si>
  <si>
    <t>(kg/m^3)</t>
  </si>
  <si>
    <t>(Deg. C)</t>
  </si>
  <si>
    <t>(gm/kg)</t>
  </si>
  <si>
    <t>S</t>
  </si>
  <si>
    <t>A</t>
  </si>
  <si>
    <t>Rhos</t>
  </si>
  <si>
    <t>B</t>
  </si>
  <si>
    <t>rho = 1000(1 - (T+288.9414)/(508929.2*(T+68.12963))*(T-3.9863)^2)</t>
  </si>
  <si>
    <t>A = 8.24493E-1 - 4.0899E-3*T + 7.6438E-5*T^2 -8.2467E-7*T^3 + 5.3675E-9*T^4</t>
  </si>
  <si>
    <t>Rho(T)</t>
  </si>
  <si>
    <t>Rhos(T,S)</t>
  </si>
  <si>
    <t>(mg/kg)</t>
  </si>
  <si>
    <t>McGraw-Hill, New York, NY (p. 11.3 )</t>
  </si>
  <si>
    <t>Water density as function of temperature and concentration</t>
  </si>
  <si>
    <t>Water density as a function of temperature only</t>
  </si>
  <si>
    <t>Enter temperature (T) and concentration (Rho)</t>
  </si>
  <si>
    <t>Labels</t>
  </si>
  <si>
    <t>Source:  www.earthwardconsulting.com/density.xls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</si>
</sst>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#,##0.000"/>
  </numFmts>
  <fonts count="8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164" fontId="0" fillId="0" borderId="0" xfId="0" applyNumberFormat="1" applyFill="1"/>
    <xf numFmtId="3" fontId="0" fillId="0" borderId="0" xfId="0" applyNumberFormat="1" applyFill="1"/>
    <xf numFmtId="0" fontId="6" fillId="0" borderId="0" xfId="0" applyFont="1"/>
    <xf numFmtId="0" fontId="7" fillId="0" borderId="0" xfId="0" applyFont="1"/>
    <xf numFmtId="0" fontId="0" fillId="0" borderId="4" xfId="0" applyBorder="1"/>
    <xf numFmtId="0" fontId="5" fillId="0" borderId="0" xfId="0" applyFont="1" applyBorder="1"/>
    <xf numFmtId="0" fontId="5" fillId="0" borderId="5" xfId="0" applyFont="1" applyBorder="1"/>
    <xf numFmtId="0" fontId="5" fillId="0" borderId="4" xfId="0" applyFont="1" applyBorder="1"/>
    <xf numFmtId="0" fontId="5" fillId="0" borderId="6" xfId="0" applyFont="1" applyBorder="1"/>
    <xf numFmtId="0" fontId="5" fillId="2" borderId="7" xfId="0" applyFont="1" applyFill="1" applyBorder="1"/>
    <xf numFmtId="0" fontId="5" fillId="0" borderId="8" xfId="0" applyFont="1" applyBorder="1"/>
    <xf numFmtId="0" fontId="5" fillId="0" borderId="9" xfId="0" applyFont="1" applyBorder="1"/>
    <xf numFmtId="167" fontId="5" fillId="0" borderId="10" xfId="0" applyNumberFormat="1" applyFont="1" applyBorder="1"/>
    <xf numFmtId="0" fontId="5" fillId="0" borderId="11" xfId="0" applyFont="1" applyBorder="1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Density versus Concentration</a:t>
            </a:r>
          </a:p>
        </c:rich>
      </c:tx>
      <c:layout>
        <c:manualLayout>
          <c:xMode val="edge"/>
          <c:yMode val="edge"/>
          <c:x val="0.37037037037037"/>
          <c:y val="0.019607843137254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92592592592592"/>
          <c:y val="0.106753812636166"/>
          <c:w val="0.838518518518518"/>
          <c:h val="0.788671023965142"/>
        </c:manualLayout>
      </c:layout>
      <c:scatterChart>
        <c:scatterStyle val="lineMarker"/>
        <c:varyColors val="0"/>
        <c:ser>
          <c:idx val="4"/>
          <c:order val="0"/>
          <c:tx>
            <c:strRef>
              <c:f>Table!$H$29</c:f>
              <c:strCache>
                <c:ptCount val="1"/>
                <c:pt idx="0">
                  <c:v>Temp = 10 Deg. C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Table!$B$29:$B$33</c:f>
              <c:numCache>
                <c:formatCode>#,##0</c:formatCode>
                <c:ptCount val="5"/>
                <c:pt idx="0">
                  <c:v>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Table!$C$29:$C$33</c:f>
              <c:numCache>
                <c:formatCode>0.000</c:formatCode>
                <c:ptCount val="5"/>
                <c:pt idx="0">
                  <c:v>999.728107990091</c:v>
                </c:pt>
                <c:pt idx="1">
                  <c:v>999.8070056015268</c:v>
                </c:pt>
                <c:pt idx="2">
                  <c:v>1000.514191175091</c:v>
                </c:pt>
                <c:pt idx="3">
                  <c:v>1007.527189575837</c:v>
                </c:pt>
                <c:pt idx="4">
                  <c:v>1078.739428490091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Table!$H$34</c:f>
              <c:strCache>
                <c:ptCount val="1"/>
                <c:pt idx="0">
                  <c:v>Temp = 20 Deg. C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Table!$B$34:$B$38</c:f>
              <c:numCache>
                <c:formatCode>#,##0</c:formatCode>
                <c:ptCount val="5"/>
                <c:pt idx="0">
                  <c:v>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Table!$C$34:$C$38</c:f>
              <c:numCache>
                <c:formatCode>0.000</c:formatCode>
                <c:ptCount val="5"/>
                <c:pt idx="0">
                  <c:v>998.2336361398823</c:v>
                </c:pt>
                <c:pt idx="1">
                  <c:v>998.310256878518</c:v>
                </c:pt>
                <c:pt idx="2">
                  <c:v>998.9973104798824</c:v>
                </c:pt>
                <c:pt idx="3">
                  <c:v>1005.820009775409</c:v>
                </c:pt>
                <c:pt idx="4">
                  <c:v>1075.477760139883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Table!$H$39</c:f>
              <c:strCache>
                <c:ptCount val="1"/>
                <c:pt idx="0">
                  <c:v>Temp = 30 Deg. C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Table!$B$39:$B$43</c:f>
              <c:numCache>
                <c:formatCode>#,##0</c:formatCode>
                <c:ptCount val="5"/>
                <c:pt idx="0">
                  <c:v>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Table!$C$39:$C$43</c:f>
              <c:numCache>
                <c:formatCode>0.000</c:formatCode>
                <c:ptCount val="5"/>
                <c:pt idx="0">
                  <c:v>995.6782701031576</c:v>
                </c:pt>
                <c:pt idx="1">
                  <c:v>995.7534110353837</c:v>
                </c:pt>
                <c:pt idx="2">
                  <c:v>996.4272799881576</c:v>
                </c:pt>
                <c:pt idx="3">
                  <c:v>1003.122224279233</c:v>
                </c:pt>
                <c:pt idx="4">
                  <c:v>1071.631808603158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Table!$H$44</c:f>
              <c:strCache>
                <c:ptCount val="1"/>
                <c:pt idx="0">
                  <c:v>Temp = 40 Deg. C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Table!$B$44:$B$48</c:f>
              <c:numCache>
                <c:formatCode>#,##0</c:formatCode>
                <c:ptCount val="5"/>
                <c:pt idx="0">
                  <c:v>0.0</c:v>
                </c:pt>
                <c:pt idx="1">
                  <c:v>100.0</c:v>
                </c:pt>
                <c:pt idx="2">
                  <c:v>1000.0</c:v>
                </c:pt>
                <c:pt idx="3">
                  <c:v>10000.0</c:v>
                </c:pt>
                <c:pt idx="4">
                  <c:v>100000.0</c:v>
                </c:pt>
              </c:numCache>
            </c:numRef>
          </c:xVal>
          <c:yVal>
            <c:numRef>
              <c:f>Table!$C$44:$C$48</c:f>
              <c:numCache>
                <c:formatCode>0.000</c:formatCode>
                <c:ptCount val="5"/>
                <c:pt idx="0">
                  <c:v>992.2473186289827</c:v>
                </c:pt>
                <c:pt idx="1">
                  <c:v>992.3216040691901</c:v>
                </c:pt>
                <c:pt idx="2">
                  <c:v>992.9876809289827</c:v>
                </c:pt>
                <c:pt idx="3">
                  <c:v>999.6018666363726</c:v>
                </c:pt>
                <c:pt idx="4">
                  <c:v>1067.214130628983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947464"/>
        <c:axId val="940958232"/>
      </c:scatterChart>
      <c:valAx>
        <c:axId val="940947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Concentration (mg/kg)</a:t>
                </a:r>
              </a:p>
            </c:rich>
          </c:tx>
          <c:layout>
            <c:manualLayout>
              <c:xMode val="edge"/>
              <c:yMode val="edge"/>
              <c:x val="0.435555555555556"/>
              <c:y val="0.943355119825708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0958232"/>
        <c:crosses val="autoZero"/>
        <c:crossBetween val="midCat"/>
      </c:valAx>
      <c:valAx>
        <c:axId val="9409582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Density (kg/m^3)</a:t>
                </a:r>
              </a:p>
            </c:rich>
          </c:tx>
          <c:layout>
            <c:manualLayout>
              <c:xMode val="edge"/>
              <c:yMode val="edge"/>
              <c:x val="0.0148148148148148"/>
              <c:y val="0.4095860566448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40947464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33333333333333"/>
          <c:y val="0.156862745098039"/>
          <c:w val="0.171851851851852"/>
          <c:h val="0.172113289760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Density versus Temperature</a:t>
            </a:r>
          </a:p>
        </c:rich>
      </c:tx>
      <c:layout>
        <c:manualLayout>
          <c:xMode val="edge"/>
          <c:yMode val="edge"/>
          <c:x val="0.377777777777778"/>
          <c:y val="0.019607843137254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92592592592592"/>
          <c:y val="0.106753812636166"/>
          <c:w val="0.856296296296296"/>
          <c:h val="0.788671023965142"/>
        </c:manualLayout>
      </c:layout>
      <c:scatterChart>
        <c:scatterStyle val="lineMarker"/>
        <c:varyColors val="0"/>
        <c:ser>
          <c:idx val="1"/>
          <c:order val="0"/>
          <c:tx>
            <c:strRef>
              <c:f>Table!$H$8</c:f>
              <c:strCache>
                <c:ptCount val="1"/>
                <c:pt idx="0">
                  <c:v>Conc = 100 mg/kg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Table!$A$8:$A$12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Table!$C$8:$C$12</c:f>
              <c:numCache>
                <c:formatCode>0.000</c:formatCode>
                <c:ptCount val="5"/>
                <c:pt idx="0">
                  <c:v>999.8070056015268</c:v>
                </c:pt>
                <c:pt idx="1">
                  <c:v>998.310256878518</c:v>
                </c:pt>
                <c:pt idx="2">
                  <c:v>995.7534110353837</c:v>
                </c:pt>
                <c:pt idx="3">
                  <c:v>992.3216040691901</c:v>
                </c:pt>
                <c:pt idx="4">
                  <c:v>988.13735320385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Table!$H$3</c:f>
              <c:strCache>
                <c:ptCount val="1"/>
                <c:pt idx="0">
                  <c:v>Conc = 0 mg/kg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Table!$A$3:$A$7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Table!$C$3:$C$7</c:f>
              <c:numCache>
                <c:formatCode>0.000</c:formatCode>
                <c:ptCount val="5"/>
                <c:pt idx="0">
                  <c:v>999.728107990091</c:v>
                </c:pt>
                <c:pt idx="1">
                  <c:v>998.2336361398823</c:v>
                </c:pt>
                <c:pt idx="2">
                  <c:v>995.6782701031576</c:v>
                </c:pt>
                <c:pt idx="3">
                  <c:v>992.2473186289827</c:v>
                </c:pt>
                <c:pt idx="4">
                  <c:v>988.0633428732704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Table!$H$13</c:f>
              <c:strCache>
                <c:ptCount val="1"/>
                <c:pt idx="0">
                  <c:v>Conc = 1000 mg/kg</c:v>
                </c:pt>
              </c:strCache>
            </c:strRef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Table!$A$13:$A$17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Table!$C$13:$C$17</c:f>
              <c:numCache>
                <c:formatCode>0.000</c:formatCode>
                <c:ptCount val="5"/>
                <c:pt idx="0">
                  <c:v>1000.514191175091</c:v>
                </c:pt>
                <c:pt idx="1">
                  <c:v>998.9973104798824</c:v>
                </c:pt>
                <c:pt idx="2">
                  <c:v>996.4272799881576</c:v>
                </c:pt>
                <c:pt idx="3">
                  <c:v>992.9876809289827</c:v>
                </c:pt>
                <c:pt idx="4">
                  <c:v>988.8006351382705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Table!$H$18</c:f>
              <c:strCache>
                <c:ptCount val="1"/>
                <c:pt idx="0">
                  <c:v>Conc = 10000 mg/kg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Table!$A$18:$A$22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Table!$C$18:$C$22</c:f>
              <c:numCache>
                <c:formatCode>0.000</c:formatCode>
                <c:ptCount val="5"/>
                <c:pt idx="0">
                  <c:v>1007.527189575837</c:v>
                </c:pt>
                <c:pt idx="1">
                  <c:v>1005.820009775409</c:v>
                </c:pt>
                <c:pt idx="2">
                  <c:v>1003.122224279233</c:v>
                </c:pt>
                <c:pt idx="3">
                  <c:v>999.6018666363726</c:v>
                </c:pt>
                <c:pt idx="4">
                  <c:v>995.3771048027422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Table!$H$23</c:f>
              <c:strCache>
                <c:ptCount val="1"/>
                <c:pt idx="0">
                  <c:v>Conc = 100000 mg/kg</c:v>
                </c:pt>
              </c:strCache>
            </c:strRef>
          </c:tx>
          <c:spPr>
            <a:ln w="28575">
              <a:noFill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Table!$A$23:$A$27</c:f>
              <c:numCache>
                <c:formatCode>General</c:formatCode>
                <c:ptCount val="5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</c:numCache>
            </c:numRef>
          </c:xVal>
          <c:yVal>
            <c:numRef>
              <c:f>Table!$C$23:$C$27</c:f>
              <c:numCache>
                <c:formatCode>0.000</c:formatCode>
                <c:ptCount val="5"/>
                <c:pt idx="0">
                  <c:v>1078.739428490091</c:v>
                </c:pt>
                <c:pt idx="1">
                  <c:v>1075.477760139883</c:v>
                </c:pt>
                <c:pt idx="2">
                  <c:v>1071.631808603158</c:v>
                </c:pt>
                <c:pt idx="3">
                  <c:v>1067.214130628983</c:v>
                </c:pt>
                <c:pt idx="4">
                  <c:v>1062.303355373271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807240"/>
        <c:axId val="708816440"/>
      </c:scatterChart>
      <c:valAx>
        <c:axId val="708807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(Deg. C)</a:t>
                </a:r>
              </a:p>
            </c:rich>
          </c:tx>
          <c:layout>
            <c:manualLayout>
              <c:xMode val="edge"/>
              <c:yMode val="edge"/>
              <c:x val="0.448888888888889"/>
              <c:y val="0.9433551198257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816440"/>
        <c:crosses val="autoZero"/>
        <c:crossBetween val="midCat"/>
      </c:valAx>
      <c:valAx>
        <c:axId val="7088164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Density (kg/m^3)</a:t>
                </a:r>
              </a:p>
            </c:rich>
          </c:tx>
          <c:layout>
            <c:manualLayout>
              <c:xMode val="edge"/>
              <c:yMode val="edge"/>
              <c:x val="0.0148148148148148"/>
              <c:y val="0.4095860566448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08807240"/>
        <c:crosses val="autoZero"/>
        <c:crossBetween val="midCat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8888888888889"/>
          <c:y val="0.324618736383442"/>
          <c:w val="0.168888888888889"/>
          <c:h val="0.14379084967320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5" workbookViewId="0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9158" cy="58286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9158" cy="582863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A28" sqref="A28"/>
    </sheetView>
  </sheetViews>
  <sheetFormatPr baseColWidth="10" defaultColWidth="8.83203125" defaultRowHeight="12" x14ac:dyDescent="0"/>
  <cols>
    <col min="1" max="1" width="67.5" customWidth="1"/>
    <col min="2" max="2" width="3.5" customWidth="1"/>
    <col min="3" max="3" width="8" customWidth="1"/>
    <col min="4" max="4" width="10.1640625" bestFit="1" customWidth="1"/>
  </cols>
  <sheetData>
    <row r="1" spans="1:5" ht="15">
      <c r="A1" s="4" t="s">
        <v>25</v>
      </c>
      <c r="B1" s="4"/>
    </row>
    <row r="2" spans="1:5">
      <c r="A2" t="s">
        <v>0</v>
      </c>
    </row>
    <row r="3" spans="1:5">
      <c r="A3" t="s">
        <v>1</v>
      </c>
    </row>
    <row r="4" spans="1:5">
      <c r="A4" t="s">
        <v>24</v>
      </c>
    </row>
    <row r="5" spans="1:5" ht="13" thickBot="1"/>
    <row r="6" spans="1:5" ht="27.75" customHeight="1">
      <c r="A6" s="5" t="s">
        <v>26</v>
      </c>
      <c r="C6" s="16" t="s">
        <v>27</v>
      </c>
      <c r="D6" s="17"/>
      <c r="E6" s="18"/>
    </row>
    <row r="7" spans="1:5" ht="13" thickBot="1">
      <c r="A7" t="s">
        <v>2</v>
      </c>
      <c r="C7" s="6"/>
      <c r="D7" s="7"/>
      <c r="E7" s="8"/>
    </row>
    <row r="8" spans="1:5">
      <c r="A8" t="s">
        <v>3</v>
      </c>
      <c r="C8" s="10" t="s">
        <v>11</v>
      </c>
      <c r="D8" s="11">
        <v>4</v>
      </c>
      <c r="E8" s="12" t="s">
        <v>13</v>
      </c>
    </row>
    <row r="9" spans="1:5" ht="13" thickBot="1">
      <c r="A9" t="s">
        <v>19</v>
      </c>
      <c r="C9" s="13" t="s">
        <v>10</v>
      </c>
      <c r="D9" s="14">
        <f>1000*(1-(T+288.9414)/(508929.2*(T+68.12963))*(T-3.9863)^2)</f>
        <v>999.99999850221047</v>
      </c>
      <c r="E9" s="15" t="s">
        <v>12</v>
      </c>
    </row>
    <row r="10" spans="1:5">
      <c r="C10" s="9"/>
      <c r="D10" s="7"/>
      <c r="E10" s="8"/>
    </row>
    <row r="11" spans="1:5">
      <c r="A11" s="5" t="s">
        <v>4</v>
      </c>
      <c r="C11" s="9"/>
      <c r="D11" s="7"/>
      <c r="E11" s="8"/>
    </row>
    <row r="12" spans="1:5" ht="13" thickBot="1">
      <c r="A12" t="s">
        <v>5</v>
      </c>
      <c r="C12" s="9"/>
      <c r="D12" s="7"/>
      <c r="E12" s="8"/>
    </row>
    <row r="13" spans="1:5">
      <c r="A13" t="s">
        <v>6</v>
      </c>
      <c r="C13" s="10" t="s">
        <v>15</v>
      </c>
      <c r="D13" s="11">
        <v>100</v>
      </c>
      <c r="E13" s="12" t="s">
        <v>14</v>
      </c>
    </row>
    <row r="14" spans="1:5" ht="13" thickBot="1">
      <c r="A14" t="s">
        <v>7</v>
      </c>
      <c r="C14" s="13" t="s">
        <v>17</v>
      </c>
      <c r="D14" s="14">
        <f xml:space="preserve"> Rho + A*S + B*S^(3/2) + 0.00048314*S^2</f>
        <v>1080.4205052222105</v>
      </c>
      <c r="E14" s="15" t="s">
        <v>12</v>
      </c>
    </row>
    <row r="15" spans="1:5">
      <c r="A15" t="s">
        <v>20</v>
      </c>
      <c r="C15" t="s">
        <v>16</v>
      </c>
      <c r="D15">
        <f>0.824493 - 0.0040899*T + 0.000076438*T^2 -0.00000082467*T^3 + 0.0000000053675*T^4</f>
        <v>0.80930500319999998</v>
      </c>
    </row>
    <row r="16" spans="1:5">
      <c r="A16" t="s">
        <v>8</v>
      </c>
      <c r="C16" t="s">
        <v>18</v>
      </c>
      <c r="D16">
        <f xml:space="preserve"> -0.005724 + 0.00010227*T - 0.0000016546*T^2</f>
        <v>-5.3413936E-3</v>
      </c>
    </row>
    <row r="17" spans="1:1">
      <c r="A17" t="s">
        <v>9</v>
      </c>
    </row>
    <row r="20" spans="1:1">
      <c r="A20" t="s">
        <v>29</v>
      </c>
    </row>
  </sheetData>
  <mergeCells count="1">
    <mergeCell ref="C6:E6"/>
  </mergeCells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/>
  </sheetViews>
  <sheetFormatPr baseColWidth="10" defaultColWidth="9.1640625" defaultRowHeight="12" x14ac:dyDescent="0"/>
  <cols>
    <col min="1" max="1" width="9.1640625" style="1"/>
    <col min="2" max="2" width="9.1640625" style="3"/>
    <col min="3" max="4" width="9.1640625" style="2"/>
    <col min="5" max="7" width="9.1640625" style="1"/>
    <col min="8" max="8" width="22" style="1" customWidth="1"/>
    <col min="9" max="16384" width="9.1640625" style="1"/>
  </cols>
  <sheetData>
    <row r="1" spans="1:8">
      <c r="A1" s="1" t="s">
        <v>11</v>
      </c>
      <c r="B1" s="3" t="s">
        <v>15</v>
      </c>
      <c r="C1" s="2" t="s">
        <v>22</v>
      </c>
      <c r="D1" s="2" t="s">
        <v>21</v>
      </c>
      <c r="E1" s="1" t="s">
        <v>15</v>
      </c>
      <c r="F1" s="1" t="s">
        <v>16</v>
      </c>
      <c r="G1" s="1" t="s">
        <v>18</v>
      </c>
      <c r="H1" s="1" t="s">
        <v>28</v>
      </c>
    </row>
    <row r="2" spans="1:8">
      <c r="A2" s="1" t="s">
        <v>13</v>
      </c>
      <c r="B2" s="3" t="s">
        <v>23</v>
      </c>
      <c r="C2" s="2" t="s">
        <v>12</v>
      </c>
      <c r="D2" s="2" t="s">
        <v>12</v>
      </c>
      <c r="E2" s="1" t="s">
        <v>14</v>
      </c>
    </row>
    <row r="3" spans="1:8">
      <c r="A3" s="1">
        <v>10</v>
      </c>
      <c r="B3" s="3">
        <f t="shared" ref="B3:B27" si="0">E3*1000</f>
        <v>0</v>
      </c>
      <c r="C3" s="2">
        <f t="shared" ref="C3:C27" si="1" xml:space="preserve"> D3 + F3*E3 + G3*E3^(3/2) + 0.00048314*E3^2</f>
        <v>999.72810799009108</v>
      </c>
      <c r="D3" s="2">
        <f>1000*(1-(A3+288.9414)/(508929.2*(A3+68.12963))*(A3-3.9863)^2)</f>
        <v>999.72810799009108</v>
      </c>
      <c r="E3" s="1">
        <v>0</v>
      </c>
      <c r="F3" s="1">
        <f t="shared" ref="F3:F27" si="2">0.824493 - 0.0040899*A3 + 0.000076438*A3^2 -0.00000082467*A3^3 + 0.0000000053675*A3^4</f>
        <v>0.79046680499999999</v>
      </c>
      <c r="G3" s="1">
        <f t="shared" ref="G3:G27" si="3" xml:space="preserve"> -0.005724 + 0.00010227*A3 - 0.0000016546*A3^2</f>
        <v>-4.8667600000000004E-3</v>
      </c>
      <c r="H3" s="1" t="str">
        <f>CONCATENATE("Conc = ",TEXT(B3,"0")," mg/kg")</f>
        <v>Conc = 0 mg/kg</v>
      </c>
    </row>
    <row r="4" spans="1:8">
      <c r="A4" s="1">
        <v>20</v>
      </c>
      <c r="B4" s="3">
        <f t="shared" si="0"/>
        <v>0</v>
      </c>
      <c r="C4" s="2">
        <f t="shared" si="1"/>
        <v>998.23363613988238</v>
      </c>
      <c r="D4" s="2">
        <f t="shared" ref="D4:D27" si="4">1000*(1-(A4+288.9414)/(508929.2*(A4+68.12963))*(A4-3.9863)^2)</f>
        <v>998.23363613988238</v>
      </c>
      <c r="E4" s="1">
        <v>0</v>
      </c>
      <c r="F4" s="1">
        <f t="shared" si="2"/>
        <v>0.76753164000000007</v>
      </c>
      <c r="G4" s="1">
        <f t="shared" si="3"/>
        <v>-4.3404400000000001E-3</v>
      </c>
      <c r="H4" s="1" t="str">
        <f t="shared" ref="H4:H27" si="5">CONCATENATE("Conc = ",TEXT(B4,"0")," mg/kg")</f>
        <v>Conc = 0 mg/kg</v>
      </c>
    </row>
    <row r="5" spans="1:8">
      <c r="A5" s="1">
        <v>30</v>
      </c>
      <c r="B5" s="3">
        <f t="shared" si="0"/>
        <v>0</v>
      </c>
      <c r="C5" s="2">
        <f t="shared" si="1"/>
        <v>995.67827010315762</v>
      </c>
      <c r="D5" s="2">
        <f t="shared" si="4"/>
        <v>995.67827010315762</v>
      </c>
      <c r="E5" s="1">
        <v>0</v>
      </c>
      <c r="F5" s="1">
        <f t="shared" si="2"/>
        <v>0.75267178500000009</v>
      </c>
      <c r="G5" s="1">
        <f t="shared" si="3"/>
        <v>-4.14504E-3</v>
      </c>
      <c r="H5" s="1" t="str">
        <f t="shared" si="5"/>
        <v>Conc = 0 mg/kg</v>
      </c>
    </row>
    <row r="6" spans="1:8">
      <c r="A6" s="1">
        <v>40</v>
      </c>
      <c r="B6" s="3">
        <f t="shared" si="0"/>
        <v>0</v>
      </c>
      <c r="C6" s="2">
        <f t="shared" si="1"/>
        <v>992.24731862898273</v>
      </c>
      <c r="D6" s="2">
        <f t="shared" si="4"/>
        <v>992.24731862898273</v>
      </c>
      <c r="E6" s="1">
        <v>0</v>
      </c>
      <c r="F6" s="1">
        <f t="shared" si="2"/>
        <v>0.74415972000000008</v>
      </c>
      <c r="G6" s="1">
        <f t="shared" si="3"/>
        <v>-4.280560000000001E-3</v>
      </c>
      <c r="H6" s="1" t="str">
        <f t="shared" si="5"/>
        <v>Conc = 0 mg/kg</v>
      </c>
    </row>
    <row r="7" spans="1:8">
      <c r="A7" s="1">
        <v>50</v>
      </c>
      <c r="B7" s="3">
        <f t="shared" si="0"/>
        <v>0</v>
      </c>
      <c r="C7" s="2">
        <f t="shared" si="1"/>
        <v>988.06334287327047</v>
      </c>
      <c r="D7" s="2">
        <f t="shared" si="4"/>
        <v>988.06334287327047</v>
      </c>
      <c r="E7" s="1">
        <v>0</v>
      </c>
      <c r="F7" s="1">
        <f t="shared" si="2"/>
        <v>0.74155612500000001</v>
      </c>
      <c r="G7" s="1">
        <f t="shared" si="3"/>
        <v>-4.7470000000000004E-3</v>
      </c>
      <c r="H7" s="1" t="str">
        <f t="shared" si="5"/>
        <v>Conc = 0 mg/kg</v>
      </c>
    </row>
    <row r="8" spans="1:8">
      <c r="A8" s="1">
        <v>10</v>
      </c>
      <c r="B8" s="3">
        <f t="shared" si="0"/>
        <v>100</v>
      </c>
      <c r="C8" s="2">
        <f t="shared" si="1"/>
        <v>999.80700560152684</v>
      </c>
      <c r="D8" s="2">
        <f t="shared" si="4"/>
        <v>999.72810799009108</v>
      </c>
      <c r="E8" s="1">
        <v>0.1</v>
      </c>
      <c r="F8" s="1">
        <f t="shared" si="2"/>
        <v>0.79046680499999999</v>
      </c>
      <c r="G8" s="1">
        <f t="shared" si="3"/>
        <v>-4.8667600000000004E-3</v>
      </c>
      <c r="H8" s="1" t="str">
        <f t="shared" si="5"/>
        <v>Conc = 100 mg/kg</v>
      </c>
    </row>
    <row r="9" spans="1:8">
      <c r="A9" s="1">
        <v>20</v>
      </c>
      <c r="B9" s="3">
        <f t="shared" si="0"/>
        <v>100</v>
      </c>
      <c r="C9" s="2">
        <f t="shared" si="1"/>
        <v>998.31025687851798</v>
      </c>
      <c r="D9" s="2">
        <f t="shared" si="4"/>
        <v>998.23363613988238</v>
      </c>
      <c r="E9" s="1">
        <v>0.1</v>
      </c>
      <c r="F9" s="1">
        <f t="shared" si="2"/>
        <v>0.76753164000000007</v>
      </c>
      <c r="G9" s="1">
        <f t="shared" si="3"/>
        <v>-4.3404400000000001E-3</v>
      </c>
      <c r="H9" s="1" t="str">
        <f t="shared" si="5"/>
        <v>Conc = 100 mg/kg</v>
      </c>
    </row>
    <row r="10" spans="1:8">
      <c r="A10" s="1">
        <v>30</v>
      </c>
      <c r="B10" s="3">
        <f t="shared" si="0"/>
        <v>100</v>
      </c>
      <c r="C10" s="2">
        <f t="shared" si="1"/>
        <v>995.75341103538369</v>
      </c>
      <c r="D10" s="2">
        <f t="shared" si="4"/>
        <v>995.67827010315762</v>
      </c>
      <c r="E10" s="1">
        <v>0.1</v>
      </c>
      <c r="F10" s="1">
        <f t="shared" si="2"/>
        <v>0.75267178500000009</v>
      </c>
      <c r="G10" s="1">
        <f t="shared" si="3"/>
        <v>-4.14504E-3</v>
      </c>
      <c r="H10" s="1" t="str">
        <f t="shared" si="5"/>
        <v>Conc = 100 mg/kg</v>
      </c>
    </row>
    <row r="11" spans="1:8">
      <c r="A11" s="1">
        <v>40</v>
      </c>
      <c r="B11" s="3">
        <f t="shared" si="0"/>
        <v>100</v>
      </c>
      <c r="C11" s="2">
        <f t="shared" si="1"/>
        <v>992.32160406919013</v>
      </c>
      <c r="D11" s="2">
        <f t="shared" si="4"/>
        <v>992.24731862898273</v>
      </c>
      <c r="E11" s="1">
        <v>0.1</v>
      </c>
      <c r="F11" s="1">
        <f t="shared" si="2"/>
        <v>0.74415972000000008</v>
      </c>
      <c r="G11" s="1">
        <f t="shared" si="3"/>
        <v>-4.280560000000001E-3</v>
      </c>
      <c r="H11" s="1" t="str">
        <f t="shared" si="5"/>
        <v>Conc = 100 mg/kg</v>
      </c>
    </row>
    <row r="12" spans="1:8">
      <c r="A12" s="1">
        <v>50</v>
      </c>
      <c r="B12" s="3">
        <f t="shared" si="0"/>
        <v>100</v>
      </c>
      <c r="C12" s="2">
        <f t="shared" si="1"/>
        <v>988.13735320385001</v>
      </c>
      <c r="D12" s="2">
        <f t="shared" si="4"/>
        <v>988.06334287327047</v>
      </c>
      <c r="E12" s="1">
        <v>0.1</v>
      </c>
      <c r="F12" s="1">
        <f t="shared" si="2"/>
        <v>0.74155612500000001</v>
      </c>
      <c r="G12" s="1">
        <f t="shared" si="3"/>
        <v>-4.7470000000000004E-3</v>
      </c>
      <c r="H12" s="1" t="str">
        <f t="shared" si="5"/>
        <v>Conc = 100 mg/kg</v>
      </c>
    </row>
    <row r="13" spans="1:8">
      <c r="A13" s="1">
        <v>10</v>
      </c>
      <c r="B13" s="3">
        <f t="shared" si="0"/>
        <v>1000</v>
      </c>
      <c r="C13" s="2">
        <f t="shared" si="1"/>
        <v>1000.5141911750911</v>
      </c>
      <c r="D13" s="2">
        <f t="shared" si="4"/>
        <v>999.72810799009108</v>
      </c>
      <c r="E13" s="1">
        <v>1</v>
      </c>
      <c r="F13" s="1">
        <f t="shared" si="2"/>
        <v>0.79046680499999999</v>
      </c>
      <c r="G13" s="1">
        <f t="shared" si="3"/>
        <v>-4.8667600000000004E-3</v>
      </c>
      <c r="H13" s="1" t="str">
        <f t="shared" si="5"/>
        <v>Conc = 1000 mg/kg</v>
      </c>
    </row>
    <row r="14" spans="1:8">
      <c r="A14" s="1">
        <v>20</v>
      </c>
      <c r="B14" s="3">
        <f t="shared" si="0"/>
        <v>1000</v>
      </c>
      <c r="C14" s="2">
        <f t="shared" si="1"/>
        <v>998.99731047988246</v>
      </c>
      <c r="D14" s="2">
        <f t="shared" si="4"/>
        <v>998.23363613988238</v>
      </c>
      <c r="E14" s="1">
        <v>1</v>
      </c>
      <c r="F14" s="1">
        <f t="shared" si="2"/>
        <v>0.76753164000000007</v>
      </c>
      <c r="G14" s="1">
        <f t="shared" si="3"/>
        <v>-4.3404400000000001E-3</v>
      </c>
      <c r="H14" s="1" t="str">
        <f t="shared" si="5"/>
        <v>Conc = 1000 mg/kg</v>
      </c>
    </row>
    <row r="15" spans="1:8">
      <c r="A15" s="1">
        <v>30</v>
      </c>
      <c r="B15" s="3">
        <f t="shared" si="0"/>
        <v>1000</v>
      </c>
      <c r="C15" s="2">
        <f t="shared" si="1"/>
        <v>996.42727998815758</v>
      </c>
      <c r="D15" s="2">
        <f t="shared" si="4"/>
        <v>995.67827010315762</v>
      </c>
      <c r="E15" s="1">
        <v>1</v>
      </c>
      <c r="F15" s="1">
        <f t="shared" si="2"/>
        <v>0.75267178500000009</v>
      </c>
      <c r="G15" s="1">
        <f t="shared" si="3"/>
        <v>-4.14504E-3</v>
      </c>
      <c r="H15" s="1" t="str">
        <f t="shared" si="5"/>
        <v>Conc = 1000 mg/kg</v>
      </c>
    </row>
    <row r="16" spans="1:8">
      <c r="A16" s="1">
        <v>40</v>
      </c>
      <c r="B16" s="3">
        <f t="shared" si="0"/>
        <v>1000</v>
      </c>
      <c r="C16" s="2">
        <f t="shared" si="1"/>
        <v>992.98768092898274</v>
      </c>
      <c r="D16" s="2">
        <f t="shared" si="4"/>
        <v>992.24731862898273</v>
      </c>
      <c r="E16" s="1">
        <v>1</v>
      </c>
      <c r="F16" s="1">
        <f t="shared" si="2"/>
        <v>0.74415972000000008</v>
      </c>
      <c r="G16" s="1">
        <f t="shared" si="3"/>
        <v>-4.280560000000001E-3</v>
      </c>
      <c r="H16" s="1" t="str">
        <f t="shared" si="5"/>
        <v>Conc = 1000 mg/kg</v>
      </c>
    </row>
    <row r="17" spans="1:8">
      <c r="A17" s="1">
        <v>50</v>
      </c>
      <c r="B17" s="3">
        <f t="shared" si="0"/>
        <v>1000</v>
      </c>
      <c r="C17" s="2">
        <f t="shared" si="1"/>
        <v>988.80063513827054</v>
      </c>
      <c r="D17" s="2">
        <f t="shared" si="4"/>
        <v>988.06334287327047</v>
      </c>
      <c r="E17" s="1">
        <v>1</v>
      </c>
      <c r="F17" s="1">
        <f t="shared" si="2"/>
        <v>0.74155612500000001</v>
      </c>
      <c r="G17" s="1">
        <f t="shared" si="3"/>
        <v>-4.7470000000000004E-3</v>
      </c>
      <c r="H17" s="1" t="str">
        <f t="shared" si="5"/>
        <v>Conc = 1000 mg/kg</v>
      </c>
    </row>
    <row r="18" spans="1:8">
      <c r="A18" s="1">
        <v>10</v>
      </c>
      <c r="B18" s="3">
        <f t="shared" si="0"/>
        <v>10000</v>
      </c>
      <c r="C18" s="2">
        <f t="shared" si="1"/>
        <v>1007.5271895758372</v>
      </c>
      <c r="D18" s="2">
        <f t="shared" si="4"/>
        <v>999.72810799009108</v>
      </c>
      <c r="E18" s="1">
        <v>10</v>
      </c>
      <c r="F18" s="1">
        <f t="shared" si="2"/>
        <v>0.79046680499999999</v>
      </c>
      <c r="G18" s="1">
        <f t="shared" si="3"/>
        <v>-4.8667600000000004E-3</v>
      </c>
      <c r="H18" s="1" t="str">
        <f t="shared" si="5"/>
        <v>Conc = 10000 mg/kg</v>
      </c>
    </row>
    <row r="19" spans="1:8">
      <c r="A19" s="1">
        <v>20</v>
      </c>
      <c r="B19" s="3">
        <f t="shared" si="0"/>
        <v>10000</v>
      </c>
      <c r="C19" s="2">
        <f t="shared" si="1"/>
        <v>1005.8200097754094</v>
      </c>
      <c r="D19" s="2">
        <f t="shared" si="4"/>
        <v>998.23363613988238</v>
      </c>
      <c r="E19" s="1">
        <v>10</v>
      </c>
      <c r="F19" s="1">
        <f t="shared" si="2"/>
        <v>0.76753164000000007</v>
      </c>
      <c r="G19" s="1">
        <f t="shared" si="3"/>
        <v>-4.3404400000000001E-3</v>
      </c>
      <c r="H19" s="1" t="str">
        <f t="shared" si="5"/>
        <v>Conc = 10000 mg/kg</v>
      </c>
    </row>
    <row r="20" spans="1:8">
      <c r="A20" s="1">
        <v>30</v>
      </c>
      <c r="B20" s="3">
        <f t="shared" si="0"/>
        <v>10000</v>
      </c>
      <c r="C20" s="2">
        <f t="shared" si="1"/>
        <v>1003.1222242792326</v>
      </c>
      <c r="D20" s="2">
        <f t="shared" si="4"/>
        <v>995.67827010315762</v>
      </c>
      <c r="E20" s="1">
        <v>10</v>
      </c>
      <c r="F20" s="1">
        <f t="shared" si="2"/>
        <v>0.75267178500000009</v>
      </c>
      <c r="G20" s="1">
        <f t="shared" si="3"/>
        <v>-4.14504E-3</v>
      </c>
      <c r="H20" s="1" t="str">
        <f t="shared" si="5"/>
        <v>Conc = 10000 mg/kg</v>
      </c>
    </row>
    <row r="21" spans="1:8">
      <c r="A21" s="1">
        <v>40</v>
      </c>
      <c r="B21" s="3">
        <f t="shared" si="0"/>
        <v>10000</v>
      </c>
      <c r="C21" s="2">
        <f t="shared" si="1"/>
        <v>999.60186663637262</v>
      </c>
      <c r="D21" s="2">
        <f t="shared" si="4"/>
        <v>992.24731862898273</v>
      </c>
      <c r="E21" s="1">
        <v>10</v>
      </c>
      <c r="F21" s="1">
        <f t="shared" si="2"/>
        <v>0.74415972000000008</v>
      </c>
      <c r="G21" s="1">
        <f t="shared" si="3"/>
        <v>-4.280560000000001E-3</v>
      </c>
      <c r="H21" s="1" t="str">
        <f t="shared" si="5"/>
        <v>Conc = 10000 mg/kg</v>
      </c>
    </row>
    <row r="22" spans="1:8">
      <c r="A22" s="1">
        <v>50</v>
      </c>
      <c r="B22" s="3">
        <f t="shared" si="0"/>
        <v>10000</v>
      </c>
      <c r="C22" s="2">
        <f t="shared" si="1"/>
        <v>995.37710480274222</v>
      </c>
      <c r="D22" s="2">
        <f t="shared" si="4"/>
        <v>988.06334287327047</v>
      </c>
      <c r="E22" s="1">
        <v>10</v>
      </c>
      <c r="F22" s="1">
        <f t="shared" si="2"/>
        <v>0.74155612500000001</v>
      </c>
      <c r="G22" s="1">
        <f t="shared" si="3"/>
        <v>-4.7470000000000004E-3</v>
      </c>
      <c r="H22" s="1" t="str">
        <f t="shared" si="5"/>
        <v>Conc = 10000 mg/kg</v>
      </c>
    </row>
    <row r="23" spans="1:8">
      <c r="A23" s="1">
        <v>10</v>
      </c>
      <c r="B23" s="3">
        <f t="shared" si="0"/>
        <v>100000</v>
      </c>
      <c r="C23" s="2">
        <f t="shared" si="1"/>
        <v>1078.7394284900911</v>
      </c>
      <c r="D23" s="2">
        <f t="shared" si="4"/>
        <v>999.72810799009108</v>
      </c>
      <c r="E23" s="1">
        <v>100</v>
      </c>
      <c r="F23" s="1">
        <f t="shared" si="2"/>
        <v>0.79046680499999999</v>
      </c>
      <c r="G23" s="1">
        <f t="shared" si="3"/>
        <v>-4.8667600000000004E-3</v>
      </c>
      <c r="H23" s="1" t="str">
        <f t="shared" si="5"/>
        <v>Conc = 100000 mg/kg</v>
      </c>
    </row>
    <row r="24" spans="1:8">
      <c r="A24" s="1">
        <v>20</v>
      </c>
      <c r="B24" s="3">
        <f t="shared" si="0"/>
        <v>100000</v>
      </c>
      <c r="C24" s="2">
        <f t="shared" si="1"/>
        <v>1075.4777601398825</v>
      </c>
      <c r="D24" s="2">
        <f t="shared" si="4"/>
        <v>998.23363613988238</v>
      </c>
      <c r="E24" s="1">
        <v>100</v>
      </c>
      <c r="F24" s="1">
        <f t="shared" si="2"/>
        <v>0.76753164000000007</v>
      </c>
      <c r="G24" s="1">
        <f t="shared" si="3"/>
        <v>-4.3404400000000001E-3</v>
      </c>
      <c r="H24" s="1" t="str">
        <f t="shared" si="5"/>
        <v>Conc = 100000 mg/kg</v>
      </c>
    </row>
    <row r="25" spans="1:8">
      <c r="A25" s="1">
        <v>30</v>
      </c>
      <c r="B25" s="3">
        <f t="shared" si="0"/>
        <v>100000</v>
      </c>
      <c r="C25" s="2">
        <f t="shared" si="1"/>
        <v>1071.6318086031577</v>
      </c>
      <c r="D25" s="2">
        <f t="shared" si="4"/>
        <v>995.67827010315762</v>
      </c>
      <c r="E25" s="1">
        <v>100</v>
      </c>
      <c r="F25" s="1">
        <f t="shared" si="2"/>
        <v>0.75267178500000009</v>
      </c>
      <c r="G25" s="1">
        <f t="shared" si="3"/>
        <v>-4.14504E-3</v>
      </c>
      <c r="H25" s="1" t="str">
        <f t="shared" si="5"/>
        <v>Conc = 100000 mg/kg</v>
      </c>
    </row>
    <row r="26" spans="1:8">
      <c r="A26" s="1">
        <v>40</v>
      </c>
      <c r="B26" s="3">
        <f t="shared" si="0"/>
        <v>100000</v>
      </c>
      <c r="C26" s="2">
        <f t="shared" si="1"/>
        <v>1067.214130628983</v>
      </c>
      <c r="D26" s="2">
        <f t="shared" si="4"/>
        <v>992.24731862898273</v>
      </c>
      <c r="E26" s="1">
        <v>100</v>
      </c>
      <c r="F26" s="1">
        <f t="shared" si="2"/>
        <v>0.74415972000000008</v>
      </c>
      <c r="G26" s="1">
        <f t="shared" si="3"/>
        <v>-4.280560000000001E-3</v>
      </c>
      <c r="H26" s="1" t="str">
        <f t="shared" si="5"/>
        <v>Conc = 100000 mg/kg</v>
      </c>
    </row>
    <row r="27" spans="1:8">
      <c r="A27" s="1">
        <v>50</v>
      </c>
      <c r="B27" s="3">
        <f t="shared" si="0"/>
        <v>100000</v>
      </c>
      <c r="C27" s="2">
        <f t="shared" si="1"/>
        <v>1062.3033553732705</v>
      </c>
      <c r="D27" s="2">
        <f t="shared" si="4"/>
        <v>988.06334287327047</v>
      </c>
      <c r="E27" s="1">
        <v>100</v>
      </c>
      <c r="F27" s="1">
        <f t="shared" si="2"/>
        <v>0.74155612500000001</v>
      </c>
      <c r="G27" s="1">
        <f t="shared" si="3"/>
        <v>-4.7470000000000004E-3</v>
      </c>
      <c r="H27" s="1" t="str">
        <f t="shared" si="5"/>
        <v>Conc = 100000 mg/kg</v>
      </c>
    </row>
    <row r="29" spans="1:8">
      <c r="A29" s="1">
        <v>10</v>
      </c>
      <c r="B29" s="3">
        <f t="shared" ref="B29:B42" si="6">E29*1000</f>
        <v>0</v>
      </c>
      <c r="C29" s="2">
        <f t="shared" ref="C29:C42" si="7" xml:space="preserve"> D29 + F29*E29 + G29*E29^(3/2) + 0.00048314*E29^2</f>
        <v>999.72810799009108</v>
      </c>
      <c r="D29" s="2">
        <f t="shared" ref="D29:D48" si="8">1000*(1-(A29+288.9414)/(508929.2*(A29+68.12963))*(A29-3.9863)^2)</f>
        <v>999.72810799009108</v>
      </c>
      <c r="E29" s="1">
        <v>0</v>
      </c>
      <c r="F29" s="1">
        <f t="shared" ref="F29:F42" si="9">0.824493 - 0.0040899*A29 + 0.000076438*A29^2 -0.00000082467*A29^3 + 0.0000000053675*A29^4</f>
        <v>0.79046680499999999</v>
      </c>
      <c r="G29" s="1">
        <f t="shared" ref="G29:G42" si="10" xml:space="preserve"> -0.005724 + 0.00010227*A29 - 0.0000016546*A29^2</f>
        <v>-4.8667600000000004E-3</v>
      </c>
      <c r="H29" s="1" t="str">
        <f>CONCATENATE("Temp = ",TEXT(A29,"0")," Deg. C")</f>
        <v>Temp = 10 Deg. C</v>
      </c>
    </row>
    <row r="30" spans="1:8">
      <c r="A30" s="1">
        <v>10</v>
      </c>
      <c r="B30" s="3">
        <f t="shared" si="6"/>
        <v>100</v>
      </c>
      <c r="C30" s="2">
        <f t="shared" si="7"/>
        <v>999.80700560152684</v>
      </c>
      <c r="D30" s="2">
        <f t="shared" si="8"/>
        <v>999.72810799009108</v>
      </c>
      <c r="E30" s="1">
        <v>0.1</v>
      </c>
      <c r="F30" s="1">
        <f t="shared" si="9"/>
        <v>0.79046680499999999</v>
      </c>
      <c r="G30" s="1">
        <f t="shared" si="10"/>
        <v>-4.8667600000000004E-3</v>
      </c>
      <c r="H30" s="1" t="str">
        <f t="shared" ref="H30:H48" si="11">CONCATENATE("Temp = ",TEXT(A30,"0")," Deg. C")</f>
        <v>Temp = 10 Deg. C</v>
      </c>
    </row>
    <row r="31" spans="1:8">
      <c r="A31" s="1">
        <v>10</v>
      </c>
      <c r="B31" s="3">
        <f t="shared" si="6"/>
        <v>1000</v>
      </c>
      <c r="C31" s="2">
        <f t="shared" si="7"/>
        <v>1000.5141911750911</v>
      </c>
      <c r="D31" s="2">
        <f t="shared" si="8"/>
        <v>999.72810799009108</v>
      </c>
      <c r="E31" s="1">
        <v>1</v>
      </c>
      <c r="F31" s="1">
        <f t="shared" si="9"/>
        <v>0.79046680499999999</v>
      </c>
      <c r="G31" s="1">
        <f t="shared" si="10"/>
        <v>-4.8667600000000004E-3</v>
      </c>
      <c r="H31" s="1" t="str">
        <f t="shared" si="11"/>
        <v>Temp = 10 Deg. C</v>
      </c>
    </row>
    <row r="32" spans="1:8">
      <c r="A32" s="1">
        <v>10</v>
      </c>
      <c r="B32" s="3">
        <f t="shared" si="6"/>
        <v>10000</v>
      </c>
      <c r="C32" s="2">
        <f t="shared" si="7"/>
        <v>1007.5271895758372</v>
      </c>
      <c r="D32" s="2">
        <f t="shared" si="8"/>
        <v>999.72810799009108</v>
      </c>
      <c r="E32" s="1">
        <v>10</v>
      </c>
      <c r="F32" s="1">
        <f t="shared" si="9"/>
        <v>0.79046680499999999</v>
      </c>
      <c r="G32" s="1">
        <f t="shared" si="10"/>
        <v>-4.8667600000000004E-3</v>
      </c>
      <c r="H32" s="1" t="str">
        <f t="shared" si="11"/>
        <v>Temp = 10 Deg. C</v>
      </c>
    </row>
    <row r="33" spans="1:8">
      <c r="A33" s="1">
        <v>10</v>
      </c>
      <c r="B33" s="3">
        <f t="shared" si="6"/>
        <v>100000</v>
      </c>
      <c r="C33" s="2">
        <f t="shared" si="7"/>
        <v>1078.7394284900911</v>
      </c>
      <c r="D33" s="2">
        <f t="shared" si="8"/>
        <v>999.72810799009108</v>
      </c>
      <c r="E33" s="1">
        <v>100</v>
      </c>
      <c r="F33" s="1">
        <f t="shared" si="9"/>
        <v>0.79046680499999999</v>
      </c>
      <c r="G33" s="1">
        <f t="shared" si="10"/>
        <v>-4.8667600000000004E-3</v>
      </c>
      <c r="H33" s="1" t="str">
        <f t="shared" si="11"/>
        <v>Temp = 10 Deg. C</v>
      </c>
    </row>
    <row r="34" spans="1:8">
      <c r="A34" s="1">
        <v>20</v>
      </c>
      <c r="B34" s="3">
        <f t="shared" si="6"/>
        <v>0</v>
      </c>
      <c r="C34" s="2">
        <f t="shared" si="7"/>
        <v>998.23363613988238</v>
      </c>
      <c r="D34" s="2">
        <f t="shared" si="8"/>
        <v>998.23363613988238</v>
      </c>
      <c r="E34" s="1">
        <v>0</v>
      </c>
      <c r="F34" s="1">
        <f t="shared" si="9"/>
        <v>0.76753164000000007</v>
      </c>
      <c r="G34" s="1">
        <f t="shared" si="10"/>
        <v>-4.3404400000000001E-3</v>
      </c>
      <c r="H34" s="1" t="str">
        <f t="shared" si="11"/>
        <v>Temp = 20 Deg. C</v>
      </c>
    </row>
    <row r="35" spans="1:8">
      <c r="A35" s="1">
        <v>20</v>
      </c>
      <c r="B35" s="3">
        <f t="shared" si="6"/>
        <v>100</v>
      </c>
      <c r="C35" s="2">
        <f t="shared" si="7"/>
        <v>998.31025687851798</v>
      </c>
      <c r="D35" s="2">
        <f t="shared" si="8"/>
        <v>998.23363613988238</v>
      </c>
      <c r="E35" s="1">
        <v>0.1</v>
      </c>
      <c r="F35" s="1">
        <f t="shared" si="9"/>
        <v>0.76753164000000007</v>
      </c>
      <c r="G35" s="1">
        <f t="shared" si="10"/>
        <v>-4.3404400000000001E-3</v>
      </c>
      <c r="H35" s="1" t="str">
        <f t="shared" si="11"/>
        <v>Temp = 20 Deg. C</v>
      </c>
    </row>
    <row r="36" spans="1:8">
      <c r="A36" s="1">
        <v>20</v>
      </c>
      <c r="B36" s="3">
        <f t="shared" si="6"/>
        <v>1000</v>
      </c>
      <c r="C36" s="2">
        <f t="shared" si="7"/>
        <v>998.99731047988246</v>
      </c>
      <c r="D36" s="2">
        <f t="shared" si="8"/>
        <v>998.23363613988238</v>
      </c>
      <c r="E36" s="1">
        <v>1</v>
      </c>
      <c r="F36" s="1">
        <f t="shared" si="9"/>
        <v>0.76753164000000007</v>
      </c>
      <c r="G36" s="1">
        <f t="shared" si="10"/>
        <v>-4.3404400000000001E-3</v>
      </c>
      <c r="H36" s="1" t="str">
        <f t="shared" si="11"/>
        <v>Temp = 20 Deg. C</v>
      </c>
    </row>
    <row r="37" spans="1:8">
      <c r="A37" s="1">
        <v>20</v>
      </c>
      <c r="B37" s="3">
        <f t="shared" si="6"/>
        <v>10000</v>
      </c>
      <c r="C37" s="2">
        <f t="shared" si="7"/>
        <v>1005.8200097754094</v>
      </c>
      <c r="D37" s="2">
        <f t="shared" si="8"/>
        <v>998.23363613988238</v>
      </c>
      <c r="E37" s="1">
        <v>10</v>
      </c>
      <c r="F37" s="1">
        <f t="shared" si="9"/>
        <v>0.76753164000000007</v>
      </c>
      <c r="G37" s="1">
        <f t="shared" si="10"/>
        <v>-4.3404400000000001E-3</v>
      </c>
      <c r="H37" s="1" t="str">
        <f t="shared" si="11"/>
        <v>Temp = 20 Deg. C</v>
      </c>
    </row>
    <row r="38" spans="1:8">
      <c r="A38" s="1">
        <v>20</v>
      </c>
      <c r="B38" s="3">
        <f t="shared" si="6"/>
        <v>100000</v>
      </c>
      <c r="C38" s="2">
        <f t="shared" si="7"/>
        <v>1075.4777601398825</v>
      </c>
      <c r="D38" s="2">
        <f t="shared" si="8"/>
        <v>998.23363613988238</v>
      </c>
      <c r="E38" s="1">
        <v>100</v>
      </c>
      <c r="F38" s="1">
        <f t="shared" si="9"/>
        <v>0.76753164000000007</v>
      </c>
      <c r="G38" s="1">
        <f t="shared" si="10"/>
        <v>-4.3404400000000001E-3</v>
      </c>
      <c r="H38" s="1" t="str">
        <f t="shared" si="11"/>
        <v>Temp = 20 Deg. C</v>
      </c>
    </row>
    <row r="39" spans="1:8">
      <c r="A39" s="1">
        <v>30</v>
      </c>
      <c r="B39" s="3">
        <f t="shared" si="6"/>
        <v>0</v>
      </c>
      <c r="C39" s="2">
        <f t="shared" si="7"/>
        <v>995.67827010315762</v>
      </c>
      <c r="D39" s="2">
        <f t="shared" si="8"/>
        <v>995.67827010315762</v>
      </c>
      <c r="E39" s="1">
        <v>0</v>
      </c>
      <c r="F39" s="1">
        <f t="shared" si="9"/>
        <v>0.75267178500000009</v>
      </c>
      <c r="G39" s="1">
        <f t="shared" si="10"/>
        <v>-4.14504E-3</v>
      </c>
      <c r="H39" s="1" t="str">
        <f t="shared" si="11"/>
        <v>Temp = 30 Deg. C</v>
      </c>
    </row>
    <row r="40" spans="1:8">
      <c r="A40" s="1">
        <v>30</v>
      </c>
      <c r="B40" s="3">
        <f t="shared" si="6"/>
        <v>100</v>
      </c>
      <c r="C40" s="2">
        <f t="shared" si="7"/>
        <v>995.75341103538369</v>
      </c>
      <c r="D40" s="2">
        <f t="shared" si="8"/>
        <v>995.67827010315762</v>
      </c>
      <c r="E40" s="1">
        <v>0.1</v>
      </c>
      <c r="F40" s="1">
        <f t="shared" si="9"/>
        <v>0.75267178500000009</v>
      </c>
      <c r="G40" s="1">
        <f t="shared" si="10"/>
        <v>-4.14504E-3</v>
      </c>
      <c r="H40" s="1" t="str">
        <f t="shared" si="11"/>
        <v>Temp = 30 Deg. C</v>
      </c>
    </row>
    <row r="41" spans="1:8">
      <c r="A41" s="1">
        <v>30</v>
      </c>
      <c r="B41" s="3">
        <f t="shared" si="6"/>
        <v>1000</v>
      </c>
      <c r="C41" s="2">
        <f t="shared" si="7"/>
        <v>996.42727998815758</v>
      </c>
      <c r="D41" s="2">
        <f t="shared" si="8"/>
        <v>995.67827010315762</v>
      </c>
      <c r="E41" s="1">
        <v>1</v>
      </c>
      <c r="F41" s="1">
        <f t="shared" si="9"/>
        <v>0.75267178500000009</v>
      </c>
      <c r="G41" s="1">
        <f t="shared" si="10"/>
        <v>-4.14504E-3</v>
      </c>
      <c r="H41" s="1" t="str">
        <f t="shared" si="11"/>
        <v>Temp = 30 Deg. C</v>
      </c>
    </row>
    <row r="42" spans="1:8">
      <c r="A42" s="1">
        <v>30</v>
      </c>
      <c r="B42" s="3">
        <f t="shared" si="6"/>
        <v>10000</v>
      </c>
      <c r="C42" s="2">
        <f t="shared" si="7"/>
        <v>1003.1222242792326</v>
      </c>
      <c r="D42" s="2">
        <f t="shared" si="8"/>
        <v>995.67827010315762</v>
      </c>
      <c r="E42" s="1">
        <v>10</v>
      </c>
      <c r="F42" s="1">
        <f t="shared" si="9"/>
        <v>0.75267178500000009</v>
      </c>
      <c r="G42" s="1">
        <f t="shared" si="10"/>
        <v>-4.14504E-3</v>
      </c>
      <c r="H42" s="1" t="str">
        <f t="shared" si="11"/>
        <v>Temp = 30 Deg. C</v>
      </c>
    </row>
    <row r="43" spans="1:8">
      <c r="A43" s="1">
        <v>30</v>
      </c>
      <c r="B43" s="3">
        <f t="shared" ref="B43:B48" si="12">E43*1000</f>
        <v>100000</v>
      </c>
      <c r="C43" s="2">
        <f t="shared" ref="C43:C48" si="13" xml:space="preserve"> D43 + F43*E43 + G43*E43^(3/2) + 0.00048314*E43^2</f>
        <v>1071.6318086031577</v>
      </c>
      <c r="D43" s="2">
        <f t="shared" si="8"/>
        <v>995.67827010315762</v>
      </c>
      <c r="E43" s="1">
        <v>100</v>
      </c>
      <c r="F43" s="1">
        <f t="shared" ref="F43:F48" si="14">0.824493 - 0.0040899*A43 + 0.000076438*A43^2 -0.00000082467*A43^3 + 0.0000000053675*A43^4</f>
        <v>0.75267178500000009</v>
      </c>
      <c r="G43" s="1">
        <f t="shared" ref="G43:G48" si="15" xml:space="preserve"> -0.005724 + 0.00010227*A43 - 0.0000016546*A43^2</f>
        <v>-4.14504E-3</v>
      </c>
      <c r="H43" s="1" t="str">
        <f t="shared" si="11"/>
        <v>Temp = 30 Deg. C</v>
      </c>
    </row>
    <row r="44" spans="1:8">
      <c r="A44" s="1">
        <v>40</v>
      </c>
      <c r="B44" s="3">
        <f t="shared" si="12"/>
        <v>0</v>
      </c>
      <c r="C44" s="2">
        <f t="shared" si="13"/>
        <v>992.24731862898273</v>
      </c>
      <c r="D44" s="2">
        <f t="shared" si="8"/>
        <v>992.24731862898273</v>
      </c>
      <c r="E44" s="1">
        <v>0</v>
      </c>
      <c r="F44" s="1">
        <f t="shared" si="14"/>
        <v>0.74415972000000008</v>
      </c>
      <c r="G44" s="1">
        <f t="shared" si="15"/>
        <v>-4.280560000000001E-3</v>
      </c>
      <c r="H44" s="1" t="str">
        <f t="shared" si="11"/>
        <v>Temp = 40 Deg. C</v>
      </c>
    </row>
    <row r="45" spans="1:8">
      <c r="A45" s="1">
        <v>40</v>
      </c>
      <c r="B45" s="3">
        <f t="shared" si="12"/>
        <v>100</v>
      </c>
      <c r="C45" s="2">
        <f t="shared" si="13"/>
        <v>992.32160406919013</v>
      </c>
      <c r="D45" s="2">
        <f t="shared" si="8"/>
        <v>992.24731862898273</v>
      </c>
      <c r="E45" s="1">
        <v>0.1</v>
      </c>
      <c r="F45" s="1">
        <f t="shared" si="14"/>
        <v>0.74415972000000008</v>
      </c>
      <c r="G45" s="1">
        <f t="shared" si="15"/>
        <v>-4.280560000000001E-3</v>
      </c>
      <c r="H45" s="1" t="str">
        <f t="shared" si="11"/>
        <v>Temp = 40 Deg. C</v>
      </c>
    </row>
    <row r="46" spans="1:8">
      <c r="A46" s="1">
        <v>40</v>
      </c>
      <c r="B46" s="3">
        <f t="shared" si="12"/>
        <v>1000</v>
      </c>
      <c r="C46" s="2">
        <f t="shared" si="13"/>
        <v>992.98768092898274</v>
      </c>
      <c r="D46" s="2">
        <f t="shared" si="8"/>
        <v>992.24731862898273</v>
      </c>
      <c r="E46" s="1">
        <v>1</v>
      </c>
      <c r="F46" s="1">
        <f t="shared" si="14"/>
        <v>0.74415972000000008</v>
      </c>
      <c r="G46" s="1">
        <f t="shared" si="15"/>
        <v>-4.280560000000001E-3</v>
      </c>
      <c r="H46" s="1" t="str">
        <f t="shared" si="11"/>
        <v>Temp = 40 Deg. C</v>
      </c>
    </row>
    <row r="47" spans="1:8">
      <c r="A47" s="1">
        <v>40</v>
      </c>
      <c r="B47" s="3">
        <f t="shared" si="12"/>
        <v>10000</v>
      </c>
      <c r="C47" s="2">
        <f t="shared" si="13"/>
        <v>999.60186663637262</v>
      </c>
      <c r="D47" s="2">
        <f t="shared" si="8"/>
        <v>992.24731862898273</v>
      </c>
      <c r="E47" s="1">
        <v>10</v>
      </c>
      <c r="F47" s="1">
        <f t="shared" si="14"/>
        <v>0.74415972000000008</v>
      </c>
      <c r="G47" s="1">
        <f t="shared" si="15"/>
        <v>-4.280560000000001E-3</v>
      </c>
      <c r="H47" s="1" t="str">
        <f t="shared" si="11"/>
        <v>Temp = 40 Deg. C</v>
      </c>
    </row>
    <row r="48" spans="1:8">
      <c r="A48" s="1">
        <v>40</v>
      </c>
      <c r="B48" s="3">
        <f t="shared" si="12"/>
        <v>100000</v>
      </c>
      <c r="C48" s="2">
        <f t="shared" si="13"/>
        <v>1067.214130628983</v>
      </c>
      <c r="D48" s="2">
        <f t="shared" si="8"/>
        <v>992.24731862898273</v>
      </c>
      <c r="E48" s="1">
        <v>100</v>
      </c>
      <c r="F48" s="1">
        <f t="shared" si="14"/>
        <v>0.74415972000000008</v>
      </c>
      <c r="G48" s="1">
        <f t="shared" si="15"/>
        <v>-4.280560000000001E-3</v>
      </c>
      <c r="H48" s="1" t="str">
        <f t="shared" si="11"/>
        <v>Temp = 40 Deg. C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Formula</vt:lpstr>
      <vt:lpstr>Table</vt:lpstr>
      <vt:lpstr>Chart D vs Conc</vt:lpstr>
      <vt:lpstr>Chart D vs T</vt:lpstr>
    </vt:vector>
  </TitlesOfParts>
  <Company>Earthward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Ward</dc:creator>
  <cp:lastModifiedBy>Whitney  King</cp:lastModifiedBy>
  <dcterms:created xsi:type="dcterms:W3CDTF">2002-01-18T11:39:20Z</dcterms:created>
  <dcterms:modified xsi:type="dcterms:W3CDTF">2012-04-03T01:27:07Z</dcterms:modified>
</cp:coreProperties>
</file>