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Relatorio/"/>
    </mc:Choice>
  </mc:AlternateContent>
  <xr:revisionPtr revIDLastSave="1" documentId="13_ncr:1_{FEB10685-1F81-49FE-9B8E-F18DB32B83D2}" xr6:coauthVersionLast="47" xr6:coauthVersionMax="47" xr10:uidLastSave="{7AA25B5B-0497-4005-8253-13F2E166901B}"/>
  <bookViews>
    <workbookView xWindow="-110" yWindow="-110" windowWidth="19420" windowHeight="10420" firstSheet="4" activeTab="6" xr2:uid="{00000000-000D-0000-FFFF-FFFF00000000}"/>
  </bookViews>
  <sheets>
    <sheet name="ASP" sheetId="73" r:id="rId1"/>
    <sheet name="BE-01" sheetId="72" r:id="rId2"/>
    <sheet name="BV-01" sheetId="71" r:id="rId3"/>
    <sheet name="Dup-01" sheetId="70" r:id="rId4"/>
    <sheet name="BC-01" sheetId="74" r:id="rId5"/>
    <sheet name="PMN-03" sheetId="67" r:id="rId6"/>
    <sheet name="PYTHON" sheetId="76" r:id="rId7"/>
    <sheet name="Dup-02" sheetId="68" r:id="rId8"/>
    <sheet name="PMN-02" sheetId="66" r:id="rId9"/>
    <sheet name="PM-06" sheetId="65" r:id="rId10"/>
    <sheet name="PM-05" sheetId="64" r:id="rId11"/>
    <sheet name="PM-04" sheetId="63" r:id="rId12"/>
    <sheet name="FINAL" sheetId="75" r:id="rId13"/>
  </sheets>
  <definedNames>
    <definedName name="_xlnm.Print_Area" localSheetId="0">ASP!$A$1:$AT$87</definedName>
    <definedName name="_xlnm.Print_Area" localSheetId="4">'BC-01'!$A$1:$AT$87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7">'Dup-02'!$A$1:$AT$87</definedName>
    <definedName name="_xlnm.Print_Area" localSheetId="11">'PM-04'!$A$1:$AT$87</definedName>
    <definedName name="_xlnm.Print_Area" localSheetId="10">'PM-05'!$A$1:$AT$87</definedName>
    <definedName name="_xlnm.Print_Area" localSheetId="9">'PM-06'!$A$1:$AT$87</definedName>
    <definedName name="_xlnm.Print_Area" localSheetId="8">'PMN-02'!$A$1:$AT$87</definedName>
    <definedName name="_xlnm.Print_Area" localSheetId="5">'PMN-03'!$A$1:$AT$87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67" l="1"/>
  <c r="A67" i="74"/>
  <c r="E39" i="74"/>
  <c r="E40" i="74"/>
  <c r="E41" i="74"/>
  <c r="E37" i="74"/>
  <c r="G39" i="74"/>
  <c r="G40" i="74"/>
  <c r="G41" i="74"/>
  <c r="I39" i="74"/>
  <c r="I40" i="74"/>
  <c r="I41" i="74"/>
  <c r="I37" i="74"/>
  <c r="L39" i="74"/>
  <c r="L40" i="74"/>
  <c r="L41" i="74"/>
  <c r="N39" i="74"/>
  <c r="N40" i="74"/>
  <c r="N41" i="74"/>
  <c r="C39" i="74"/>
  <c r="C40" i="74"/>
  <c r="C41" i="74"/>
  <c r="A59" i="74"/>
  <c r="A58" i="74"/>
  <c r="A57" i="74"/>
  <c r="A56" i="74"/>
  <c r="A55" i="74"/>
  <c r="A54" i="74"/>
  <c r="A53" i="74"/>
  <c r="A52" i="74"/>
  <c r="A67" i="73"/>
  <c r="E39" i="73"/>
  <c r="E40" i="73"/>
  <c r="E41" i="73"/>
  <c r="E37" i="73"/>
  <c r="G38" i="73"/>
  <c r="G35" i="73"/>
  <c r="G34" i="73"/>
  <c r="G36" i="73"/>
  <c r="I38" i="73"/>
  <c r="I37" i="73"/>
  <c r="I35" i="73"/>
  <c r="I34" i="73"/>
  <c r="I36" i="73"/>
  <c r="L39" i="73"/>
  <c r="L40" i="73"/>
  <c r="L41" i="73"/>
  <c r="N39" i="73"/>
  <c r="N40" i="73"/>
  <c r="N41" i="73"/>
  <c r="A65" i="73"/>
  <c r="A59" i="73"/>
  <c r="A58" i="73"/>
  <c r="A57" i="73"/>
  <c r="A56" i="73"/>
  <c r="A55" i="73"/>
  <c r="A54" i="73"/>
  <c r="A53" i="73"/>
  <c r="A52" i="73"/>
  <c r="I41" i="73"/>
  <c r="G41" i="73"/>
  <c r="C41" i="73"/>
  <c r="I40" i="73"/>
  <c r="G40" i="73"/>
  <c r="C40" i="73"/>
  <c r="I39" i="73"/>
  <c r="G39" i="73"/>
  <c r="C39" i="73"/>
  <c r="C38" i="73"/>
  <c r="C34" i="73"/>
  <c r="C36" i="73"/>
  <c r="C35" i="73"/>
  <c r="A67" i="72"/>
  <c r="E34" i="72"/>
  <c r="E36" i="72"/>
  <c r="G34" i="72"/>
  <c r="G36" i="72"/>
  <c r="I34" i="72"/>
  <c r="I36" i="72"/>
  <c r="L34" i="72"/>
  <c r="L36" i="72"/>
  <c r="N34" i="72"/>
  <c r="N36" i="72"/>
  <c r="A66" i="72"/>
  <c r="A65" i="72"/>
  <c r="A59" i="72"/>
  <c r="A58" i="72"/>
  <c r="A57" i="72"/>
  <c r="A56" i="72"/>
  <c r="A55" i="72"/>
  <c r="A54" i="72"/>
  <c r="A53" i="72"/>
  <c r="A52" i="72"/>
  <c r="N41" i="72"/>
  <c r="L41" i="72"/>
  <c r="I41" i="72"/>
  <c r="G41" i="72"/>
  <c r="E41" i="72"/>
  <c r="C41" i="72"/>
  <c r="N40" i="72"/>
  <c r="L40" i="72"/>
  <c r="I40" i="72"/>
  <c r="G40" i="72"/>
  <c r="E40" i="72"/>
  <c r="C40" i="72"/>
  <c r="N39" i="72"/>
  <c r="L39" i="72"/>
  <c r="I39" i="72"/>
  <c r="G39" i="72"/>
  <c r="E39" i="72"/>
  <c r="C39" i="72"/>
  <c r="I38" i="72"/>
  <c r="G38" i="72"/>
  <c r="C38" i="72"/>
  <c r="I37" i="72"/>
  <c r="E37" i="72"/>
  <c r="C34" i="72"/>
  <c r="C36" i="72"/>
  <c r="I35" i="72"/>
  <c r="G35" i="72"/>
  <c r="C35" i="72"/>
  <c r="A67" i="71"/>
  <c r="E39" i="71"/>
  <c r="E40" i="71"/>
  <c r="E41" i="71"/>
  <c r="E37" i="71"/>
  <c r="E34" i="71"/>
  <c r="E36" i="71"/>
  <c r="G39" i="71"/>
  <c r="G40" i="71"/>
  <c r="G41" i="71"/>
  <c r="G38" i="71"/>
  <c r="G35" i="71"/>
  <c r="G34" i="71"/>
  <c r="G36" i="71"/>
  <c r="I39" i="71"/>
  <c r="I40" i="71"/>
  <c r="I41" i="71"/>
  <c r="I38" i="71"/>
  <c r="I37" i="71"/>
  <c r="I35" i="71"/>
  <c r="I34" i="71"/>
  <c r="I36" i="71"/>
  <c r="L39" i="71"/>
  <c r="L40" i="71"/>
  <c r="L41" i="71"/>
  <c r="L34" i="71"/>
  <c r="L36" i="71"/>
  <c r="N39" i="71"/>
  <c r="N40" i="71"/>
  <c r="N41" i="71"/>
  <c r="N34" i="71"/>
  <c r="N36" i="71"/>
  <c r="A66" i="71"/>
  <c r="C39" i="71"/>
  <c r="C40" i="71"/>
  <c r="C41" i="71"/>
  <c r="C38" i="71"/>
  <c r="C35" i="71"/>
  <c r="C34" i="71"/>
  <c r="C36" i="71"/>
  <c r="A65" i="71"/>
  <c r="A59" i="71"/>
  <c r="A58" i="71"/>
  <c r="A57" i="71"/>
  <c r="A56" i="71"/>
  <c r="A55" i="71"/>
  <c r="A54" i="71"/>
  <c r="A53" i="71"/>
  <c r="A52" i="71"/>
  <c r="A67" i="70"/>
  <c r="E39" i="70"/>
  <c r="E40" i="70"/>
  <c r="E41" i="70"/>
  <c r="E37" i="70"/>
  <c r="G39" i="70"/>
  <c r="G40" i="70"/>
  <c r="G41" i="70"/>
  <c r="I39" i="70"/>
  <c r="I40" i="70"/>
  <c r="I41" i="70"/>
  <c r="I37" i="70"/>
  <c r="L39" i="70"/>
  <c r="L40" i="70"/>
  <c r="L41" i="70"/>
  <c r="N39" i="70"/>
  <c r="N40" i="70"/>
  <c r="N41" i="70"/>
  <c r="C39" i="70"/>
  <c r="C40" i="70"/>
  <c r="C41" i="70"/>
  <c r="A59" i="70"/>
  <c r="A58" i="70"/>
  <c r="A57" i="70"/>
  <c r="A56" i="70"/>
  <c r="A55" i="70"/>
  <c r="A54" i="70"/>
  <c r="A53" i="70"/>
  <c r="A52" i="70"/>
  <c r="A67" i="68"/>
  <c r="E39" i="68"/>
  <c r="E40" i="68"/>
  <c r="E41" i="68"/>
  <c r="E37" i="68"/>
  <c r="G39" i="68"/>
  <c r="G40" i="68"/>
  <c r="G41" i="68"/>
  <c r="I39" i="68"/>
  <c r="I40" i="68"/>
  <c r="I41" i="68"/>
  <c r="I37" i="68"/>
  <c r="L39" i="68"/>
  <c r="L40" i="68"/>
  <c r="L41" i="68"/>
  <c r="N39" i="68"/>
  <c r="N40" i="68"/>
  <c r="N41" i="68"/>
  <c r="C39" i="68"/>
  <c r="C40" i="68"/>
  <c r="C41" i="68"/>
  <c r="A59" i="68"/>
  <c r="A58" i="68"/>
  <c r="A57" i="68"/>
  <c r="A56" i="68"/>
  <c r="A55" i="68"/>
  <c r="A54" i="68"/>
  <c r="A53" i="68"/>
  <c r="A52" i="68"/>
  <c r="A67" i="67"/>
  <c r="C39" i="67"/>
  <c r="C40" i="67"/>
  <c r="C41" i="67"/>
  <c r="A59" i="67"/>
  <c r="A58" i="67"/>
  <c r="A57" i="67"/>
  <c r="A56" i="67"/>
  <c r="A55" i="67"/>
  <c r="A54" i="67"/>
  <c r="A53" i="67"/>
  <c r="A52" i="67"/>
  <c r="N41" i="67"/>
  <c r="L41" i="67"/>
  <c r="I41" i="67"/>
  <c r="G41" i="67"/>
  <c r="E41" i="67"/>
  <c r="N40" i="67"/>
  <c r="L40" i="67"/>
  <c r="I40" i="67"/>
  <c r="G40" i="67"/>
  <c r="E40" i="67"/>
  <c r="N39" i="67"/>
  <c r="L39" i="67"/>
  <c r="I39" i="67"/>
  <c r="G39" i="67"/>
  <c r="E39" i="67"/>
  <c r="E37" i="67"/>
  <c r="I37" i="67"/>
  <c r="A67" i="66"/>
  <c r="C39" i="66"/>
  <c r="C40" i="66"/>
  <c r="C41" i="66"/>
  <c r="A59" i="66"/>
  <c r="A58" i="66"/>
  <c r="A57" i="66"/>
  <c r="A56" i="66"/>
  <c r="A55" i="66"/>
  <c r="A54" i="66"/>
  <c r="A53" i="66"/>
  <c r="A52" i="66"/>
  <c r="N41" i="66"/>
  <c r="L41" i="66"/>
  <c r="I41" i="66"/>
  <c r="G41" i="66"/>
  <c r="E41" i="66"/>
  <c r="N40" i="66"/>
  <c r="L40" i="66"/>
  <c r="I40" i="66"/>
  <c r="G40" i="66"/>
  <c r="E40" i="66"/>
  <c r="N39" i="66"/>
  <c r="L39" i="66"/>
  <c r="I39" i="66"/>
  <c r="G39" i="66"/>
  <c r="E39" i="66"/>
  <c r="I37" i="66"/>
  <c r="E37" i="66"/>
  <c r="A67" i="65"/>
  <c r="C39" i="65"/>
  <c r="C40" i="65"/>
  <c r="C41" i="65"/>
  <c r="A59" i="65"/>
  <c r="A58" i="65"/>
  <c r="A57" i="65"/>
  <c r="A56" i="65"/>
  <c r="A55" i="65"/>
  <c r="A54" i="65"/>
  <c r="A53" i="65"/>
  <c r="A52" i="65"/>
  <c r="N41" i="65"/>
  <c r="L41" i="65"/>
  <c r="I41" i="65"/>
  <c r="G41" i="65"/>
  <c r="E41" i="65"/>
  <c r="N40" i="65"/>
  <c r="L40" i="65"/>
  <c r="I40" i="65"/>
  <c r="G40" i="65"/>
  <c r="E40" i="65"/>
  <c r="N39" i="65"/>
  <c r="L39" i="65"/>
  <c r="I39" i="65"/>
  <c r="G39" i="65"/>
  <c r="E39" i="65"/>
  <c r="I37" i="65"/>
  <c r="E37" i="65"/>
  <c r="A67" i="64"/>
  <c r="C39" i="64"/>
  <c r="C40" i="64"/>
  <c r="C41" i="64"/>
  <c r="A59" i="64"/>
  <c r="A58" i="64"/>
  <c r="A57" i="64"/>
  <c r="A56" i="64"/>
  <c r="A55" i="64"/>
  <c r="A54" i="64"/>
  <c r="A53" i="64"/>
  <c r="A52" i="64"/>
  <c r="N41" i="64"/>
  <c r="L41" i="64"/>
  <c r="I41" i="64"/>
  <c r="G41" i="64"/>
  <c r="E41" i="64"/>
  <c r="N40" i="64"/>
  <c r="L40" i="64"/>
  <c r="I40" i="64"/>
  <c r="G40" i="64"/>
  <c r="E40" i="64"/>
  <c r="N39" i="64"/>
  <c r="L39" i="64"/>
  <c r="I39" i="64"/>
  <c r="G39" i="64"/>
  <c r="E39" i="64"/>
  <c r="I37" i="64"/>
  <c r="E37" i="64"/>
  <c r="A67" i="63"/>
  <c r="A59" i="63"/>
  <c r="A58" i="63"/>
  <c r="A57" i="63"/>
  <c r="A56" i="63"/>
  <c r="A55" i="63"/>
  <c r="A54" i="63"/>
  <c r="A53" i="63"/>
  <c r="A52" i="63"/>
  <c r="N41" i="63"/>
  <c r="L41" i="63"/>
  <c r="I41" i="63"/>
  <c r="G41" i="63"/>
  <c r="E41" i="63"/>
  <c r="C41" i="63"/>
  <c r="N40" i="63"/>
  <c r="L40" i="63"/>
  <c r="I40" i="63"/>
  <c r="G40" i="63"/>
  <c r="E40" i="63"/>
  <c r="C40" i="63"/>
  <c r="N39" i="63"/>
  <c r="L39" i="63"/>
  <c r="I39" i="63"/>
  <c r="G39" i="63"/>
  <c r="E39" i="63"/>
  <c r="C39" i="63"/>
  <c r="I37" i="63"/>
  <c r="E37" i="63"/>
  <c r="I38" i="63" l="1"/>
  <c r="I35" i="63" s="1"/>
  <c r="I34" i="63" s="1"/>
  <c r="I36" i="63" s="1"/>
  <c r="E38" i="63"/>
  <c r="E35" i="63" s="1"/>
  <c r="E34" i="63" s="1"/>
  <c r="E36" i="63" s="1"/>
  <c r="I38" i="64"/>
  <c r="I35" i="64" s="1"/>
  <c r="I34" i="64" s="1"/>
  <c r="I36" i="64" s="1"/>
  <c r="L38" i="67"/>
  <c r="L35" i="67" s="1"/>
  <c r="L34" i="67" s="1"/>
  <c r="L36" i="67" s="1"/>
  <c r="N38" i="63"/>
  <c r="N35" i="63" s="1"/>
  <c r="N34" i="63" s="1"/>
  <c r="N36" i="63" s="1"/>
  <c r="I38" i="67"/>
  <c r="I35" i="67" s="1"/>
  <c r="I34" i="67" s="1"/>
  <c r="I36" i="67" s="1"/>
  <c r="L38" i="68"/>
  <c r="L35" i="68" s="1"/>
  <c r="L34" i="68" s="1"/>
  <c r="L36" i="68" s="1"/>
  <c r="I38" i="68"/>
  <c r="I35" i="68" s="1"/>
  <c r="I34" i="68" s="1"/>
  <c r="I36" i="68" s="1"/>
  <c r="N38" i="73"/>
  <c r="N35" i="73" s="1"/>
  <c r="N34" i="73" s="1"/>
  <c r="N36" i="73" s="1"/>
  <c r="E38" i="73"/>
  <c r="E35" i="73" s="1"/>
  <c r="E34" i="73" s="1"/>
  <c r="E36" i="73" s="1"/>
  <c r="C38" i="74"/>
  <c r="C35" i="74" s="1"/>
  <c r="C34" i="74" s="1"/>
  <c r="C36" i="74" s="1"/>
  <c r="A65" i="74" s="1"/>
  <c r="L38" i="72"/>
  <c r="L35" i="72" s="1"/>
  <c r="C38" i="64"/>
  <c r="C35" i="64" s="1"/>
  <c r="C34" i="64" s="1"/>
  <c r="C36" i="64" s="1"/>
  <c r="A65" i="64" s="1"/>
  <c r="C38" i="70"/>
  <c r="C35" i="70" s="1"/>
  <c r="C34" i="70" s="1"/>
  <c r="C36" i="70" s="1"/>
  <c r="A65" i="70" s="1"/>
  <c r="N38" i="68"/>
  <c r="N35" i="68" s="1"/>
  <c r="N34" i="68" s="1"/>
  <c r="N36" i="68" s="1"/>
  <c r="E38" i="65"/>
  <c r="E35" i="65" s="1"/>
  <c r="E34" i="65" s="1"/>
  <c r="E36" i="65" s="1"/>
  <c r="C38" i="63"/>
  <c r="C35" i="63" s="1"/>
  <c r="C34" i="63" s="1"/>
  <c r="C36" i="63" s="1"/>
  <c r="A65" i="63" s="1"/>
  <c r="L38" i="63"/>
  <c r="L35" i="63" s="1"/>
  <c r="L34" i="63" s="1"/>
  <c r="L36" i="63" s="1"/>
  <c r="G38" i="63"/>
  <c r="G35" i="63" s="1"/>
  <c r="G34" i="63" s="1"/>
  <c r="G36" i="63" s="1"/>
  <c r="C38" i="68"/>
  <c r="C35" i="68" s="1"/>
  <c r="C34" i="68" s="1"/>
  <c r="C36" i="68" s="1"/>
  <c r="A65" i="68" s="1"/>
  <c r="E38" i="71"/>
  <c r="E35" i="71" s="1"/>
  <c r="C38" i="66"/>
  <c r="C35" i="66" s="1"/>
  <c r="C34" i="66" s="1"/>
  <c r="C36" i="66" s="1"/>
  <c r="A65" i="66" s="1"/>
  <c r="G38" i="67"/>
  <c r="G35" i="67" s="1"/>
  <c r="G34" i="67" s="1"/>
  <c r="G36" i="67" s="1"/>
  <c r="N38" i="70"/>
  <c r="N35" i="70" s="1"/>
  <c r="N34" i="70" s="1"/>
  <c r="N36" i="70" s="1"/>
  <c r="L38" i="65"/>
  <c r="L35" i="65" s="1"/>
  <c r="L34" i="65" s="1"/>
  <c r="L36" i="65" s="1"/>
  <c r="I38" i="66"/>
  <c r="I35" i="66" s="1"/>
  <c r="I34" i="66" s="1"/>
  <c r="I36" i="66" s="1"/>
  <c r="L38" i="64"/>
  <c r="L35" i="64" s="1"/>
  <c r="L34" i="64" s="1"/>
  <c r="L36" i="64" s="1"/>
  <c r="G38" i="64"/>
  <c r="G35" i="64" s="1"/>
  <c r="G34" i="64" s="1"/>
  <c r="G36" i="64" s="1"/>
  <c r="L38" i="66"/>
  <c r="L35" i="66" s="1"/>
  <c r="L34" i="66" s="1"/>
  <c r="L36" i="66" s="1"/>
  <c r="G38" i="66"/>
  <c r="G35" i="66" s="1"/>
  <c r="G34" i="66" s="1"/>
  <c r="G36" i="66" s="1"/>
  <c r="E38" i="67"/>
  <c r="E35" i="67" s="1"/>
  <c r="E34" i="67" s="1"/>
  <c r="E36" i="67" s="1"/>
  <c r="C38" i="67"/>
  <c r="C35" i="67" s="1"/>
  <c r="C34" i="67" s="1"/>
  <c r="C36" i="67" s="1"/>
  <c r="A65" i="67" s="1"/>
  <c r="G38" i="68"/>
  <c r="G35" i="68" s="1"/>
  <c r="G34" i="68" s="1"/>
  <c r="G36" i="68" s="1"/>
  <c r="E38" i="68"/>
  <c r="E35" i="68" s="1"/>
  <c r="E34" i="68" s="1"/>
  <c r="E36" i="68" s="1"/>
  <c r="L38" i="70"/>
  <c r="L35" i="70" s="1"/>
  <c r="L34" i="70" s="1"/>
  <c r="L36" i="70" s="1"/>
  <c r="I38" i="70"/>
  <c r="I35" i="70" s="1"/>
  <c r="I34" i="70" s="1"/>
  <c r="I36" i="70" s="1"/>
  <c r="G38" i="70"/>
  <c r="G35" i="70" s="1"/>
  <c r="G34" i="70" s="1"/>
  <c r="G36" i="70" s="1"/>
  <c r="E38" i="70"/>
  <c r="E35" i="70" s="1"/>
  <c r="E34" i="70" s="1"/>
  <c r="E36" i="70" s="1"/>
  <c r="L38" i="71"/>
  <c r="L35" i="71" s="1"/>
  <c r="E38" i="72"/>
  <c r="E35" i="72" s="1"/>
  <c r="N38" i="72"/>
  <c r="N35" i="72" s="1"/>
  <c r="L38" i="73"/>
  <c r="L35" i="73" s="1"/>
  <c r="L34" i="73" s="1"/>
  <c r="L36" i="73" s="1"/>
  <c r="G38" i="74"/>
  <c r="G35" i="74" s="1"/>
  <c r="G34" i="74" s="1"/>
  <c r="G36" i="74" s="1"/>
  <c r="E38" i="74"/>
  <c r="E35" i="74" s="1"/>
  <c r="E34" i="74" s="1"/>
  <c r="E36" i="74" s="1"/>
  <c r="E38" i="64"/>
  <c r="E35" i="64" s="1"/>
  <c r="E34" i="64" s="1"/>
  <c r="E36" i="64" s="1"/>
  <c r="N38" i="64"/>
  <c r="N35" i="64" s="1"/>
  <c r="N34" i="64" s="1"/>
  <c r="N36" i="64" s="1"/>
  <c r="G38" i="65"/>
  <c r="G35" i="65" s="1"/>
  <c r="G34" i="65" s="1"/>
  <c r="G36" i="65" s="1"/>
  <c r="N38" i="65"/>
  <c r="N35" i="65" s="1"/>
  <c r="N34" i="65" s="1"/>
  <c r="N36" i="65" s="1"/>
  <c r="E38" i="66"/>
  <c r="E35" i="66" s="1"/>
  <c r="E34" i="66" s="1"/>
  <c r="E36" i="66" s="1"/>
  <c r="N38" i="66"/>
  <c r="N35" i="66" s="1"/>
  <c r="N34" i="66" s="1"/>
  <c r="N36" i="66" s="1"/>
  <c r="N38" i="67"/>
  <c r="N35" i="67" s="1"/>
  <c r="N34" i="67" s="1"/>
  <c r="N36" i="67" s="1"/>
  <c r="N38" i="74"/>
  <c r="N35" i="74" s="1"/>
  <c r="N34" i="74" s="1"/>
  <c r="N36" i="74" s="1"/>
  <c r="L38" i="74"/>
  <c r="L35" i="74" s="1"/>
  <c r="L34" i="74" s="1"/>
  <c r="L36" i="74" s="1"/>
  <c r="I38" i="74"/>
  <c r="I35" i="74" s="1"/>
  <c r="I34" i="74" s="1"/>
  <c r="I36" i="74" s="1"/>
  <c r="I38" i="65"/>
  <c r="I35" i="65" s="1"/>
  <c r="I34" i="65" s="1"/>
  <c r="I36" i="65" s="1"/>
  <c r="N38" i="71"/>
  <c r="N35" i="71" s="1"/>
  <c r="C38" i="65"/>
  <c r="C35" i="65" s="1"/>
  <c r="C34" i="65" s="1"/>
  <c r="C36" i="65" s="1"/>
  <c r="A65" i="65" s="1"/>
  <c r="A66" i="63" l="1"/>
  <c r="A66" i="73"/>
  <c r="A66" i="70"/>
  <c r="A66" i="68"/>
  <c r="A66" i="65"/>
  <c r="A66" i="74"/>
  <c r="A66" i="64"/>
  <c r="A66" i="66"/>
  <c r="A66" i="6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2152F09B-62BE-7547-87C5-443337392164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C043B87C-07C8-2849-8C06-3BEBC583561E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BD3F8291-CD6C-7340-8D59-2D06ADF80AEA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3B8F21AD-B67F-E14C-97D5-18317DB20454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5865A9AD-5AF9-5542-B65A-FE2F1DACE40C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12757446-42D5-6E44-85B6-66CB2341ABA8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Paulo Henrique:</t>
        </r>
        <r>
          <rPr>
            <sz val="9"/>
            <color indexed="81"/>
            <rFont val="Segoe UI"/>
            <family val="2"/>
          </rPr>
          <t xml:space="preserve">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<sst xmlns="http://schemas.openxmlformats.org/spreadsheetml/2006/main" count="1258" uniqueCount="180">
  <si>
    <t>BOLETIM DE AMOSTRAGEM DE ÁGUA SUBTERRÂNEA</t>
  </si>
  <si>
    <t>Data:</t>
  </si>
  <si>
    <t>Nº do projeto:</t>
  </si>
  <si>
    <t>Gestor do projeto:</t>
  </si>
  <si>
    <t xml:space="preserve">Amostragem e ensaio realizado por: </t>
  </si>
  <si>
    <t>Uso de protetor solar/repelente</t>
  </si>
  <si>
    <t>Se "Sim" Marca:</t>
  </si>
  <si>
    <t>Sim:</t>
  </si>
  <si>
    <t>Não:</t>
  </si>
  <si>
    <t xml:space="preserve">
Marca</t>
  </si>
  <si>
    <t>Nome do projeto:</t>
  </si>
  <si>
    <t>Equipamentos</t>
  </si>
  <si>
    <t>Nº da ordem de Serviço</t>
  </si>
  <si>
    <t>Multiparâmetro - Patrimônio Nº SRV-ITR-0001</t>
  </si>
  <si>
    <t>Bomba - Patrimônio Nº SRV-ITR-0002 ou SRV-ITR-0006</t>
  </si>
  <si>
    <t>Turbidimetro - Patrimônio Nº SRV-ITR-0007</t>
  </si>
  <si>
    <t>Medidor de Nível - Patrimônio Nº SRV-ITR-0003 ou SRV-ITR-0004</t>
  </si>
  <si>
    <t>Volume de água purgada (L)</t>
  </si>
  <si>
    <t>Painel controlador- Patrimônio Nº  SRV-ITR-0005</t>
  </si>
  <si>
    <t>Painel controlador- Patrimônio Nº  SRV-ITR-0006</t>
  </si>
  <si>
    <t>Painel controlador- Patrimônio Nº  SRV-ITR-0007</t>
  </si>
  <si>
    <t>Painel controlador- Patrimônio Nº  SRV-ITR-0008</t>
  </si>
  <si>
    <t>Painel controlador- Patrimônio Nº  SRV-ITR-0009</t>
  </si>
  <si>
    <t>Painel controlador- Patrimônio Nº  SRV-ITR-0010</t>
  </si>
  <si>
    <t>Painel controlador- Patrimônio Nº  SRV-ITR-0011</t>
  </si>
  <si>
    <t>Painel controlador- Patrimônio Nº  SRV-ITR-0012</t>
  </si>
  <si>
    <t>Método de amostragem</t>
  </si>
  <si>
    <t>Nível estático
 (m)</t>
  </si>
  <si>
    <t>Seção filtrante
(m)</t>
  </si>
  <si>
    <t>SRV-PRO-0869 e SRV-PRO-0870</t>
  </si>
  <si>
    <t>Equipamento posicionado no meio da seção filtrante?</t>
  </si>
  <si>
    <t>Profundidade do poço medida em campo (m)</t>
  </si>
  <si>
    <t>Profundidade do poço (perfil) (m)</t>
  </si>
  <si>
    <t>SIM</t>
  </si>
  <si>
    <t>Nomenclatura do poço</t>
  </si>
  <si>
    <t>Nomenclatura da amostra</t>
  </si>
  <si>
    <r>
      <t xml:space="preserve">Tempo do ensaio:                        </t>
    </r>
    <r>
      <rPr>
        <sz val="8"/>
        <rFont val="Calibri"/>
        <family val="2"/>
      </rPr>
      <t>min</t>
    </r>
  </si>
  <si>
    <t>Condições ambientais:</t>
  </si>
  <si>
    <r>
      <rPr>
        <b/>
        <sz val="12"/>
        <rFont val="Calibri"/>
        <family val="2"/>
      </rPr>
      <t>Nível d´água</t>
    </r>
    <r>
      <rPr>
        <sz val="12"/>
        <rFont val="Calibri"/>
        <family val="2"/>
      </rPr>
      <t xml:space="preserve">
(m)</t>
    </r>
  </si>
  <si>
    <r>
      <t xml:space="preserve">Condutividade
</t>
    </r>
    <r>
      <rPr>
        <sz val="12"/>
        <rFont val="Calibri"/>
        <family val="2"/>
      </rPr>
      <t>(     ) µS/cm
 (     ) mS/cm</t>
    </r>
    <r>
      <rPr>
        <b/>
        <sz val="12"/>
        <rFont val="Calibri"/>
        <family val="2"/>
      </rPr>
      <t xml:space="preserve"> </t>
    </r>
  </si>
  <si>
    <r>
      <rPr>
        <b/>
        <sz val="12"/>
        <rFont val="Calibri"/>
        <family val="2"/>
      </rPr>
      <t xml:space="preserve">ORP
</t>
    </r>
    <r>
      <rPr>
        <sz val="12"/>
        <rFont val="Calibri"/>
        <family val="2"/>
      </rPr>
      <t>(mV)</t>
    </r>
  </si>
  <si>
    <r>
      <rPr>
        <b/>
        <sz val="12"/>
        <rFont val="Calibri"/>
        <family val="2"/>
      </rPr>
      <t>OD</t>
    </r>
    <r>
      <rPr>
        <sz val="12"/>
        <rFont val="Calibri"/>
        <family val="2"/>
      </rPr>
      <t xml:space="preserve">
(mg/L)</t>
    </r>
  </si>
  <si>
    <r>
      <rPr>
        <b/>
        <sz val="12"/>
        <rFont val="Calibri"/>
        <family val="2"/>
      </rPr>
      <t xml:space="preserve">pH
</t>
    </r>
    <r>
      <rPr>
        <sz val="12"/>
        <rFont val="Calibri"/>
        <family val="2"/>
      </rPr>
      <t>UpH</t>
    </r>
  </si>
  <si>
    <r>
      <rPr>
        <b/>
        <sz val="12"/>
        <rFont val="Calibri"/>
        <family val="2"/>
      </rPr>
      <t>Temperatura</t>
    </r>
    <r>
      <rPr>
        <sz val="12"/>
        <rFont val="Calibri"/>
        <family val="2"/>
      </rPr>
      <t xml:space="preserve">
(°C)</t>
    </r>
  </si>
  <si>
    <r>
      <t xml:space="preserve">Turbidez
</t>
    </r>
    <r>
      <rPr>
        <sz val="12"/>
        <rFont val="Calibri"/>
        <family val="2"/>
      </rPr>
      <t>(     ) FTU
(     ) NTU</t>
    </r>
  </si>
  <si>
    <t>COR</t>
  </si>
  <si>
    <t>Chuva nas ultimas 24h: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</si>
  <si>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</si>
  <si>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</si>
  <si>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</si>
  <si>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</si>
  <si>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</si>
  <si>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</si>
  <si>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</si>
  <si>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</si>
  <si>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</si>
  <si>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</si>
  <si>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</si>
  <si>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r>
      <rPr>
        <b/>
        <sz val="10"/>
        <rFont val="Arial"/>
        <family val="2"/>
      </rPr>
      <t>❌</t>
    </r>
    <r>
      <rPr>
        <sz val="10"/>
        <rFont val="Arial"/>
        <family val="2"/>
      </rPr>
      <t>- 
Não Estabilizado</t>
    </r>
  </si>
  <si>
    <r>
      <rPr>
        <b/>
        <sz val="10"/>
        <rFont val="Arial"/>
        <family val="2"/>
      </rPr>
      <t>✔️</t>
    </r>
    <r>
      <rPr>
        <sz val="10"/>
        <rFont val="Arial"/>
        <family val="2"/>
      </rPr>
      <t>- 
Estabilizado</t>
    </r>
  </si>
  <si>
    <t>NÃO</t>
  </si>
  <si>
    <t>Não Apagar essa linha</t>
  </si>
  <si>
    <r>
      <t xml:space="preserve">Tempo do ensaio 
</t>
    </r>
    <r>
      <rPr>
        <b/>
        <sz val="8"/>
        <rFont val="Calibri"/>
        <family val="2"/>
        <scheme val="minor"/>
      </rPr>
      <t>(min)</t>
    </r>
  </si>
  <si>
    <r>
      <t xml:space="preserve">Nível d´água
</t>
    </r>
    <r>
      <rPr>
        <b/>
        <sz val="8"/>
        <rFont val="Calibri"/>
        <family val="2"/>
        <scheme val="minor"/>
      </rPr>
      <t>(m)</t>
    </r>
  </si>
  <si>
    <t>Condutividade</t>
  </si>
  <si>
    <r>
      <t xml:space="preserve">ORP
</t>
    </r>
    <r>
      <rPr>
        <b/>
        <sz val="8"/>
        <rFont val="Calibri"/>
        <family val="2"/>
        <scheme val="minor"/>
      </rPr>
      <t>(mV)</t>
    </r>
  </si>
  <si>
    <r>
      <t xml:space="preserve">OD
</t>
    </r>
    <r>
      <rPr>
        <b/>
        <sz val="8"/>
        <rFont val="Calibri"/>
        <family val="2"/>
        <scheme val="minor"/>
      </rPr>
      <t>(mg/L)</t>
    </r>
  </si>
  <si>
    <r>
      <t xml:space="preserve">pH
</t>
    </r>
    <r>
      <rPr>
        <b/>
        <sz val="8"/>
        <rFont val="Calibri"/>
        <family val="2"/>
        <scheme val="minor"/>
      </rPr>
      <t>UpH</t>
    </r>
  </si>
  <si>
    <r>
      <rPr>
        <b/>
        <sz val="10"/>
        <rFont val="Calibri"/>
        <family val="2"/>
        <scheme val="minor"/>
      </rPr>
      <t>Temperatura</t>
    </r>
    <r>
      <rPr>
        <b/>
        <sz val="11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(°C)</t>
    </r>
  </si>
  <si>
    <r>
      <t xml:space="preserve">Turbidez
</t>
    </r>
    <r>
      <rPr>
        <b/>
        <sz val="8"/>
        <rFont val="Calibri"/>
        <family val="2"/>
        <scheme val="minor"/>
      </rPr>
      <t>1 FNU; 2 FTU; 3 NTU;  
4 JTU; 5 FAU</t>
    </r>
  </si>
  <si>
    <r>
      <rPr>
        <b/>
        <sz val="8"/>
        <rFont val="Calibri"/>
        <family val="2"/>
      </rPr>
      <t>1 µ</t>
    </r>
    <r>
      <rPr>
        <b/>
        <sz val="8"/>
        <rFont val="Calibri"/>
        <family val="2"/>
        <scheme val="minor"/>
      </rPr>
      <t xml:space="preserve">S/cm ; 2 mS/cm </t>
    </r>
  </si>
  <si>
    <t>*Desvios, adições ou exclusões do médoto de amostragem ou do plano de amostragem devem ser registradas no campo observações</t>
  </si>
  <si>
    <t>Houve desvio de método?</t>
  </si>
  <si>
    <t>Observações:</t>
  </si>
  <si>
    <t>SRV-FOR-0310-rev.3</t>
  </si>
  <si>
    <t>Termometro
Patrimônio:</t>
  </si>
  <si>
    <t>Iintervalo de leitura?</t>
  </si>
  <si>
    <t xml:space="preserve">JORGE PAULO </t>
  </si>
  <si>
    <t>Vazão
L/min</t>
  </si>
  <si>
    <t>Hora de inicio do ensaio:
h</t>
  </si>
  <si>
    <t>Hora amostragem
h</t>
  </si>
  <si>
    <t>-</t>
  </si>
  <si>
    <t>PM-04</t>
  </si>
  <si>
    <t>Incolor</t>
  </si>
  <si>
    <t>Ivana Santinoni</t>
  </si>
  <si>
    <t>PM-05</t>
  </si>
  <si>
    <t>PM-06</t>
  </si>
  <si>
    <t>PMN-02</t>
  </si>
  <si>
    <t>PMN-03</t>
  </si>
  <si>
    <t>Dup-02</t>
  </si>
  <si>
    <t>BC-01</t>
  </si>
  <si>
    <t>Dup-01</t>
  </si>
  <si>
    <t>BV-01</t>
  </si>
  <si>
    <t>BE-01</t>
  </si>
  <si>
    <t>ASP</t>
  </si>
  <si>
    <t xml:space="preserve">incolor </t>
  </si>
  <si>
    <t>=</t>
  </si>
  <si>
    <t>CDHU-Barra do Sahy</t>
  </si>
  <si>
    <t>RELATÓRIO DE ENSAIO E AMOSTRAGEM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</si>
  <si>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</si>
  <si>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</si>
  <si>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</si>
  <si>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</si>
  <si>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</si>
  <si>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</si>
  <si>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</si>
  <si>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</si>
  <si>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</si>
  <si>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</si>
  <si>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</si>
  <si>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</si>
  <si>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</si>
  <si>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 xml:space="preserve">KDB </t>
  </si>
  <si>
    <t>Nº Projeto:</t>
  </si>
  <si>
    <t>PLANO DE AMOSTRAGEM</t>
  </si>
  <si>
    <t>Formulário:</t>
  </si>
  <si>
    <t>SRV-FOR-0130-Rev.4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</si>
  <si>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</si>
  <si>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</si>
  <si>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</si>
  <si>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</si>
  <si>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</si>
  <si>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</si>
  <si>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</si>
  <si>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</si>
  <si>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</si>
  <si>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</si>
  <si>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</si>
  <si>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</si>
  <si>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</si>
  <si>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</si>
  <si>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</si>
  <si>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</si>
  <si>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</si>
  <si>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</si>
  <si>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r>
      <rPr>
        <b/>
        <sz val="10"/>
        <rFont val="Arial"/>
        <family val="2"/>
      </rPr>
      <t>R-</t>
    </r>
    <r>
      <rPr>
        <sz val="10"/>
        <color rgb="FFFF0000"/>
        <rFont val="Arial"/>
        <family val="2"/>
      </rPr>
      <t>00542/23-</t>
    </r>
    <r>
      <rPr>
        <b/>
        <sz val="10"/>
        <rFont val="Arial"/>
        <family val="2"/>
      </rPr>
      <t>Rev.</t>
    </r>
    <r>
      <rPr>
        <sz val="10"/>
        <color rgb="FFFF0000"/>
        <rFont val="Arial"/>
        <family val="2"/>
      </rPr>
      <t>00</t>
    </r>
  </si>
  <si>
    <t>Potencial de oxirredução</t>
  </si>
  <si>
    <t>Oxigênio Dissolvido</t>
  </si>
  <si>
    <t>pH</t>
  </si>
  <si>
    <t>Temperatura</t>
  </si>
  <si>
    <t>Turbidez</t>
  </si>
  <si>
    <t>Incerteza de medição</t>
  </si>
  <si>
    <t>± 45</t>
  </si>
  <si>
    <t>±38,8</t>
  </si>
  <si>
    <t>±0,33</t>
  </si>
  <si>
    <t>±0,14</t>
  </si>
  <si>
    <t>±0,27</t>
  </si>
  <si>
    <t>±22,54</t>
  </si>
  <si>
    <t>L.D.</t>
  </si>
  <si>
    <t>L.Q.</t>
  </si>
  <si>
    <t>Identificação da amostra:</t>
  </si>
  <si>
    <t>PM-03A</t>
  </si>
  <si>
    <t>Hora do ensaio:</t>
  </si>
  <si>
    <t>Hora da amostragem:</t>
  </si>
  <si>
    <t>Unidade:</t>
  </si>
  <si>
    <t>µs/cm</t>
  </si>
  <si>
    <t>mV</t>
  </si>
  <si>
    <t>mg/L</t>
  </si>
  <si>
    <t>UpH</t>
  </si>
  <si>
    <t>ºC</t>
  </si>
  <si>
    <t>NTU</t>
  </si>
  <si>
    <t>I14</t>
  </si>
  <si>
    <t>I18</t>
  </si>
  <si>
    <t>C30</t>
  </si>
  <si>
    <t>C6</t>
  </si>
  <si>
    <t>H30</t>
  </si>
  <si>
    <t>K30</t>
  </si>
  <si>
    <t>E41</t>
  </si>
  <si>
    <t>G41</t>
  </si>
  <si>
    <t>I41</t>
  </si>
  <si>
    <t>L41</t>
  </si>
  <si>
    <t>MSM NOME DA ABA</t>
  </si>
  <si>
    <t>N41</t>
  </si>
  <si>
    <t>P41</t>
  </si>
  <si>
    <t>P30</t>
  </si>
  <si>
    <t>Condições ambientais: 0 Sem chuva; 1 Leve; 
2 Moderada; 3 intensa</t>
  </si>
  <si>
    <t>A65</t>
  </si>
  <si>
    <t>A66</t>
  </si>
  <si>
    <t>A67</t>
  </si>
  <si>
    <t>A69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</si>
</sst>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00000"/>
    <numFmt numFmtId="166" formatCode="0.000"/>
    <numFmt numFmtId="167" formatCode="[$-F400]h:mm:ss\ AM/PM"/>
  </numFmts>
  <fonts count="22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</font>
    <font>
      <sz val="1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5" fontId="5" fillId="0" borderId="0" xfId="0" applyNumberFormat="1" applyFont="1" applyAlignment="1" applyProtection="1">
      <alignment vertical="center"/>
      <protection locked="0"/>
    </xf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20" fillId="7" borderId="17" xfId="0" applyFont="1" applyFill="1" applyBorder="1" applyAlignment="1">
      <alignment horizontal="center" vertical="center" wrapText="1"/>
    </xf>
    <xf numFmtId="14" fontId="19" fillId="0" borderId="0" xfId="0" applyNumberFormat="1" applyFont="1" applyAlignment="1" applyProtection="1">
      <alignment vertical="center"/>
      <protection locked="0"/>
    </xf>
    <xf numFmtId="14" fontId="0" fillId="0" borderId="0" xfId="0" applyNumberFormat="1"/>
    <xf numFmtId="14" fontId="18" fillId="0" borderId="0" xfId="0" applyNumberFormat="1" applyFont="1"/>
    <xf numFmtId="20" fontId="18" fillId="0" borderId="0" xfId="0" applyNumberFormat="1" applyFont="1"/>
    <xf numFmtId="0" fontId="19" fillId="0" borderId="10" xfId="0" applyFont="1" applyBorder="1" applyAlignment="1" applyProtection="1">
      <alignment vertical="center"/>
      <protection locked="0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7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9" xfId="0" applyNumberFormat="1" applyFont="1" applyBorder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1" fontId="3" fillId="0" borderId="10" xfId="0" applyNumberFormat="1" applyFont="1" applyBorder="1" applyAlignment="1" applyProtection="1">
      <alignment horizontal="center" vertical="center" wrapText="1"/>
      <protection locked="0"/>
    </xf>
    <xf numFmtId="1" fontId="3" fillId="0" borderId="12" xfId="0" applyNumberFormat="1" applyFont="1" applyBorder="1" applyAlignment="1" applyProtection="1">
      <alignment horizontal="center" vertical="center" wrapText="1"/>
      <protection locked="0"/>
    </xf>
    <xf numFmtId="1" fontId="3" fillId="0" borderId="11" xfId="0" applyNumberFormat="1" applyFont="1" applyBorder="1" applyAlignment="1" applyProtection="1">
      <alignment horizontal="center" vertical="center" wrapText="1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2" fontId="5" fillId="0" borderId="6" xfId="0" applyNumberFormat="1" applyFont="1" applyBorder="1" applyAlignment="1">
      <alignment horizontal="left" vertical="center" wrapText="1"/>
    </xf>
    <xf numFmtId="2" fontId="5" fillId="0" borderId="0" xfId="0" applyNumberFormat="1" applyFont="1" applyAlignment="1">
      <alignment horizontal="left" vertical="center" wrapText="1"/>
    </xf>
    <xf numFmtId="1" fontId="3" fillId="4" borderId="4" xfId="0" applyNumberFormat="1" applyFont="1" applyFill="1" applyBorder="1" applyAlignment="1">
      <alignment horizontal="center" vertical="center" wrapText="1"/>
    </xf>
    <xf numFmtId="0" fontId="15" fillId="0" borderId="4" xfId="0" applyFont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 vertical="center" wrapText="1"/>
      <protection locked="0"/>
    </xf>
    <xf numFmtId="2" fontId="3" fillId="0" borderId="2" xfId="0" applyNumberFormat="1" applyFont="1" applyBorder="1" applyAlignment="1" applyProtection="1">
      <alignment horizontal="center" vertical="center" wrapText="1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5" xfId="0" applyNumberFormat="1" applyFont="1" applyBorder="1" applyAlignment="1" applyProtection="1">
      <alignment horizontal="center" vertical="center" wrapText="1"/>
      <protection locked="0"/>
    </xf>
    <xf numFmtId="2" fontId="3" fillId="0" borderId="10" xfId="0" applyNumberFormat="1" applyFont="1" applyBorder="1" applyAlignment="1" applyProtection="1">
      <alignment horizontal="center" vertical="center" wrapText="1"/>
      <protection locked="0"/>
    </xf>
    <xf numFmtId="2" fontId="3" fillId="0" borderId="11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/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11" fillId="4" borderId="4" xfId="0" applyFont="1" applyFill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 applyProtection="1">
      <alignment horizontal="center" vertical="center" wrapText="1"/>
      <protection locked="0"/>
    </xf>
    <xf numFmtId="0" fontId="11" fillId="4" borderId="5" xfId="0" applyFont="1" applyFill="1" applyBorder="1" applyAlignment="1" applyProtection="1">
      <alignment horizontal="center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7" xfId="0" applyFont="1" applyFill="1" applyBorder="1" applyAlignment="1" applyProtection="1">
      <alignment horizontal="center" vertical="center" wrapText="1"/>
      <protection locked="0"/>
    </xf>
    <xf numFmtId="0" fontId="11" fillId="4" borderId="8" xfId="0" applyFont="1" applyFill="1" applyBorder="1" applyAlignment="1" applyProtection="1">
      <alignment horizontal="center" vertical="center" wrapText="1"/>
      <protection locked="0"/>
    </xf>
    <xf numFmtId="0" fontId="11" fillId="4" borderId="9" xfId="0" applyFont="1" applyFill="1" applyBorder="1" applyAlignment="1" applyProtection="1">
      <alignment horizontal="center" vertical="center" wrapText="1"/>
      <protection locked="0"/>
    </xf>
    <xf numFmtId="0" fontId="11" fillId="4" borderId="0" xfId="0" applyFont="1" applyFill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2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164" fontId="10" fillId="6" borderId="10" xfId="0" applyNumberFormat="1" applyFont="1" applyFill="1" applyBorder="1" applyAlignment="1">
      <alignment horizontal="center"/>
    </xf>
    <xf numFmtId="164" fontId="10" fillId="6" borderId="11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5" borderId="4" xfId="0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166" fontId="1" fillId="0" borderId="4" xfId="0" applyNumberFormat="1" applyFont="1" applyBorder="1" applyAlignment="1" applyProtection="1">
      <alignment horizontal="center" vertical="center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 applyProtection="1">
      <alignment horizontal="center" vertical="center" wrapTex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164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9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5" fillId="4" borderId="10" xfId="0" applyFont="1" applyFill="1" applyBorder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165" fontId="5" fillId="0" borderId="4" xfId="0" applyNumberFormat="1" applyFont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166" fontId="5" fillId="0" borderId="4" xfId="0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49" fontId="5" fillId="0" borderId="10" xfId="0" applyNumberFormat="1" applyFont="1" applyBorder="1" applyAlignment="1" applyProtection="1">
      <alignment horizontal="center" vertical="center"/>
      <protection locked="0"/>
    </xf>
    <xf numFmtId="49" fontId="5" fillId="0" borderId="12" xfId="0" applyNumberFormat="1" applyFont="1" applyBorder="1" applyAlignment="1" applyProtection="1">
      <alignment horizontal="center" vertical="center"/>
      <protection locked="0"/>
    </xf>
    <xf numFmtId="49" fontId="5" fillId="0" borderId="11" xfId="0" applyNumberFormat="1" applyFont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2" borderId="10" xfId="0" applyNumberFormat="1" applyFont="1" applyFill="1" applyBorder="1" applyAlignment="1" applyProtection="1">
      <alignment horizontal="center" vertical="center"/>
      <protection locked="0"/>
    </xf>
    <xf numFmtId="49" fontId="5" fillId="2" borderId="12" xfId="0" applyNumberFormat="1" applyFont="1" applyFill="1" applyBorder="1" applyAlignment="1" applyProtection="1">
      <alignment horizontal="center" vertical="center"/>
      <protection locked="0"/>
    </xf>
    <xf numFmtId="49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0" fontId="5" fillId="4" borderId="12" xfId="0" applyFont="1" applyFill="1" applyBorder="1" applyAlignment="1" applyProtection="1">
      <alignment horizontal="center" vertical="center"/>
      <protection locked="0"/>
    </xf>
    <xf numFmtId="14" fontId="5" fillId="0" borderId="10" xfId="0" applyNumberFormat="1" applyFont="1" applyBorder="1" applyAlignment="1" applyProtection="1">
      <alignment horizontal="center" vertical="center"/>
      <protection locked="0"/>
    </xf>
    <xf numFmtId="1" fontId="5" fillId="2" borderId="12" xfId="0" applyNumberFormat="1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14" fontId="5" fillId="6" borderId="10" xfId="0" applyNumberFormat="1" applyFont="1" applyFill="1" applyBorder="1" applyAlignment="1" applyProtection="1">
      <alignment horizontal="center" vertical="center"/>
      <protection locked="0"/>
    </xf>
    <xf numFmtId="0" fontId="5" fillId="6" borderId="11" xfId="0" applyFont="1" applyFill="1" applyBorder="1" applyAlignment="1" applyProtection="1">
      <alignment horizontal="center" vertical="center"/>
      <protection locked="0"/>
    </xf>
    <xf numFmtId="165" fontId="5" fillId="6" borderId="4" xfId="0" applyNumberFormat="1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0" fontId="1" fillId="6" borderId="11" xfId="0" applyFont="1" applyFill="1" applyBorder="1" applyAlignment="1" applyProtection="1">
      <alignment horizontal="center" vertical="center"/>
      <protection locked="0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167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10" fillId="0" borderId="10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164" fontId="10" fillId="6" borderId="14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2" fontId="5" fillId="6" borderId="6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FE224ADB-FE1F-6544-B1CD-20B61ECC3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47650"/>
          <a:ext cx="1445662" cy="508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24E18702-D254-D649-9627-AFF0CA082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6278" y="1965570"/>
          <a:ext cx="715542" cy="2380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23790481-F17A-3542-9617-96F0F2F9B73F}"/>
            </a:ext>
          </a:extLst>
        </xdr:cNvPr>
        <xdr:cNvCxnSpPr/>
      </xdr:nvCxnSpPr>
      <xdr:spPr>
        <a:xfrm flipV="1">
          <a:off x="7028717" y="3659065"/>
          <a:ext cx="352425" cy="20344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A0CFDF60-A5D9-2D43-B859-C179EDE08BFD}"/>
            </a:ext>
          </a:extLst>
        </xdr:cNvPr>
        <xdr:cNvCxnSpPr/>
      </xdr:nvCxnSpPr>
      <xdr:spPr>
        <a:xfrm flipH="1" flipV="1">
          <a:off x="6952029" y="4033960"/>
          <a:ext cx="438638" cy="279643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78C01E7-CA77-0E44-A4D0-E006018D110F}"/>
            </a:ext>
          </a:extLst>
        </xdr:cNvPr>
        <xdr:cNvCxnSpPr/>
      </xdr:nvCxnSpPr>
      <xdr:spPr>
        <a:xfrm flipV="1">
          <a:off x="6628178" y="3668590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AE854F4A-1145-C842-A257-BA1FF9904517}"/>
            </a:ext>
          </a:extLst>
        </xdr:cNvPr>
        <xdr:cNvCxnSpPr/>
      </xdr:nvCxnSpPr>
      <xdr:spPr>
        <a:xfrm flipV="1">
          <a:off x="6628178" y="4033960"/>
          <a:ext cx="342900" cy="251068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3C07BEF-CB73-D345-A3E1-958EADD1D19A}"/>
            </a:ext>
          </a:extLst>
        </xdr:cNvPr>
        <xdr:cNvCxnSpPr/>
      </xdr:nvCxnSpPr>
      <xdr:spPr>
        <a:xfrm>
          <a:off x="6966655" y="2610584"/>
          <a:ext cx="462600" cy="412993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57175"/>
          <a:ext cx="1387047" cy="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962150"/>
          <a:ext cx="696003" cy="2356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6677025" y="3638550"/>
          <a:ext cx="352425" cy="2000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 flipV="1">
          <a:off x="6619876" y="4010025"/>
          <a:ext cx="419099" cy="2762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6296025" y="3648075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6296025" y="4010025"/>
          <a:ext cx="342900" cy="24765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34502" y="2600326"/>
          <a:ext cx="423523" cy="409574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57175"/>
          <a:ext cx="1387047" cy="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962150"/>
          <a:ext cx="696003" cy="2356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V="1">
          <a:off x="6677025" y="3638550"/>
          <a:ext cx="352425" cy="2000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 flipV="1">
          <a:off x="6619876" y="4010025"/>
          <a:ext cx="419099" cy="2762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6296025" y="3648075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V="1">
          <a:off x="6296025" y="4010025"/>
          <a:ext cx="342900" cy="24765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6634502" y="2600326"/>
          <a:ext cx="423523" cy="409574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285750</xdr:colOff>
      <xdr:row>0</xdr:row>
      <xdr:rowOff>715010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353C615-975F-1744-FA65-075CEB5616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59" t="18867" r="11136" b="13448"/>
        <a:stretch/>
      </xdr:blipFill>
      <xdr:spPr bwMode="auto">
        <a:xfrm>
          <a:off x="0" y="0"/>
          <a:ext cx="1628775" cy="71501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603556</xdr:colOff>
      <xdr:row>2</xdr:row>
      <xdr:rowOff>39326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C4C5325-0F9F-7B1B-5828-F4850E0AC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603556" cy="963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86A9CAFD-CC4B-9B41-A2B8-4C8EB066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50580"/>
          <a:ext cx="1457385" cy="5161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8E24D388-4661-1E43-B1CB-401E2F775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917" y="1978270"/>
          <a:ext cx="719449" cy="2387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3671D347-6B15-8542-A4EA-E9A79E3645A6}"/>
            </a:ext>
          </a:extLst>
        </xdr:cNvPr>
        <xdr:cNvCxnSpPr/>
      </xdr:nvCxnSpPr>
      <xdr:spPr>
        <a:xfrm flipV="1">
          <a:off x="7090263" y="3676650"/>
          <a:ext cx="352425" cy="204421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0FA902B-AB0E-C044-BA36-0D8051D7D485}"/>
            </a:ext>
          </a:extLst>
        </xdr:cNvPr>
        <xdr:cNvCxnSpPr/>
      </xdr:nvCxnSpPr>
      <xdr:spPr>
        <a:xfrm flipH="1" flipV="1">
          <a:off x="7009668" y="4052521"/>
          <a:ext cx="442545" cy="280621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FBC93A31-8C93-B64B-B36A-F9B5C747B43C}"/>
            </a:ext>
          </a:extLst>
        </xdr:cNvPr>
        <xdr:cNvCxnSpPr/>
      </xdr:nvCxnSpPr>
      <xdr:spPr>
        <a:xfrm flipV="1">
          <a:off x="6685817" y="3686175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B4C643C-09E6-4C49-9CB6-BF2124D87E14}"/>
            </a:ext>
          </a:extLst>
        </xdr:cNvPr>
        <xdr:cNvCxnSpPr/>
      </xdr:nvCxnSpPr>
      <xdr:spPr>
        <a:xfrm flipV="1">
          <a:off x="6685817" y="4052521"/>
          <a:ext cx="342900" cy="252046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1E7AACA-9EB2-C341-93E4-C0A0F2DBA144}"/>
            </a:ext>
          </a:extLst>
        </xdr:cNvPr>
        <xdr:cNvCxnSpPr/>
      </xdr:nvCxnSpPr>
      <xdr:spPr>
        <a:xfrm>
          <a:off x="7024294" y="2625238"/>
          <a:ext cx="470415" cy="41397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7886305E-D9A8-D547-90B9-C83BC5DCF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50580"/>
          <a:ext cx="1457385" cy="5161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7FD9C342-E1A9-364C-8D59-3872F7DC9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917" y="1978270"/>
          <a:ext cx="719449" cy="2387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B70C5FD5-7602-1D4F-8FF8-DCB6AB235A89}"/>
            </a:ext>
          </a:extLst>
        </xdr:cNvPr>
        <xdr:cNvCxnSpPr/>
      </xdr:nvCxnSpPr>
      <xdr:spPr>
        <a:xfrm flipV="1">
          <a:off x="7090263" y="3676650"/>
          <a:ext cx="352425" cy="204421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1EE38B7-BC9D-6B45-AE1C-A84AA500058D}"/>
            </a:ext>
          </a:extLst>
        </xdr:cNvPr>
        <xdr:cNvCxnSpPr/>
      </xdr:nvCxnSpPr>
      <xdr:spPr>
        <a:xfrm flipH="1" flipV="1">
          <a:off x="7009668" y="4052521"/>
          <a:ext cx="442545" cy="280621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42D2F306-59C6-EC4E-96EB-F34D92923B1B}"/>
            </a:ext>
          </a:extLst>
        </xdr:cNvPr>
        <xdr:cNvCxnSpPr/>
      </xdr:nvCxnSpPr>
      <xdr:spPr>
        <a:xfrm flipV="1">
          <a:off x="6685817" y="3686175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45D9973-971B-0D4A-B08E-4EE40950387D}"/>
            </a:ext>
          </a:extLst>
        </xdr:cNvPr>
        <xdr:cNvCxnSpPr/>
      </xdr:nvCxnSpPr>
      <xdr:spPr>
        <a:xfrm flipV="1">
          <a:off x="6685817" y="4052521"/>
          <a:ext cx="342900" cy="252046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C609B32-62F9-ED4D-9D9A-DD5BC418592B}"/>
            </a:ext>
          </a:extLst>
        </xdr:cNvPr>
        <xdr:cNvCxnSpPr/>
      </xdr:nvCxnSpPr>
      <xdr:spPr>
        <a:xfrm>
          <a:off x="7024294" y="2625238"/>
          <a:ext cx="470415" cy="41397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CF1D56C8-9990-B348-B4B0-4289DE629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50580"/>
          <a:ext cx="1457385" cy="5161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F3988918-E904-364C-80D6-4831F0D79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917" y="1978270"/>
          <a:ext cx="719449" cy="2387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9A865863-4209-DB49-8CE4-22ADF18D784F}"/>
            </a:ext>
          </a:extLst>
        </xdr:cNvPr>
        <xdr:cNvCxnSpPr/>
      </xdr:nvCxnSpPr>
      <xdr:spPr>
        <a:xfrm flipV="1">
          <a:off x="7090263" y="3676650"/>
          <a:ext cx="352425" cy="204421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492FCDFD-C0A7-6844-A929-3A4183B1AEEF}"/>
            </a:ext>
          </a:extLst>
        </xdr:cNvPr>
        <xdr:cNvCxnSpPr/>
      </xdr:nvCxnSpPr>
      <xdr:spPr>
        <a:xfrm flipH="1" flipV="1">
          <a:off x="7009668" y="4052521"/>
          <a:ext cx="442545" cy="280621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D7351FD5-1D03-F141-9FFE-8D3752B5E155}"/>
            </a:ext>
          </a:extLst>
        </xdr:cNvPr>
        <xdr:cNvCxnSpPr/>
      </xdr:nvCxnSpPr>
      <xdr:spPr>
        <a:xfrm flipV="1">
          <a:off x="6685817" y="3686175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BA4775F-82BC-8942-A8EF-B58858DAF78E}"/>
            </a:ext>
          </a:extLst>
        </xdr:cNvPr>
        <xdr:cNvCxnSpPr/>
      </xdr:nvCxnSpPr>
      <xdr:spPr>
        <a:xfrm flipV="1">
          <a:off x="6685817" y="4052521"/>
          <a:ext cx="342900" cy="252046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107B45E-9FE5-E048-BF44-B46D716EF8FA}"/>
            </a:ext>
          </a:extLst>
        </xdr:cNvPr>
        <xdr:cNvCxnSpPr/>
      </xdr:nvCxnSpPr>
      <xdr:spPr>
        <a:xfrm>
          <a:off x="7024294" y="2625238"/>
          <a:ext cx="470415" cy="41397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DE91AF30-E146-6E43-81A3-5DB015A9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47650"/>
          <a:ext cx="1445662" cy="508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7B2EC208-7BDD-7844-8630-746691A36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6278" y="1965570"/>
          <a:ext cx="715542" cy="2380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F4A51647-25AD-EE48-8DDE-15B3875AF9F9}"/>
            </a:ext>
          </a:extLst>
        </xdr:cNvPr>
        <xdr:cNvCxnSpPr/>
      </xdr:nvCxnSpPr>
      <xdr:spPr>
        <a:xfrm flipV="1">
          <a:off x="7028717" y="3659065"/>
          <a:ext cx="352425" cy="20344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995FDBB-4AB5-B84A-BBB5-7BBBC3EB8DE3}"/>
            </a:ext>
          </a:extLst>
        </xdr:cNvPr>
        <xdr:cNvCxnSpPr/>
      </xdr:nvCxnSpPr>
      <xdr:spPr>
        <a:xfrm flipH="1" flipV="1">
          <a:off x="6952029" y="4033960"/>
          <a:ext cx="438638" cy="279643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8C3D6C36-E64F-4C4A-AF50-D88ADF1E7A07}"/>
            </a:ext>
          </a:extLst>
        </xdr:cNvPr>
        <xdr:cNvCxnSpPr/>
      </xdr:nvCxnSpPr>
      <xdr:spPr>
        <a:xfrm flipV="1">
          <a:off x="6628178" y="3668590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E39B43B-5CAD-C44D-BFFC-C42AFC869D00}"/>
            </a:ext>
          </a:extLst>
        </xdr:cNvPr>
        <xdr:cNvCxnSpPr/>
      </xdr:nvCxnSpPr>
      <xdr:spPr>
        <a:xfrm flipV="1">
          <a:off x="6628178" y="4033960"/>
          <a:ext cx="342900" cy="251068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3A008A1-9296-154A-9D0C-19D4CA0EEC4A}"/>
            </a:ext>
          </a:extLst>
        </xdr:cNvPr>
        <xdr:cNvCxnSpPr/>
      </xdr:nvCxnSpPr>
      <xdr:spPr>
        <a:xfrm>
          <a:off x="6966655" y="2610584"/>
          <a:ext cx="462600" cy="412993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57175"/>
          <a:ext cx="1387047" cy="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962150"/>
          <a:ext cx="696003" cy="2356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6677025" y="3638550"/>
          <a:ext cx="352425" cy="2000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 flipV="1">
          <a:off x="6619876" y="4010025"/>
          <a:ext cx="419099" cy="2762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6296025" y="3648075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6296025" y="4010025"/>
          <a:ext cx="342900" cy="24765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634502" y="2600326"/>
          <a:ext cx="423523" cy="409574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7ADE41FC-BC98-E749-8279-87CD2AA55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50580"/>
          <a:ext cx="1457385" cy="5161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E0DD4501-4831-554E-A8A9-4DE47DEED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917" y="1978270"/>
          <a:ext cx="719449" cy="2387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C724A9EC-4371-0747-96E5-3BD79CF615EA}"/>
            </a:ext>
          </a:extLst>
        </xdr:cNvPr>
        <xdr:cNvCxnSpPr/>
      </xdr:nvCxnSpPr>
      <xdr:spPr>
        <a:xfrm flipV="1">
          <a:off x="7090263" y="3676650"/>
          <a:ext cx="352425" cy="204421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D93FC20-C0BC-8E49-8DBF-9BE2D26E869C}"/>
            </a:ext>
          </a:extLst>
        </xdr:cNvPr>
        <xdr:cNvCxnSpPr/>
      </xdr:nvCxnSpPr>
      <xdr:spPr>
        <a:xfrm flipH="1" flipV="1">
          <a:off x="7009668" y="4052521"/>
          <a:ext cx="442545" cy="280621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ADE232FD-0097-3843-902D-5439989B4D7C}"/>
            </a:ext>
          </a:extLst>
        </xdr:cNvPr>
        <xdr:cNvCxnSpPr/>
      </xdr:nvCxnSpPr>
      <xdr:spPr>
        <a:xfrm flipV="1">
          <a:off x="6685817" y="3686175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7934408-B4E7-724A-818B-50FFA46B80CB}"/>
            </a:ext>
          </a:extLst>
        </xdr:cNvPr>
        <xdr:cNvCxnSpPr/>
      </xdr:nvCxnSpPr>
      <xdr:spPr>
        <a:xfrm flipV="1">
          <a:off x="6685817" y="4052521"/>
          <a:ext cx="342900" cy="252046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2F68DBF-5E36-354C-A11E-4FFD1D57BF70}"/>
            </a:ext>
          </a:extLst>
        </xdr:cNvPr>
        <xdr:cNvCxnSpPr/>
      </xdr:nvCxnSpPr>
      <xdr:spPr>
        <a:xfrm>
          <a:off x="7024294" y="2625238"/>
          <a:ext cx="470415" cy="41397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57175"/>
          <a:ext cx="1387047" cy="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962150"/>
          <a:ext cx="696003" cy="2356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6677025" y="3638550"/>
          <a:ext cx="352425" cy="2000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 flipV="1">
          <a:off x="6619876" y="4010025"/>
          <a:ext cx="419099" cy="2762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6296025" y="3648075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6296025" y="4010025"/>
          <a:ext cx="342900" cy="24765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6634502" y="2600326"/>
          <a:ext cx="423523" cy="409574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1</xdr:row>
      <xdr:rowOff>57150</xdr:rowOff>
    </xdr:from>
    <xdr:to>
      <xdr:col>3</xdr:col>
      <xdr:colOff>309361</xdr:colOff>
      <xdr:row>3</xdr:row>
      <xdr:rowOff>174671</xdr:rowOff>
    </xdr:to>
    <xdr:pic>
      <xdr:nvPicPr>
        <xdr:cNvPr id="2" name="Imagem 4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7" t="18890" r="11749" b="14368"/>
        <a:stretch>
          <a:fillRect/>
        </a:stretch>
      </xdr:blipFill>
      <xdr:spPr bwMode="auto">
        <a:xfrm>
          <a:off x="65314" y="257175"/>
          <a:ext cx="1387047" cy="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47625</xdr:colOff>
      <xdr:row>11</xdr:row>
      <xdr:rowOff>114300</xdr:rowOff>
    </xdr:from>
    <xdr:to>
      <xdr:col>17</xdr:col>
      <xdr:colOff>362628</xdr:colOff>
      <xdr:row>25</xdr:row>
      <xdr:rowOff>204107</xdr:rowOff>
    </xdr:to>
    <xdr:pic>
      <xdr:nvPicPr>
        <xdr:cNvPr id="3" name="Picture 2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962150"/>
          <a:ext cx="696003" cy="2356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21</xdr:row>
      <xdr:rowOff>171450</xdr:rowOff>
    </xdr:from>
    <xdr:to>
      <xdr:col>17</xdr:col>
      <xdr:colOff>361950</xdr:colOff>
      <xdr:row>23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6677025" y="3638550"/>
          <a:ext cx="352425" cy="2000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333376</xdr:colOff>
      <xdr:row>23</xdr:row>
      <xdr:rowOff>219075</xdr:rowOff>
    </xdr:from>
    <xdr:to>
      <xdr:col>17</xdr:col>
      <xdr:colOff>371475</xdr:colOff>
      <xdr:row>25</xdr:row>
      <xdr:rowOff>171450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6619876" y="4010025"/>
          <a:ext cx="419099" cy="2762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180975</xdr:rowOff>
    </xdr:from>
    <xdr:to>
      <xdr:col>16</xdr:col>
      <xdr:colOff>342900</xdr:colOff>
      <xdr:row>21</xdr:row>
      <xdr:rowOff>190500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6296025" y="3648075"/>
          <a:ext cx="333375" cy="95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219075</xdr:rowOff>
    </xdr:from>
    <xdr:to>
      <xdr:col>16</xdr:col>
      <xdr:colOff>352425</xdr:colOff>
      <xdr:row>25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6296025" y="4010025"/>
          <a:ext cx="342900" cy="24765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348002</xdr:colOff>
      <xdr:row>15</xdr:row>
      <xdr:rowOff>104776</xdr:rowOff>
    </xdr:from>
    <xdr:to>
      <xdr:col>18</xdr:col>
      <xdr:colOff>9525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634502" y="2600326"/>
          <a:ext cx="423523" cy="409574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527B-3FC9-904E-AD1D-5B2303D16F91}">
  <dimension ref="A1:IU114"/>
  <sheetViews>
    <sheetView showGridLines="0" topLeftCell="B1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28.4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/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/>
      <c r="O22" s="215"/>
      <c r="P22" s="215"/>
      <c r="S22" s="215"/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/>
      <c r="O26" s="215"/>
      <c r="P26" s="215"/>
      <c r="Q26" s="7"/>
      <c r="R26" s="7"/>
      <c r="S26" s="215"/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94</v>
      </c>
      <c r="B30" s="171"/>
      <c r="C30" s="171" t="s">
        <v>94</v>
      </c>
      <c r="D30" s="171"/>
      <c r="E30" s="171"/>
      <c r="F30" s="172"/>
      <c r="G30" s="172"/>
      <c r="H30" s="173"/>
      <c r="I30" s="173"/>
      <c r="J30" s="173"/>
      <c r="K30" s="173">
        <v>0.54166666666666663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>IF(C47="","",C35)</f>
        <v/>
      </c>
      <c r="D34" s="164"/>
      <c r="E34" s="164" t="str">
        <f ca="1">IF(E47="","",E35)</f>
        <v>❌- 
Não Estabilizado</v>
      </c>
      <c r="F34" s="164"/>
      <c r="G34" s="164" t="str">
        <f>IF(G47="","",G35)</f>
        <v>❌- 
Não Estabilizado</v>
      </c>
      <c r="H34" s="164"/>
      <c r="I34" s="165" t="str">
        <f>IF(I47="","",I35)</f>
        <v>❌- 
Não Estabilizado</v>
      </c>
      <c r="J34" s="166"/>
      <c r="K34" s="167"/>
      <c r="L34" s="165" t="str">
        <f ca="1">IF(L47="","",L35)</f>
        <v>❌- 
Não Estabilizado</v>
      </c>
      <c r="M34" s="167"/>
      <c r="N34" s="165" t="str">
        <f ca="1">IF(N47="","",N35)</f>
        <v>❌- 
Não Estabilizado</v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>IF(C38&lt;=C37,$P$38,$P$37)</f>
        <v>❌- 
Não Estabilizado</v>
      </c>
      <c r="D35" s="157"/>
      <c r="E35" s="157" t="str">
        <f t="shared" ref="E35" ca="1" si="0">IF(E38&lt;=E37,$P$38,$P$37)</f>
        <v>❌- 
Não Estabilizado</v>
      </c>
      <c r="F35" s="157"/>
      <c r="G35" s="157" t="str">
        <f t="shared" ref="G35" si="1">IF(G38&lt;=G37,$P$38,$P$37)</f>
        <v>❌- 
Não Estabilizado</v>
      </c>
      <c r="H35" s="157"/>
      <c r="I35" s="158" t="str">
        <f t="shared" ref="I35" si="2">IF(I38&lt;=I37,$P$38,$P$37)</f>
        <v>❌- 
Não Estabilizado</v>
      </c>
      <c r="J35" s="159"/>
      <c r="K35" s="160"/>
      <c r="L35" s="157" t="str">
        <f t="shared" ref="L35" ca="1" si="3">IF(L38&lt;=L37,$P$38,$P$37)</f>
        <v>❌- 
Não Estabilizado</v>
      </c>
      <c r="M35" s="157"/>
      <c r="N35" s="157" t="str">
        <f t="shared" ref="N35" ca="1" si="4">IF(N38&lt;=N37,$P$38,$P$37)</f>
        <v>❌- 
Não 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>IF(C34=$P$37,1,0)</f>
        <v>0</v>
      </c>
      <c r="D36" s="151"/>
      <c r="E36" s="151">
        <f ca="1">IF(E34=$P$37,1,0)</f>
        <v>1</v>
      </c>
      <c r="F36" s="151"/>
      <c r="G36" s="151">
        <f>IF(G34=$P$37,1,0)</f>
        <v>1</v>
      </c>
      <c r="H36" s="151"/>
      <c r="I36" s="152">
        <f>IF(I34=$P$37,1,0)</f>
        <v>1</v>
      </c>
      <c r="J36" s="153"/>
      <c r="K36" s="154"/>
      <c r="L36" s="151">
        <f ca="1">IF(L34=$P$37,1,0)</f>
        <v>1</v>
      </c>
      <c r="M36" s="151"/>
      <c r="N36" s="151">
        <f ca="1">IF(N34=$P$37,1,0)</f>
        <v>1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2</v>
      </c>
      <c r="F37" s="147"/>
      <c r="G37" s="105">
        <v>20</v>
      </c>
      <c r="H37" s="105"/>
      <c r="I37" s="148">
        <f>IF(I47&lt;=2,0.2,I47*10%)</f>
        <v>0.82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>IF(C49="",10000,MAX(C39:D41)-(MIN(C39:D41)))</f>
        <v>10000</v>
      </c>
      <c r="D38" s="143"/>
      <c r="E38" s="142">
        <f ca="1">MAX(E39:F41)-(MIN(E39:F41))</f>
        <v>39</v>
      </c>
      <c r="F38" s="143"/>
      <c r="G38" s="144">
        <f>IF(G49="",10000,MAX(G39:H41)-(MIN(G39:H41)))</f>
        <v>10000</v>
      </c>
      <c r="H38" s="145"/>
      <c r="I38" s="142" t="str">
        <f>IF(I48="","100",MAX(I39:K41)-(MIN(I39:K41)))</f>
        <v>100</v>
      </c>
      <c r="J38" s="146"/>
      <c r="K38" s="143"/>
      <c r="L38" s="142">
        <f ca="1">MAX(L39:M41)-(MIN(L39:M41))</f>
        <v>6.43</v>
      </c>
      <c r="M38" s="143"/>
      <c r="N38" s="142">
        <f ca="1">MAX(N39:O41)-(MIN(N39:O41))</f>
        <v>22.48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 t="str">
        <f ca="1">OFFSET($C$47,COUNTA($C$47:$C$59)-3,0)</f>
        <v>Nível d´água
(m)</v>
      </c>
      <c r="D39" s="136"/>
      <c r="E39" s="137" t="str">
        <f ca="1">OFFSET($E$47,COUNTA($E$47:$E$59)-3,0)</f>
        <v xml:space="preserve">1 µS/cm ; 2 mS/cm </v>
      </c>
      <c r="F39" s="137"/>
      <c r="G39" s="138">
        <f ca="1">OFFSET($G$47,COUNTA($G$47:$G$59)-3,0)</f>
        <v>0</v>
      </c>
      <c r="H39" s="138"/>
      <c r="I39" s="139">
        <f ca="1">OFFSET($I$47,COUNTA($I$47:$I$59)-3,0)</f>
        <v>0</v>
      </c>
      <c r="J39" s="140"/>
      <c r="K39" s="141"/>
      <c r="L39" s="137">
        <f ca="1">OFFSET($L$47,COUNTA($L$47:$L$59)-3,0)</f>
        <v>0</v>
      </c>
      <c r="M39" s="137"/>
      <c r="N39" s="137">
        <f ca="1">OFFSET($N$47,COUNTA($N$47:$N$59)-3,0)</f>
        <v>0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0</v>
      </c>
      <c r="D40" s="136"/>
      <c r="E40" s="137">
        <f ca="1">OFFSET($E$47,COUNTA($E$47:$E$59)-2,0)</f>
        <v>1</v>
      </c>
      <c r="F40" s="137"/>
      <c r="G40" s="138">
        <f ca="1">OFFSET($G$47,COUNTA($G$47:$G$59)-2,0)</f>
        <v>0</v>
      </c>
      <c r="H40" s="138"/>
      <c r="I40" s="139">
        <f ca="1">OFFSET($I$47,COUNTA($I$47:$I$59)-2,0)</f>
        <v>0</v>
      </c>
      <c r="J40" s="140"/>
      <c r="K40" s="141"/>
      <c r="L40" s="137">
        <f ca="1">OFFSET($L$47,COUNTA($L$47:$L$59)-2,0)</f>
        <v>0</v>
      </c>
      <c r="M40" s="137"/>
      <c r="N40" s="137">
        <f ca="1">OFFSET($N$47,COUNTA($N$47:$N$59)-2,0)</f>
        <v>0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0</v>
      </c>
      <c r="D41" s="130"/>
      <c r="E41" s="131">
        <f ca="1">OFFSET($E$47,COUNTA($E$47:$E$59)-1,0)</f>
        <v>40</v>
      </c>
      <c r="F41" s="131"/>
      <c r="G41" s="132">
        <f ca="1">OFFSET($G$47,COUNTA($G$47:$G$59)-1,0)</f>
        <v>24.2</v>
      </c>
      <c r="H41" s="132"/>
      <c r="I41" s="133">
        <f ca="1">OFFSET($I$47,COUNTA($I$47:$I$59)-1,0)</f>
        <v>8.1999999999999993</v>
      </c>
      <c r="J41" s="134"/>
      <c r="K41" s="135"/>
      <c r="L41" s="131">
        <f ca="1">OFFSET($L$47,COUNTA($L$47:$L$59)-1,0)</f>
        <v>6.43</v>
      </c>
      <c r="M41" s="131"/>
      <c r="N41" s="131">
        <f ca="1">OFFSET($N$47,COUNTA($N$47:$N$59)-1,0)</f>
        <v>22.48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/>
      <c r="D47" s="110"/>
      <c r="E47" s="111">
        <v>40</v>
      </c>
      <c r="F47" s="111"/>
      <c r="G47" s="105">
        <v>24.2</v>
      </c>
      <c r="H47" s="105"/>
      <c r="I47" s="106">
        <v>8.1999999999999993</v>
      </c>
      <c r="J47" s="107"/>
      <c r="K47" s="108"/>
      <c r="L47" s="106">
        <v>6.43</v>
      </c>
      <c r="M47" s="108"/>
      <c r="N47" s="109">
        <v>22.48</v>
      </c>
      <c r="O47" s="110"/>
      <c r="P47" s="112">
        <v>19.100000000000001</v>
      </c>
      <c r="Q47" s="112"/>
      <c r="R47" s="112"/>
      <c r="S47" s="98" t="s">
        <v>95</v>
      </c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/>
      <c r="D48" s="110"/>
      <c r="E48" s="111"/>
      <c r="F48" s="111"/>
      <c r="G48" s="105"/>
      <c r="H48" s="105"/>
      <c r="I48" s="106"/>
      <c r="J48" s="107"/>
      <c r="K48" s="108"/>
      <c r="L48" s="106"/>
      <c r="M48" s="108"/>
      <c r="N48" s="109"/>
      <c r="O48" s="110"/>
      <c r="P48" s="112"/>
      <c r="Q48" s="112"/>
      <c r="R48" s="112"/>
      <c r="S48" s="98"/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/>
      <c r="D49" s="110"/>
      <c r="E49" s="111"/>
      <c r="F49" s="111"/>
      <c r="G49" s="105"/>
      <c r="H49" s="105"/>
      <c r="I49" s="106"/>
      <c r="J49" s="107"/>
      <c r="K49" s="108"/>
      <c r="L49" s="106"/>
      <c r="M49" s="108"/>
      <c r="N49" s="109"/>
      <c r="O49" s="110"/>
      <c r="P49" s="112"/>
      <c r="Q49" s="112"/>
      <c r="R49" s="112"/>
      <c r="S49" s="98"/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/>
      <c r="D50" s="110"/>
      <c r="E50" s="111"/>
      <c r="F50" s="111"/>
      <c r="G50" s="105"/>
      <c r="H50" s="105"/>
      <c r="I50" s="106"/>
      <c r="J50" s="107"/>
      <c r="K50" s="108"/>
      <c r="L50" s="106"/>
      <c r="M50" s="108"/>
      <c r="N50" s="109"/>
      <c r="O50" s="110"/>
      <c r="P50" s="112"/>
      <c r="Q50" s="112"/>
      <c r="R50" s="112"/>
      <c r="S50" s="98"/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/>
      <c r="D51" s="110"/>
      <c r="E51" s="111"/>
      <c r="F51" s="111"/>
      <c r="G51" s="105"/>
      <c r="H51" s="105"/>
      <c r="I51" s="106"/>
      <c r="J51" s="107"/>
      <c r="K51" s="108"/>
      <c r="L51" s="106"/>
      <c r="M51" s="108"/>
      <c r="N51" s="109"/>
      <c r="O51" s="110"/>
      <c r="P51" s="95"/>
      <c r="Q51" s="96"/>
      <c r="R51" s="97"/>
      <c r="S51" s="98"/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1:U1"/>
    <mergeCell ref="A2:D4"/>
    <mergeCell ref="E2:U4"/>
    <mergeCell ref="A6:B6"/>
    <mergeCell ref="C6:D6"/>
    <mergeCell ref="F6:G6"/>
    <mergeCell ref="H6:I6"/>
    <mergeCell ref="K6:M6"/>
    <mergeCell ref="N6:U6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</mergeCells>
  <dataValidations count="15">
    <dataValidation type="decimal" allowBlank="1" showInputMessage="1" showErrorMessage="1" sqref="C37:D37 C47:D59" xr:uid="{F47238D5-2C96-B64A-B194-C26B70A60636}">
      <formula1>-1</formula1>
      <formula2>100</formula2>
    </dataValidation>
    <dataValidation type="decimal" allowBlank="1" showInputMessage="1" showErrorMessage="1" sqref="N37:O37 N47 N48:O59" xr:uid="{1EDD64A3-E0DB-DA4F-8D50-AFD6D77E1C2D}">
      <formula1>0</formula1>
      <formula2>50</formula2>
    </dataValidation>
    <dataValidation type="decimal" allowBlank="1" showInputMessage="1" showErrorMessage="1" sqref="G37:H37 G47:H59" xr:uid="{B3A2965B-B337-C143-BF3A-48D2C203B276}">
      <formula1>-2500</formula1>
      <formula2>2500</formula2>
    </dataValidation>
    <dataValidation type="textLength" allowBlank="1" showInputMessage="1" showErrorMessage="1" sqref="S47:U59" xr:uid="{4E52C143-55E2-674D-826A-68C7C0713AEA}">
      <formula1>4</formula1>
      <formula2>20</formula2>
    </dataValidation>
    <dataValidation type="decimal" allowBlank="1" showInputMessage="1" showErrorMessage="1" sqref="L37 L47:L59" xr:uid="{9CB64228-5C3B-F449-97EB-10619F748718}">
      <formula1>0</formula1>
      <formula2>14</formula2>
    </dataValidation>
    <dataValidation type="decimal" allowBlank="1" showInputMessage="1" showErrorMessage="1" sqref="I37:K37 I47:K59" xr:uid="{1C816064-BA4E-B14F-9BDF-6D2F394536F8}">
      <formula1>-1</formula1>
      <formula2>50</formula2>
    </dataValidation>
    <dataValidation type="whole" allowBlank="1" showInputMessage="1" showErrorMessage="1" sqref="P46:R46" xr:uid="{0FAF8A67-51B0-C64E-B68B-37D023987E75}">
      <formula1>1</formula1>
      <formula2>5</formula2>
    </dataValidation>
    <dataValidation type="textLength" allowBlank="1" showInputMessage="1" showErrorMessage="1" sqref="A30 C30" xr:uid="{2CC32D88-FA5B-D349-9C93-A475A19A1542}">
      <formula1>2</formula1>
      <formula2>20</formula2>
    </dataValidation>
    <dataValidation type="whole" allowBlank="1" showInputMessage="1" showErrorMessage="1" sqref="P30:Q30" xr:uid="{C0FBC763-FC2D-C848-A27C-604A8CC2F636}">
      <formula1>0</formula1>
      <formula2>3</formula2>
    </dataValidation>
    <dataValidation type="date" operator="greaterThan" allowBlank="1" showInputMessage="1" showErrorMessage="1" sqref="C6:D6" xr:uid="{9854DB0C-E58F-F443-B1E8-8F9A2028692C}">
      <formula1>43709</formula1>
    </dataValidation>
    <dataValidation type="whole" allowBlank="1" showInputMessage="1" showErrorMessage="1" sqref="E46:F46" xr:uid="{6AA73623-BE4A-8B42-BEAA-4F11125384F0}">
      <formula1>1</formula1>
      <formula2>2</formula2>
    </dataValidation>
    <dataValidation type="time" allowBlank="1" showInputMessage="1" showErrorMessage="1" sqref="H30 K30" xr:uid="{B4B295A1-8F62-F34E-ABE0-63F4E890A7A3}">
      <formula1>0</formula1>
      <formula2>0.999305555555556</formula2>
    </dataValidation>
    <dataValidation type="decimal" allowBlank="1" showInputMessage="1" showErrorMessage="1" sqref="F30:G30" xr:uid="{C7E3C971-7457-6146-8FD2-7F87CB1E3F96}">
      <formula1>0.05</formula1>
      <formula2>0.25</formula2>
    </dataValidation>
    <dataValidation type="whole" allowBlank="1" showInputMessage="1" showErrorMessage="1" sqref="N14" xr:uid="{77A646B0-A2BD-9B47-8CAA-86D1967376D9}">
      <formula1>3</formula1>
      <formula2>1000</formula2>
    </dataValidation>
    <dataValidation type="list" allowBlank="1" showInputMessage="1" showErrorMessage="1" sqref="F26" xr:uid="{597870AD-459B-9F4C-99D8-0000DBC1939A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9E7D966-6171-DB42-B1C5-9DE48D2EE0FD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B9DE0B7F-2F81-AA49-B1B8-27242D0B2AE9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24.2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>
        <v>1.8</v>
      </c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>
        <v>0.98</v>
      </c>
      <c r="O22" s="215"/>
      <c r="P22" s="215"/>
      <c r="S22" s="215">
        <v>2</v>
      </c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>
        <v>3.31</v>
      </c>
      <c r="O26" s="215"/>
      <c r="P26" s="215"/>
      <c r="Q26" s="7"/>
      <c r="R26" s="7"/>
      <c r="S26" s="215">
        <v>2.57</v>
      </c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86</v>
      </c>
      <c r="B30" s="171"/>
      <c r="C30" s="171" t="s">
        <v>86</v>
      </c>
      <c r="D30" s="171"/>
      <c r="E30" s="171"/>
      <c r="F30" s="172">
        <v>0.09</v>
      </c>
      <c r="G30" s="172"/>
      <c r="H30" s="173">
        <v>0.4604166666666667</v>
      </c>
      <c r="I30" s="173"/>
      <c r="J30" s="173"/>
      <c r="K30" s="173">
        <v>0.47083333333333338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 ca="1">IF(C47="","",C35)</f>
        <v>✔️- 
Estabilizado</v>
      </c>
      <c r="D34" s="164"/>
      <c r="E34" s="164" t="str">
        <f ca="1">IF(E47="","",E35)</f>
        <v>✔️- 
Estabilizado</v>
      </c>
      <c r="F34" s="164"/>
      <c r="G34" s="164" t="str">
        <f ca="1">IF(G47="","",G35)</f>
        <v>✔️- 
Estabilizado</v>
      </c>
      <c r="H34" s="164"/>
      <c r="I34" s="165" t="str">
        <f ca="1">IF(I47="","",I35)</f>
        <v>✔️- 
Estabilizado</v>
      </c>
      <c r="J34" s="166"/>
      <c r="K34" s="167"/>
      <c r="L34" s="165" t="str">
        <f ca="1">IF(L47="","",L35)</f>
        <v>✔️- 
Estabilizado</v>
      </c>
      <c r="M34" s="167"/>
      <c r="N34" s="165" t="str">
        <f ca="1">IF(N47="","",N35)</f>
        <v>✔️- 
Estabilizado</v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 ca="1">IF(C38&lt;=C37,$P$38,$P$37)</f>
        <v>✔️- 
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ca="1" si="1">IF(G38&lt;=G37,$P$38,$P$37)</f>
        <v>✔️- 
Estabilizado</v>
      </c>
      <c r="H35" s="157"/>
      <c r="I35" s="158" t="str">
        <f t="shared" ref="I35" ca="1" si="2">IF(I38&lt;=I37,$P$38,$P$37)</f>
        <v>✔️- 
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 ca="1">IF(C34=$P$37,1,0)</f>
        <v>0</v>
      </c>
      <c r="D36" s="151"/>
      <c r="E36" s="151">
        <f ca="1">IF(E34=$P$37,1,0)</f>
        <v>0</v>
      </c>
      <c r="F36" s="151"/>
      <c r="G36" s="151">
        <f ca="1">IF(G34=$P$37,1,0)</f>
        <v>0</v>
      </c>
      <c r="H36" s="151"/>
      <c r="I36" s="152">
        <f ca="1">IF(I34=$P$37,1,0)</f>
        <v>0</v>
      </c>
      <c r="J36" s="153"/>
      <c r="K36" s="154"/>
      <c r="L36" s="151">
        <f ca="1">IF(L34=$P$37,1,0)</f>
        <v>0</v>
      </c>
      <c r="M36" s="151"/>
      <c r="N36" s="151">
        <f ca="1"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5</v>
      </c>
      <c r="F37" s="147"/>
      <c r="G37" s="105">
        <v>20</v>
      </c>
      <c r="H37" s="105"/>
      <c r="I37" s="148">
        <f>IF(I47&lt;=2,0.2,I47*10%)</f>
        <v>0.2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 ca="1">IF(C49="",10000,MAX(C39:D41)-(MIN(C39:D41)))</f>
        <v>0</v>
      </c>
      <c r="D38" s="143"/>
      <c r="E38" s="142">
        <f ca="1">MAX(E39:F41)-(MIN(E39:F41))</f>
        <v>0</v>
      </c>
      <c r="F38" s="143"/>
      <c r="G38" s="144">
        <f ca="1">IF(G49="",10000,MAX(G39:H41)-(MIN(G39:H41)))</f>
        <v>1.1000000000000014</v>
      </c>
      <c r="H38" s="145"/>
      <c r="I38" s="142">
        <f ca="1">IF(I48="","100",MAX(I39:K41)-(MIN(I39:K41)))</f>
        <v>3.9999999999999925E-2</v>
      </c>
      <c r="J38" s="146"/>
      <c r="K38" s="143"/>
      <c r="L38" s="142">
        <f ca="1">MAX(L39:M41)-(MIN(L39:M41))</f>
        <v>9.9999999999997868E-3</v>
      </c>
      <c r="M38" s="143"/>
      <c r="N38" s="142">
        <f ca="1">MAX(N39:O41)-(MIN(N39:O41))</f>
        <v>8.9999999999999858E-2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>
        <f ca="1">OFFSET($C$47,COUNTA($C$47:$C$59)-3,0)</f>
        <v>1.1599999999999999</v>
      </c>
      <c r="D39" s="136"/>
      <c r="E39" s="137">
        <f ca="1">OFFSET($E$47,COUNTA($E$47:$E$59)-3,0)</f>
        <v>91</v>
      </c>
      <c r="F39" s="137"/>
      <c r="G39" s="138">
        <f ca="1">OFFSET($G$47,COUNTA($G$47:$G$59)-3,0)</f>
        <v>17.3</v>
      </c>
      <c r="H39" s="138"/>
      <c r="I39" s="139">
        <f ca="1">OFFSET($I$47,COUNTA($I$47:$I$59)-3,0)</f>
        <v>0.68</v>
      </c>
      <c r="J39" s="140"/>
      <c r="K39" s="141"/>
      <c r="L39" s="137">
        <f ca="1">OFFSET($L$47,COUNTA($L$47:$L$59)-3,0)</f>
        <v>5.72</v>
      </c>
      <c r="M39" s="137"/>
      <c r="N39" s="137">
        <f ca="1">OFFSET($N$47,COUNTA($N$47:$N$59)-3,0)</f>
        <v>21.37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1.1599999999999999</v>
      </c>
      <c r="D40" s="136"/>
      <c r="E40" s="137">
        <f ca="1">OFFSET($E$47,COUNTA($E$47:$E$59)-2,0)</f>
        <v>91</v>
      </c>
      <c r="F40" s="137"/>
      <c r="G40" s="138">
        <f ca="1">OFFSET($G$47,COUNTA($G$47:$G$59)-2,0)</f>
        <v>17.2</v>
      </c>
      <c r="H40" s="138"/>
      <c r="I40" s="139">
        <f ca="1">OFFSET($I$47,COUNTA($I$47:$I$59)-2,0)</f>
        <v>0.69</v>
      </c>
      <c r="J40" s="140"/>
      <c r="K40" s="141"/>
      <c r="L40" s="137">
        <f ca="1">OFFSET($L$47,COUNTA($L$47:$L$59)-2,0)</f>
        <v>5.71</v>
      </c>
      <c r="M40" s="137"/>
      <c r="N40" s="137">
        <f ca="1">OFFSET($N$47,COUNTA($N$47:$N$59)-2,0)</f>
        <v>21.39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1.1599999999999999</v>
      </c>
      <c r="D41" s="130"/>
      <c r="E41" s="131">
        <f ca="1">OFFSET($E$47,COUNTA($E$47:$E$59)-1,0)</f>
        <v>91</v>
      </c>
      <c r="F41" s="131"/>
      <c r="G41" s="132">
        <f ca="1">OFFSET($G$47,COUNTA($G$47:$G$59)-1,0)</f>
        <v>16.2</v>
      </c>
      <c r="H41" s="132"/>
      <c r="I41" s="133">
        <f ca="1">OFFSET($I$47,COUNTA($I$47:$I$59)-1,0)</f>
        <v>0.72</v>
      </c>
      <c r="J41" s="134"/>
      <c r="K41" s="135"/>
      <c r="L41" s="131">
        <f ca="1">OFFSET($L$47,COUNTA($L$47:$L$59)-1,0)</f>
        <v>5.72</v>
      </c>
      <c r="M41" s="131"/>
      <c r="N41" s="131">
        <f ca="1">OFFSET($N$47,COUNTA($N$47:$N$59)-1,0)</f>
        <v>21.46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>
        <v>1.1599999999999999</v>
      </c>
      <c r="D47" s="110"/>
      <c r="E47" s="111">
        <v>90</v>
      </c>
      <c r="F47" s="111"/>
      <c r="G47" s="105">
        <v>18.3</v>
      </c>
      <c r="H47" s="105"/>
      <c r="I47" s="106">
        <v>0.56999999999999995</v>
      </c>
      <c r="J47" s="107"/>
      <c r="K47" s="108"/>
      <c r="L47" s="106">
        <v>5.76</v>
      </c>
      <c r="M47" s="108"/>
      <c r="N47" s="109">
        <v>21.11</v>
      </c>
      <c r="O47" s="110"/>
      <c r="P47" s="112">
        <v>18</v>
      </c>
      <c r="Q47" s="112"/>
      <c r="R47" s="112"/>
      <c r="S47" s="98" t="s">
        <v>83</v>
      </c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>
        <v>1.1599999999999999</v>
      </c>
      <c r="D48" s="110"/>
      <c r="E48" s="111">
        <v>90</v>
      </c>
      <c r="F48" s="111"/>
      <c r="G48" s="105">
        <v>18.3</v>
      </c>
      <c r="H48" s="105"/>
      <c r="I48" s="106">
        <v>0.59</v>
      </c>
      <c r="J48" s="107"/>
      <c r="K48" s="108"/>
      <c r="L48" s="106">
        <v>5.74</v>
      </c>
      <c r="M48" s="108"/>
      <c r="N48" s="109">
        <v>21.15</v>
      </c>
      <c r="O48" s="110"/>
      <c r="P48" s="112">
        <v>16</v>
      </c>
      <c r="Q48" s="112"/>
      <c r="R48" s="112"/>
      <c r="S48" s="98" t="s">
        <v>83</v>
      </c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>
        <v>1.1599999999999999</v>
      </c>
      <c r="D49" s="110"/>
      <c r="E49" s="111">
        <v>91</v>
      </c>
      <c r="F49" s="111"/>
      <c r="G49" s="105">
        <v>17.3</v>
      </c>
      <c r="H49" s="105"/>
      <c r="I49" s="106">
        <v>0.68</v>
      </c>
      <c r="J49" s="107"/>
      <c r="K49" s="108"/>
      <c r="L49" s="106">
        <v>5.72</v>
      </c>
      <c r="M49" s="108"/>
      <c r="N49" s="109">
        <v>21.37</v>
      </c>
      <c r="O49" s="110"/>
      <c r="P49" s="112">
        <v>10</v>
      </c>
      <c r="Q49" s="112"/>
      <c r="R49" s="112"/>
      <c r="S49" s="98" t="s">
        <v>83</v>
      </c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>
        <v>1.1599999999999999</v>
      </c>
      <c r="D50" s="110"/>
      <c r="E50" s="111">
        <v>91</v>
      </c>
      <c r="F50" s="111"/>
      <c r="G50" s="105">
        <v>17.2</v>
      </c>
      <c r="H50" s="105"/>
      <c r="I50" s="106">
        <v>0.69</v>
      </c>
      <c r="J50" s="107"/>
      <c r="K50" s="108"/>
      <c r="L50" s="106">
        <v>5.71</v>
      </c>
      <c r="M50" s="108"/>
      <c r="N50" s="109">
        <v>21.39</v>
      </c>
      <c r="O50" s="110"/>
      <c r="P50" s="112">
        <v>6</v>
      </c>
      <c r="Q50" s="112"/>
      <c r="R50" s="112"/>
      <c r="S50" s="98" t="s">
        <v>83</v>
      </c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>
        <v>1.1599999999999999</v>
      </c>
      <c r="D51" s="110"/>
      <c r="E51" s="111">
        <v>91</v>
      </c>
      <c r="F51" s="111"/>
      <c r="G51" s="105">
        <v>16.2</v>
      </c>
      <c r="H51" s="105"/>
      <c r="I51" s="106">
        <v>0.72</v>
      </c>
      <c r="J51" s="107"/>
      <c r="K51" s="108"/>
      <c r="L51" s="106">
        <v>5.72</v>
      </c>
      <c r="M51" s="108"/>
      <c r="N51" s="109">
        <v>21.46</v>
      </c>
      <c r="O51" s="110"/>
      <c r="P51" s="95">
        <v>2</v>
      </c>
      <c r="Q51" s="96"/>
      <c r="R51" s="97"/>
      <c r="S51" s="98" t="s">
        <v>83</v>
      </c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 ca="1"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A1:U1"/>
    <mergeCell ref="A2:D4"/>
    <mergeCell ref="E2:U4"/>
    <mergeCell ref="A6:B6"/>
    <mergeCell ref="C6:D6"/>
    <mergeCell ref="F6:G6"/>
    <mergeCell ref="H6:I6"/>
    <mergeCell ref="K6:M6"/>
    <mergeCell ref="N6:U6"/>
  </mergeCells>
  <dataValidations count="15">
    <dataValidation type="decimal" allowBlank="1" showInputMessage="1" showErrorMessage="1" sqref="C37:D37 C47:D59" xr:uid="{00000000-0002-0000-0200-000000000000}">
      <formula1>-1</formula1>
      <formula2>100</formula2>
    </dataValidation>
    <dataValidation type="decimal" allowBlank="1" showInputMessage="1" showErrorMessage="1" sqref="N37:O37 N47 N48:O59" xr:uid="{00000000-0002-0000-0200-000001000000}">
      <formula1>0</formula1>
      <formula2>50</formula2>
    </dataValidation>
    <dataValidation type="decimal" allowBlank="1" showInputMessage="1" showErrorMessage="1" sqref="G37:H37 G47:H59" xr:uid="{00000000-0002-0000-0200-000002000000}">
      <formula1>-2500</formula1>
      <formula2>2500</formula2>
    </dataValidation>
    <dataValidation type="textLength" allowBlank="1" showInputMessage="1" showErrorMessage="1" sqref="S47:U59" xr:uid="{00000000-0002-0000-0200-000003000000}">
      <formula1>4</formula1>
      <formula2>20</formula2>
    </dataValidation>
    <dataValidation type="decimal" allowBlank="1" showInputMessage="1" showErrorMessage="1" sqref="L37 L47:L59" xr:uid="{00000000-0002-0000-0200-000004000000}">
      <formula1>0</formula1>
      <formula2>14</formula2>
    </dataValidation>
    <dataValidation type="decimal" allowBlank="1" showInputMessage="1" showErrorMessage="1" sqref="I37:K37 I47:K59" xr:uid="{00000000-0002-0000-0200-000005000000}">
      <formula1>-1</formula1>
      <formula2>50</formula2>
    </dataValidation>
    <dataValidation type="whole" allowBlank="1" showInputMessage="1" showErrorMessage="1" sqref="P46:R46" xr:uid="{00000000-0002-0000-0200-000006000000}">
      <formula1>1</formula1>
      <formula2>5</formula2>
    </dataValidation>
    <dataValidation type="textLength" allowBlank="1" showInputMessage="1" showErrorMessage="1" sqref="A30 C30" xr:uid="{00000000-0002-0000-0200-000007000000}">
      <formula1>2</formula1>
      <formula2>20</formula2>
    </dataValidation>
    <dataValidation type="whole" allowBlank="1" showInputMessage="1" showErrorMessage="1" sqref="P30:Q30" xr:uid="{00000000-0002-0000-0200-000008000000}">
      <formula1>0</formula1>
      <formula2>3</formula2>
    </dataValidation>
    <dataValidation type="date" operator="greaterThan" allowBlank="1" showInputMessage="1" showErrorMessage="1" sqref="C6:D6" xr:uid="{00000000-0002-0000-0200-000009000000}">
      <formula1>43709</formula1>
    </dataValidation>
    <dataValidation type="whole" allowBlank="1" showInputMessage="1" showErrorMessage="1" sqref="E46:F46" xr:uid="{00000000-0002-0000-0200-00000A000000}">
      <formula1>1</formula1>
      <formula2>2</formula2>
    </dataValidation>
    <dataValidation type="time" allowBlank="1" showInputMessage="1" showErrorMessage="1" sqref="H30 K30" xr:uid="{00000000-0002-0000-0200-00000B000000}">
      <formula1>0</formula1>
      <formula2>0.999305555555556</formula2>
    </dataValidation>
    <dataValidation type="decimal" allowBlank="1" showInputMessage="1" showErrorMessage="1" sqref="F30:G30" xr:uid="{00000000-0002-0000-0200-00000C000000}">
      <formula1>0.05</formula1>
      <formula2>0.25</formula2>
    </dataValidation>
    <dataValidation type="whole" allowBlank="1" showInputMessage="1" showErrorMessage="1" sqref="N14" xr:uid="{00000000-0002-0000-0200-00000D000000}">
      <formula1>3</formula1>
      <formula2>1000</formula2>
    </dataValidation>
    <dataValidation type="list" allowBlank="1" showInputMessage="1" showErrorMessage="1" sqref="F26" xr:uid="{00000000-0002-0000-02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277D131-6B88-482E-A169-6BE34B737878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16310026-8643-4BDF-8A4C-3A9852A82149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23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>
        <v>1.02</v>
      </c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>
        <v>1.24</v>
      </c>
      <c r="O22" s="215"/>
      <c r="P22" s="215"/>
      <c r="S22" s="215">
        <v>2</v>
      </c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>
        <v>3.55</v>
      </c>
      <c r="O26" s="215"/>
      <c r="P26" s="215"/>
      <c r="Q26" s="7"/>
      <c r="R26" s="7"/>
      <c r="S26" s="215">
        <v>2.9</v>
      </c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85</v>
      </c>
      <c r="B30" s="171"/>
      <c r="C30" s="171" t="s">
        <v>85</v>
      </c>
      <c r="D30" s="171"/>
      <c r="E30" s="171"/>
      <c r="F30" s="172">
        <v>8.5000000000000006E-2</v>
      </c>
      <c r="G30" s="172"/>
      <c r="H30" s="173">
        <v>0.43541666666666662</v>
      </c>
      <c r="I30" s="173"/>
      <c r="J30" s="173"/>
      <c r="K30" s="173">
        <v>0.4458333333333333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 ca="1">IF(C47="","",C35)</f>
        <v>✔️- 
Estabilizado</v>
      </c>
      <c r="D34" s="164"/>
      <c r="E34" s="164" t="str">
        <f ca="1">IF(E47="","",E35)</f>
        <v>✔️- 
Estabilizado</v>
      </c>
      <c r="F34" s="164"/>
      <c r="G34" s="164" t="str">
        <f ca="1">IF(G47="","",G35)</f>
        <v>✔️- 
Estabilizado</v>
      </c>
      <c r="H34" s="164"/>
      <c r="I34" s="165" t="str">
        <f ca="1">IF(I47="","",I35)</f>
        <v>✔️- 
Estabilizado</v>
      </c>
      <c r="J34" s="166"/>
      <c r="K34" s="167"/>
      <c r="L34" s="165" t="str">
        <f ca="1">IF(L47="","",L35)</f>
        <v>✔️- 
Estabilizado</v>
      </c>
      <c r="M34" s="167"/>
      <c r="N34" s="165" t="str">
        <f ca="1">IF(N47="","",N35)</f>
        <v>✔️- 
Estabilizado</v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 ca="1">IF(C38&lt;=C37,$P$38,$P$37)</f>
        <v>✔️- 
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ca="1" si="1">IF(G38&lt;=G37,$P$38,$P$37)</f>
        <v>✔️- 
Estabilizado</v>
      </c>
      <c r="H35" s="157"/>
      <c r="I35" s="158" t="str">
        <f t="shared" ref="I35" ca="1" si="2">IF(I38&lt;=I37,$P$38,$P$37)</f>
        <v>✔️- 
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 ca="1">IF(C34=$P$37,1,0)</f>
        <v>0</v>
      </c>
      <c r="D36" s="151"/>
      <c r="E36" s="151">
        <f ca="1">IF(E34=$P$37,1,0)</f>
        <v>0</v>
      </c>
      <c r="F36" s="151"/>
      <c r="G36" s="151">
        <f ca="1">IF(G34=$P$37,1,0)</f>
        <v>0</v>
      </c>
      <c r="H36" s="151"/>
      <c r="I36" s="152">
        <f ca="1">IF(I34=$P$37,1,0)</f>
        <v>0</v>
      </c>
      <c r="J36" s="153"/>
      <c r="K36" s="154"/>
      <c r="L36" s="151">
        <f ca="1">IF(L34=$P$37,1,0)</f>
        <v>0</v>
      </c>
      <c r="M36" s="151"/>
      <c r="N36" s="151">
        <f ca="1"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11</v>
      </c>
      <c r="F37" s="147"/>
      <c r="G37" s="105">
        <v>20</v>
      </c>
      <c r="H37" s="105"/>
      <c r="I37" s="148">
        <f>IF(I47&lt;=2,0.2,I47*10%)</f>
        <v>0.2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 ca="1">IF(C49="",10000,MAX(C39:D41)-(MIN(C39:D41)))</f>
        <v>0</v>
      </c>
      <c r="D38" s="143"/>
      <c r="E38" s="142">
        <f ca="1">MAX(E39:F41)-(MIN(E39:F41))</f>
        <v>2</v>
      </c>
      <c r="F38" s="143"/>
      <c r="G38" s="144">
        <f ca="1">IF(G49="",10000,MAX(G39:H41)-(MIN(G39:H41)))</f>
        <v>5.1999999999999993</v>
      </c>
      <c r="H38" s="145"/>
      <c r="I38" s="142">
        <f ca="1">IF(I48="","100",MAX(I39:K41)-(MIN(I39:K41)))</f>
        <v>3.9999999999999813E-2</v>
      </c>
      <c r="J38" s="146"/>
      <c r="K38" s="143"/>
      <c r="L38" s="142">
        <f ca="1">MAX(L39:M41)-(MIN(L39:M41))</f>
        <v>2.0000000000000462E-2</v>
      </c>
      <c r="M38" s="143"/>
      <c r="N38" s="142">
        <f ca="1">MAX(N39:O41)-(MIN(N39:O41))</f>
        <v>0.20000000000000284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>
        <f ca="1">OFFSET($C$47,COUNTA($C$47:$C$59)-3,0)</f>
        <v>1.6</v>
      </c>
      <c r="D39" s="136"/>
      <c r="E39" s="137">
        <f ca="1">OFFSET($E$47,COUNTA($E$47:$E$59)-3,0)</f>
        <v>209</v>
      </c>
      <c r="F39" s="137"/>
      <c r="G39" s="138">
        <f ca="1">OFFSET($G$47,COUNTA($G$47:$G$59)-3,0)</f>
        <v>-20.100000000000001</v>
      </c>
      <c r="H39" s="138"/>
      <c r="I39" s="139">
        <f ca="1">OFFSET($I$47,COUNTA($I$47:$I$59)-3,0)</f>
        <v>1.1200000000000001</v>
      </c>
      <c r="J39" s="140"/>
      <c r="K39" s="141"/>
      <c r="L39" s="137">
        <f ca="1">OFFSET($L$47,COUNTA($L$47:$L$59)-3,0)</f>
        <v>5.8</v>
      </c>
      <c r="M39" s="137"/>
      <c r="N39" s="137">
        <f ca="1">OFFSET($N$47,COUNTA($N$47:$N$59)-3,0)</f>
        <v>22.15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1.6</v>
      </c>
      <c r="D40" s="136"/>
      <c r="E40" s="137">
        <f ca="1">OFFSET($E$47,COUNTA($E$47:$E$59)-2,0)</f>
        <v>210</v>
      </c>
      <c r="F40" s="137"/>
      <c r="G40" s="138">
        <f ca="1">OFFSET($G$47,COUNTA($G$47:$G$59)-2,0)</f>
        <v>-23</v>
      </c>
      <c r="H40" s="138"/>
      <c r="I40" s="139">
        <f ca="1">OFFSET($I$47,COUNTA($I$47:$I$59)-2,0)</f>
        <v>1.1499999999999999</v>
      </c>
      <c r="J40" s="140"/>
      <c r="K40" s="141"/>
      <c r="L40" s="137">
        <f ca="1">OFFSET($L$47,COUNTA($L$47:$L$59)-2,0)</f>
        <v>5.81</v>
      </c>
      <c r="M40" s="137"/>
      <c r="N40" s="137">
        <f ca="1">OFFSET($N$47,COUNTA($N$47:$N$59)-2,0)</f>
        <v>22.23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1.6</v>
      </c>
      <c r="D41" s="130"/>
      <c r="E41" s="131">
        <f ca="1">OFFSET($E$47,COUNTA($E$47:$E$59)-1,0)</f>
        <v>211</v>
      </c>
      <c r="F41" s="131"/>
      <c r="G41" s="132">
        <f ca="1">OFFSET($G$47,COUNTA($G$47:$G$59)-1,0)</f>
        <v>-25.3</v>
      </c>
      <c r="H41" s="132"/>
      <c r="I41" s="133">
        <f ca="1">OFFSET($I$47,COUNTA($I$47:$I$59)-1,0)</f>
        <v>1.1599999999999999</v>
      </c>
      <c r="J41" s="134"/>
      <c r="K41" s="135"/>
      <c r="L41" s="131">
        <f ca="1">OFFSET($L$47,COUNTA($L$47:$L$59)-1,0)</f>
        <v>5.82</v>
      </c>
      <c r="M41" s="131"/>
      <c r="N41" s="131">
        <f ca="1">OFFSET($N$47,COUNTA($N$47:$N$59)-1,0)</f>
        <v>22.35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>
        <v>1.6</v>
      </c>
      <c r="D47" s="110"/>
      <c r="E47" s="111">
        <v>203</v>
      </c>
      <c r="F47" s="111"/>
      <c r="G47" s="105">
        <v>-13.3</v>
      </c>
      <c r="H47" s="105"/>
      <c r="I47" s="106">
        <v>0.66</v>
      </c>
      <c r="J47" s="107"/>
      <c r="K47" s="108"/>
      <c r="L47" s="106">
        <v>5.79</v>
      </c>
      <c r="M47" s="108"/>
      <c r="N47" s="109">
        <v>22.18</v>
      </c>
      <c r="O47" s="110"/>
      <c r="P47" s="112">
        <v>29</v>
      </c>
      <c r="Q47" s="112"/>
      <c r="R47" s="112"/>
      <c r="S47" s="98" t="s">
        <v>83</v>
      </c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>
        <v>1.6</v>
      </c>
      <c r="D48" s="110"/>
      <c r="E48" s="111">
        <v>207</v>
      </c>
      <c r="F48" s="111"/>
      <c r="G48" s="105">
        <v>-16.899999999999999</v>
      </c>
      <c r="H48" s="105"/>
      <c r="I48" s="106">
        <v>0.84</v>
      </c>
      <c r="J48" s="107"/>
      <c r="K48" s="108"/>
      <c r="L48" s="106">
        <v>5.8</v>
      </c>
      <c r="M48" s="108"/>
      <c r="N48" s="109">
        <v>22.18</v>
      </c>
      <c r="O48" s="110"/>
      <c r="P48" s="112">
        <v>26</v>
      </c>
      <c r="Q48" s="112"/>
      <c r="R48" s="112"/>
      <c r="S48" s="98" t="s">
        <v>83</v>
      </c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>
        <v>1.6</v>
      </c>
      <c r="D49" s="110"/>
      <c r="E49" s="111">
        <v>209</v>
      </c>
      <c r="F49" s="111"/>
      <c r="G49" s="105">
        <v>-20.100000000000001</v>
      </c>
      <c r="H49" s="105"/>
      <c r="I49" s="106">
        <v>1.1200000000000001</v>
      </c>
      <c r="J49" s="107"/>
      <c r="K49" s="108"/>
      <c r="L49" s="106">
        <v>5.8</v>
      </c>
      <c r="M49" s="108"/>
      <c r="N49" s="109">
        <v>22.15</v>
      </c>
      <c r="O49" s="110"/>
      <c r="P49" s="112">
        <v>23</v>
      </c>
      <c r="Q49" s="112"/>
      <c r="R49" s="112"/>
      <c r="S49" s="98" t="s">
        <v>83</v>
      </c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>
        <v>1.6</v>
      </c>
      <c r="D50" s="110"/>
      <c r="E50" s="111">
        <v>210</v>
      </c>
      <c r="F50" s="111"/>
      <c r="G50" s="105">
        <v>-23</v>
      </c>
      <c r="H50" s="105"/>
      <c r="I50" s="106">
        <v>1.1499999999999999</v>
      </c>
      <c r="J50" s="107"/>
      <c r="K50" s="108"/>
      <c r="L50" s="106">
        <v>5.81</v>
      </c>
      <c r="M50" s="108"/>
      <c r="N50" s="109">
        <v>22.23</v>
      </c>
      <c r="O50" s="110"/>
      <c r="P50" s="112">
        <v>18</v>
      </c>
      <c r="Q50" s="112"/>
      <c r="R50" s="112"/>
      <c r="S50" s="98" t="s">
        <v>83</v>
      </c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>
        <v>1.6</v>
      </c>
      <c r="D51" s="110"/>
      <c r="E51" s="111">
        <v>211</v>
      </c>
      <c r="F51" s="111"/>
      <c r="G51" s="105">
        <v>-25.3</v>
      </c>
      <c r="H51" s="105"/>
      <c r="I51" s="106">
        <v>1.1599999999999999</v>
      </c>
      <c r="J51" s="107"/>
      <c r="K51" s="108"/>
      <c r="L51" s="106">
        <v>5.82</v>
      </c>
      <c r="M51" s="108"/>
      <c r="N51" s="109">
        <v>22.35</v>
      </c>
      <c r="O51" s="110"/>
      <c r="P51" s="95">
        <v>16</v>
      </c>
      <c r="Q51" s="96"/>
      <c r="R51" s="97"/>
      <c r="S51" s="98" t="s">
        <v>83</v>
      </c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 ca="1"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A1:U1"/>
    <mergeCell ref="A2:D4"/>
    <mergeCell ref="E2:U4"/>
    <mergeCell ref="A6:B6"/>
    <mergeCell ref="C6:D6"/>
    <mergeCell ref="F6:G6"/>
    <mergeCell ref="H6:I6"/>
    <mergeCell ref="K6:M6"/>
    <mergeCell ref="N6:U6"/>
  </mergeCells>
  <dataValidations count="15">
    <dataValidation type="list" allowBlank="1" showInputMessage="1" showErrorMessage="1" sqref="F26" xr:uid="{00000000-0002-0000-0300-000000000000}">
      <formula1>$P$39:$P$40</formula1>
    </dataValidation>
    <dataValidation type="whole" allowBlank="1" showInputMessage="1" showErrorMessage="1" sqref="N14" xr:uid="{00000000-0002-0000-0300-000001000000}">
      <formula1>3</formula1>
      <formula2>1000</formula2>
    </dataValidation>
    <dataValidation type="decimal" allowBlank="1" showInputMessage="1" showErrorMessage="1" sqref="F30:G30" xr:uid="{00000000-0002-0000-0300-000002000000}">
      <formula1>0.05</formula1>
      <formula2>0.25</formula2>
    </dataValidation>
    <dataValidation type="time" allowBlank="1" showInputMessage="1" showErrorMessage="1" sqref="H30 K30" xr:uid="{00000000-0002-0000-0300-000003000000}">
      <formula1>0</formula1>
      <formula2>0.999305555555556</formula2>
    </dataValidation>
    <dataValidation type="whole" allowBlank="1" showInputMessage="1" showErrorMessage="1" sqref="E46:F46" xr:uid="{00000000-0002-0000-0300-000004000000}">
      <formula1>1</formula1>
      <formula2>2</formula2>
    </dataValidation>
    <dataValidation type="date" operator="greaterThan" allowBlank="1" showInputMessage="1" showErrorMessage="1" sqref="C6:D6" xr:uid="{00000000-0002-0000-0300-000005000000}">
      <formula1>43709</formula1>
    </dataValidation>
    <dataValidation type="whole" allowBlank="1" showInputMessage="1" showErrorMessage="1" sqref="P30:Q30" xr:uid="{00000000-0002-0000-0300-000006000000}">
      <formula1>0</formula1>
      <formula2>3</formula2>
    </dataValidation>
    <dataValidation type="textLength" allowBlank="1" showInputMessage="1" showErrorMessage="1" sqref="A30 C30" xr:uid="{00000000-0002-0000-0300-000007000000}">
      <formula1>2</formula1>
      <formula2>20</formula2>
    </dataValidation>
    <dataValidation type="whole" allowBlank="1" showInputMessage="1" showErrorMessage="1" sqref="P46:R46" xr:uid="{00000000-0002-0000-0300-000008000000}">
      <formula1>1</formula1>
      <formula2>5</formula2>
    </dataValidation>
    <dataValidation type="decimal" allowBlank="1" showInputMessage="1" showErrorMessage="1" sqref="I37:K37 I47:K59" xr:uid="{00000000-0002-0000-0300-000009000000}">
      <formula1>-1</formula1>
      <formula2>50</formula2>
    </dataValidation>
    <dataValidation type="decimal" allowBlank="1" showInputMessage="1" showErrorMessage="1" sqref="L37 L47:L59" xr:uid="{00000000-0002-0000-0300-00000A000000}">
      <formula1>0</formula1>
      <formula2>14</formula2>
    </dataValidation>
    <dataValidation type="textLength" allowBlank="1" showInputMessage="1" showErrorMessage="1" sqref="S47:U59" xr:uid="{00000000-0002-0000-0300-00000B000000}">
      <formula1>4</formula1>
      <formula2>20</formula2>
    </dataValidation>
    <dataValidation type="decimal" allowBlank="1" showInputMessage="1" showErrorMessage="1" sqref="G37:H37 G47:H59" xr:uid="{00000000-0002-0000-0300-00000C000000}">
      <formula1>-2500</formula1>
      <formula2>2500</formula2>
    </dataValidation>
    <dataValidation type="decimal" allowBlank="1" showInputMessage="1" showErrorMessage="1" sqref="N37:O37 N47 N48:O59" xr:uid="{00000000-0002-0000-0300-00000D000000}">
      <formula1>0</formula1>
      <formula2>50</formula2>
    </dataValidation>
    <dataValidation type="decimal" allowBlank="1" showInputMessage="1" showErrorMessage="1" sqref="C37:D37 C47:D59" xr:uid="{00000000-0002-0000-03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9989BA8-AA18-47AC-B597-DD3DA5996333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F028ED38-68F0-4FB4-9081-7615C8E044D5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topLeftCell="A26" zoomScaleNormal="100" zoomScaleSheetLayoutView="70" workbookViewId="0">
      <selection activeCell="N52" sqref="N52:O5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17.899999999999999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>
        <v>0.9</v>
      </c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>
        <v>1.1399999999999999</v>
      </c>
      <c r="O22" s="215"/>
      <c r="P22" s="215"/>
      <c r="S22" s="215">
        <v>2</v>
      </c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>
        <v>3.54</v>
      </c>
      <c r="O26" s="215"/>
      <c r="P26" s="215"/>
      <c r="Q26" s="7"/>
      <c r="R26" s="7"/>
      <c r="S26" s="215">
        <v>2.8</v>
      </c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82</v>
      </c>
      <c r="B30" s="171"/>
      <c r="C30" s="171" t="s">
        <v>82</v>
      </c>
      <c r="D30" s="171"/>
      <c r="E30" s="171"/>
      <c r="F30" s="172">
        <v>7.4999999999999997E-2</v>
      </c>
      <c r="G30" s="172"/>
      <c r="H30" s="173">
        <v>0.37916666666666665</v>
      </c>
      <c r="I30" s="173"/>
      <c r="J30" s="173"/>
      <c r="K30" s="173">
        <v>0.39027777777777778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 ca="1">IF(C47="","",C35)</f>
        <v>✔️- 
Estabilizado</v>
      </c>
      <c r="D34" s="164"/>
      <c r="E34" s="164" t="str">
        <f ca="1">IF(E47="","",E35)</f>
        <v>✔️- 
Estabilizado</v>
      </c>
      <c r="F34" s="164"/>
      <c r="G34" s="164" t="str">
        <f ca="1">IF(G47="","",G35)</f>
        <v>✔️- 
Estabilizado</v>
      </c>
      <c r="H34" s="164"/>
      <c r="I34" s="165" t="str">
        <f ca="1">IF(I47="","",I35)</f>
        <v>✔️- 
Estabilizado</v>
      </c>
      <c r="J34" s="166"/>
      <c r="K34" s="167"/>
      <c r="L34" s="165" t="str">
        <f ca="1">IF(L47="","",L35)</f>
        <v>✔️- 
Estabilizado</v>
      </c>
      <c r="M34" s="167"/>
      <c r="N34" s="165" t="str">
        <f ca="1">IF(N47="","",N35)</f>
        <v>✔️- 
Estabilizado</v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 ca="1">IF(C38&lt;=C37,$P$38,$P$37)</f>
        <v>✔️- 
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ca="1" si="1">IF(G38&lt;=G37,$P$38,$P$37)</f>
        <v>✔️- 
Estabilizado</v>
      </c>
      <c r="H35" s="157"/>
      <c r="I35" s="158" t="str">
        <f t="shared" ref="I35" ca="1" si="2">IF(I38&lt;=I37,$P$38,$P$37)</f>
        <v>✔️- 
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 ca="1">IF(C34=$P$37,1,0)</f>
        <v>0</v>
      </c>
      <c r="D36" s="151"/>
      <c r="E36" s="151">
        <f ca="1">IF(E34=$P$37,1,0)</f>
        <v>0</v>
      </c>
      <c r="F36" s="151"/>
      <c r="G36" s="151">
        <f ca="1">IF(G34=$P$37,1,0)</f>
        <v>0</v>
      </c>
      <c r="H36" s="151"/>
      <c r="I36" s="152">
        <f ca="1">IF(I34=$P$37,1,0)</f>
        <v>0</v>
      </c>
      <c r="J36" s="153"/>
      <c r="K36" s="154"/>
      <c r="L36" s="151">
        <f ca="1">IF(L34=$P$37,1,0)</f>
        <v>0</v>
      </c>
      <c r="M36" s="151"/>
      <c r="N36" s="151">
        <f ca="1"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14</v>
      </c>
      <c r="F37" s="147"/>
      <c r="G37" s="105">
        <v>20</v>
      </c>
      <c r="H37" s="105"/>
      <c r="I37" s="148">
        <f>IF(I47&lt;=2,0.2,I47*10%)</f>
        <v>0.2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 ca="1">IF(C49="",10000,MAX(C39:D41)-(MIN(C39:D41)))</f>
        <v>0</v>
      </c>
      <c r="D38" s="143"/>
      <c r="E38" s="142">
        <f ca="1">MAX(E39:F41)-(MIN(E39:F41))</f>
        <v>2</v>
      </c>
      <c r="F38" s="143"/>
      <c r="G38" s="144">
        <f ca="1">IF(G49="",10000,MAX(G39:H41)-(MIN(G39:H41)))</f>
        <v>1.0999999999999943</v>
      </c>
      <c r="H38" s="145"/>
      <c r="I38" s="142">
        <f ca="1">IF(I48="","100",MAX(I39:K41)-(MIN(I39:K41)))</f>
        <v>0.13</v>
      </c>
      <c r="J38" s="146"/>
      <c r="K38" s="143"/>
      <c r="L38" s="142">
        <f ca="1">MAX(L39:M41)-(MIN(L39:M41))</f>
        <v>1.9999999999999574E-2</v>
      </c>
      <c r="M38" s="143"/>
      <c r="N38" s="142">
        <f ca="1">MAX(N39:O41)-(MIN(N39:O41))</f>
        <v>0.12999999999999901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>
        <f ca="1">OFFSET($C$47,COUNTA($C$47:$C$59)-3,0)</f>
        <v>1.4</v>
      </c>
      <c r="D39" s="136"/>
      <c r="E39" s="137">
        <f ca="1">OFFSET($E$47,COUNTA($E$47:$E$59)-3,0)</f>
        <v>234</v>
      </c>
      <c r="F39" s="137"/>
      <c r="G39" s="138">
        <f ca="1">OFFSET($G$47,COUNTA($G$47:$G$59)-3,0)</f>
        <v>-51.7</v>
      </c>
      <c r="H39" s="138"/>
      <c r="I39" s="139">
        <f ca="1">OFFSET($I$47,COUNTA($I$47:$I$59)-3,0)</f>
        <v>0.04</v>
      </c>
      <c r="J39" s="140"/>
      <c r="K39" s="141"/>
      <c r="L39" s="137">
        <f ca="1">OFFSET($L$47,COUNTA($L$47:$L$59)-3,0)</f>
        <v>6.05</v>
      </c>
      <c r="M39" s="137"/>
      <c r="N39" s="137">
        <f ca="1">OFFSET($N$47,COUNTA($N$47:$N$59)-3,0)</f>
        <v>20.86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1.4</v>
      </c>
      <c r="D40" s="136"/>
      <c r="E40" s="137">
        <f ca="1">OFFSET($E$47,COUNTA($E$47:$E$59)-2,0)</f>
        <v>233</v>
      </c>
      <c r="F40" s="137"/>
      <c r="G40" s="138">
        <f ca="1">OFFSET($G$47,COUNTA($G$47:$G$59)-2,0)</f>
        <v>-52.2</v>
      </c>
      <c r="H40" s="138"/>
      <c r="I40" s="139">
        <f ca="1">OFFSET($I$47,COUNTA($I$47:$I$59)-2,0)</f>
        <v>0.13</v>
      </c>
      <c r="J40" s="140"/>
      <c r="K40" s="141"/>
      <c r="L40" s="137">
        <f ca="1">OFFSET($L$47,COUNTA($L$47:$L$59)-2,0)</f>
        <v>6.04</v>
      </c>
      <c r="M40" s="137"/>
      <c r="N40" s="137">
        <f ca="1">OFFSET($N$47,COUNTA($N$47:$N$59)-2,0)</f>
        <v>20.96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1.4</v>
      </c>
      <c r="D41" s="130"/>
      <c r="E41" s="131">
        <f ca="1">OFFSET($E$47,COUNTA($E$47:$E$59)-1,0)</f>
        <v>232</v>
      </c>
      <c r="F41" s="131"/>
      <c r="G41" s="132">
        <f ca="1">OFFSET($G$47,COUNTA($G$47:$G$59)-1,0)</f>
        <v>-52.8</v>
      </c>
      <c r="H41" s="132"/>
      <c r="I41" s="133">
        <f ca="1">OFFSET($I$47,COUNTA($I$47:$I$59)-1,0)</f>
        <v>0.17</v>
      </c>
      <c r="J41" s="134"/>
      <c r="K41" s="135"/>
      <c r="L41" s="131">
        <f ca="1">OFFSET($L$47,COUNTA($L$47:$L$59)-1,0)</f>
        <v>6.03</v>
      </c>
      <c r="M41" s="131"/>
      <c r="N41" s="131">
        <f ca="1">OFFSET($N$47,COUNTA($N$47:$N$59)-1,0)</f>
        <v>20.99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>
        <v>1.4</v>
      </c>
      <c r="D47" s="110"/>
      <c r="E47" s="111">
        <v>264</v>
      </c>
      <c r="F47" s="111"/>
      <c r="G47" s="105">
        <v>-44.8</v>
      </c>
      <c r="H47" s="105"/>
      <c r="I47" s="106">
        <v>0.09</v>
      </c>
      <c r="J47" s="107"/>
      <c r="K47" s="108"/>
      <c r="L47" s="106">
        <v>6.16</v>
      </c>
      <c r="M47" s="108"/>
      <c r="N47" s="109">
        <v>20.59</v>
      </c>
      <c r="O47" s="110"/>
      <c r="P47" s="112">
        <v>24.7</v>
      </c>
      <c r="Q47" s="112"/>
      <c r="R47" s="112"/>
      <c r="S47" s="98" t="s">
        <v>83</v>
      </c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>
        <v>1.4</v>
      </c>
      <c r="D48" s="110"/>
      <c r="E48" s="111">
        <v>242</v>
      </c>
      <c r="F48" s="111"/>
      <c r="G48" s="105">
        <v>-49</v>
      </c>
      <c r="H48" s="105"/>
      <c r="I48" s="106">
        <v>0</v>
      </c>
      <c r="J48" s="107"/>
      <c r="K48" s="108"/>
      <c r="L48" s="106">
        <v>6.1</v>
      </c>
      <c r="M48" s="108"/>
      <c r="N48" s="109">
        <v>20.78</v>
      </c>
      <c r="O48" s="110"/>
      <c r="P48" s="112">
        <v>21</v>
      </c>
      <c r="Q48" s="112"/>
      <c r="R48" s="112"/>
      <c r="S48" s="98" t="s">
        <v>83</v>
      </c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>
        <v>1.4</v>
      </c>
      <c r="D49" s="110"/>
      <c r="E49" s="111">
        <v>234</v>
      </c>
      <c r="F49" s="111"/>
      <c r="G49" s="105">
        <v>-51.7</v>
      </c>
      <c r="H49" s="105"/>
      <c r="I49" s="106">
        <v>0.04</v>
      </c>
      <c r="J49" s="107"/>
      <c r="K49" s="108"/>
      <c r="L49" s="106">
        <v>6.05</v>
      </c>
      <c r="M49" s="108"/>
      <c r="N49" s="109">
        <v>20.86</v>
      </c>
      <c r="O49" s="110"/>
      <c r="P49" s="112">
        <v>18</v>
      </c>
      <c r="Q49" s="112"/>
      <c r="R49" s="112"/>
      <c r="S49" s="98" t="s">
        <v>83</v>
      </c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>
        <v>1.4</v>
      </c>
      <c r="D50" s="110"/>
      <c r="E50" s="111">
        <v>233</v>
      </c>
      <c r="F50" s="111"/>
      <c r="G50" s="105">
        <v>-52.2</v>
      </c>
      <c r="H50" s="105"/>
      <c r="I50" s="106">
        <v>0.13</v>
      </c>
      <c r="J50" s="107"/>
      <c r="K50" s="108"/>
      <c r="L50" s="106">
        <v>6.04</v>
      </c>
      <c r="M50" s="108"/>
      <c r="N50" s="109">
        <v>20.96</v>
      </c>
      <c r="O50" s="110"/>
      <c r="P50" s="112">
        <v>13</v>
      </c>
      <c r="Q50" s="112"/>
      <c r="R50" s="112"/>
      <c r="S50" s="98" t="s">
        <v>83</v>
      </c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>
        <v>1.4</v>
      </c>
      <c r="D51" s="110"/>
      <c r="E51" s="111">
        <v>232</v>
      </c>
      <c r="F51" s="111"/>
      <c r="G51" s="105">
        <v>-52.8</v>
      </c>
      <c r="H51" s="105"/>
      <c r="I51" s="106">
        <v>0.17</v>
      </c>
      <c r="J51" s="107"/>
      <c r="K51" s="108"/>
      <c r="L51" s="106">
        <v>6.03</v>
      </c>
      <c r="M51" s="108"/>
      <c r="N51" s="109">
        <v>20.99</v>
      </c>
      <c r="O51" s="110"/>
      <c r="P51" s="95">
        <v>10</v>
      </c>
      <c r="Q51" s="96"/>
      <c r="R51" s="97"/>
      <c r="S51" s="98" t="s">
        <v>83</v>
      </c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 ca="1"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1:U1"/>
    <mergeCell ref="A2:D4"/>
    <mergeCell ref="E2:U4"/>
    <mergeCell ref="A6:B6"/>
    <mergeCell ref="C6:D6"/>
    <mergeCell ref="F6:G6"/>
    <mergeCell ref="H6:I6"/>
    <mergeCell ref="K6:M6"/>
    <mergeCell ref="N6:U6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</mergeCells>
  <dataValidations count="15">
    <dataValidation type="decimal" allowBlank="1" showInputMessage="1" showErrorMessage="1" sqref="C37:D37 C47:D59" xr:uid="{00000000-0002-0000-0400-000000000000}">
      <formula1>-1</formula1>
      <formula2>100</formula2>
    </dataValidation>
    <dataValidation type="decimal" allowBlank="1" showInputMessage="1" showErrorMessage="1" sqref="N37:O37 N47 N48:O59" xr:uid="{00000000-0002-0000-0400-000001000000}">
      <formula1>0</formula1>
      <formula2>50</formula2>
    </dataValidation>
    <dataValidation type="decimal" allowBlank="1" showInputMessage="1" showErrorMessage="1" sqref="G37:H37 G47:H59" xr:uid="{00000000-0002-0000-0400-000002000000}">
      <formula1>-2500</formula1>
      <formula2>2500</formula2>
    </dataValidation>
    <dataValidation type="textLength" allowBlank="1" showInputMessage="1" showErrorMessage="1" sqref="S47:U59" xr:uid="{00000000-0002-0000-0400-000003000000}">
      <formula1>4</formula1>
      <formula2>20</formula2>
    </dataValidation>
    <dataValidation type="decimal" allowBlank="1" showInputMessage="1" showErrorMessage="1" sqref="L37 L47:L59" xr:uid="{00000000-0002-0000-0400-000004000000}">
      <formula1>0</formula1>
      <formula2>14</formula2>
    </dataValidation>
    <dataValidation type="decimal" allowBlank="1" showInputMessage="1" showErrorMessage="1" sqref="I37:K37 I47:K59" xr:uid="{00000000-0002-0000-0400-000005000000}">
      <formula1>-1</formula1>
      <formula2>50</formula2>
    </dataValidation>
    <dataValidation type="whole" allowBlank="1" showInputMessage="1" showErrorMessage="1" sqref="P46:R46" xr:uid="{00000000-0002-0000-0400-000006000000}">
      <formula1>1</formula1>
      <formula2>5</formula2>
    </dataValidation>
    <dataValidation type="textLength" allowBlank="1" showInputMessage="1" showErrorMessage="1" sqref="A30 C30" xr:uid="{00000000-0002-0000-0400-000007000000}">
      <formula1>2</formula1>
      <formula2>20</formula2>
    </dataValidation>
    <dataValidation type="whole" allowBlank="1" showInputMessage="1" showErrorMessage="1" sqref="P30:Q30" xr:uid="{00000000-0002-0000-0400-000008000000}">
      <formula1>0</formula1>
      <formula2>3</formula2>
    </dataValidation>
    <dataValidation type="date" operator="greaterThan" allowBlank="1" showInputMessage="1" showErrorMessage="1" sqref="C6:D6" xr:uid="{00000000-0002-0000-0400-000009000000}">
      <formula1>43709</formula1>
    </dataValidation>
    <dataValidation type="whole" allowBlank="1" showInputMessage="1" showErrorMessage="1" sqref="E46:F46" xr:uid="{00000000-0002-0000-0400-00000A000000}">
      <formula1>1</formula1>
      <formula2>2</formula2>
    </dataValidation>
    <dataValidation type="time" allowBlank="1" showInputMessage="1" showErrorMessage="1" sqref="H30 K30" xr:uid="{00000000-0002-0000-0400-00000B000000}">
      <formula1>0</formula1>
      <formula2>0.999305555555556</formula2>
    </dataValidation>
    <dataValidation type="decimal" allowBlank="1" showInputMessage="1" showErrorMessage="1" sqref="F30:G30" xr:uid="{00000000-0002-0000-0400-00000C000000}">
      <formula1>0.05</formula1>
      <formula2>0.25</formula2>
    </dataValidation>
    <dataValidation type="whole" allowBlank="1" showInputMessage="1" showErrorMessage="1" sqref="N14" xr:uid="{00000000-0002-0000-0400-00000D000000}">
      <formula1>3</formula1>
      <formula2>1000</formula2>
    </dataValidation>
    <dataValidation type="list" allowBlank="1" showInputMessage="1" showErrorMessage="1" sqref="F26" xr:uid="{00000000-0002-0000-04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C28CA29-FF11-4D91-95F2-A1C278A95789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16CD8598-02B9-486E-9091-5EF46B6BD8F8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5F00-8E00-4272-B389-0FAA2F8D6FFE}">
  <dimension ref="A1:L68"/>
  <sheetViews>
    <sheetView topLeftCell="A51" workbookViewId="0">
      <selection activeCell="A61" sqref="A61:L64"/>
    </sheetView>
  </sheetViews>
  <sheetFormatPr defaultRowHeight="12.5" x14ac:dyDescent="0.25"/>
  <cols>
    <col min="2" max="2" width="11" customWidth="1"/>
  </cols>
  <sheetData>
    <row r="1" spans="1:10" ht="60" customHeight="1" x14ac:dyDescent="0.25">
      <c r="D1" s="66" t="s">
        <v>98</v>
      </c>
    </row>
    <row r="2" spans="1:10" ht="13" x14ac:dyDescent="0.25">
      <c r="D2" s="67" t="s">
        <v>135</v>
      </c>
    </row>
    <row r="4" spans="1:10" x14ac:dyDescent="0.25">
      <c r="A4" t="s">
        <v>99</v>
      </c>
      <c r="B4" t="s">
        <v>100</v>
      </c>
    </row>
    <row r="5" spans="1:10" x14ac:dyDescent="0.25">
      <c r="A5" t="s">
        <v>101</v>
      </c>
      <c r="B5" t="s">
        <v>102</v>
      </c>
    </row>
    <row r="7" spans="1:10" x14ac:dyDescent="0.25">
      <c r="A7" t="s">
        <v>103</v>
      </c>
    </row>
    <row r="9" spans="1:10" x14ac:dyDescent="0.25">
      <c r="A9" t="s">
        <v>104</v>
      </c>
      <c r="B9" s="68" t="s">
        <v>105</v>
      </c>
    </row>
    <row r="10" spans="1:10" x14ac:dyDescent="0.25">
      <c r="A10" t="s">
        <v>101</v>
      </c>
      <c r="B10" s="68" t="s">
        <v>106</v>
      </c>
    </row>
    <row r="11" spans="1:10" x14ac:dyDescent="0.25">
      <c r="A11" t="s">
        <v>107</v>
      </c>
      <c r="B11" s="68" t="s">
        <v>108</v>
      </c>
      <c r="D11" t="s">
        <v>109</v>
      </c>
      <c r="E11" s="68" t="s">
        <v>110</v>
      </c>
    </row>
    <row r="13" spans="1:10" x14ac:dyDescent="0.25">
      <c r="A13" t="s">
        <v>111</v>
      </c>
    </row>
    <row r="15" spans="1:10" x14ac:dyDescent="0.25">
      <c r="A15" t="s">
        <v>10</v>
      </c>
      <c r="B15" s="68" t="s">
        <v>112</v>
      </c>
      <c r="D15" t="s">
        <v>113</v>
      </c>
      <c r="E15" s="68">
        <v>10057870</v>
      </c>
    </row>
    <row r="16" spans="1:10" x14ac:dyDescent="0.25">
      <c r="A16" t="s">
        <v>101</v>
      </c>
      <c r="B16" s="68" t="s">
        <v>106</v>
      </c>
      <c r="J16" t="s">
        <v>81</v>
      </c>
    </row>
    <row r="18" spans="1:8" x14ac:dyDescent="0.25">
      <c r="A18" t="s">
        <v>114</v>
      </c>
      <c r="D18" t="s">
        <v>115</v>
      </c>
      <c r="E18" t="s">
        <v>116</v>
      </c>
      <c r="G18" t="s">
        <v>117</v>
      </c>
      <c r="H18" s="68">
        <v>735</v>
      </c>
    </row>
    <row r="21" spans="1:8" x14ac:dyDescent="0.25">
      <c r="A21" t="s">
        <v>118</v>
      </c>
      <c r="B21" s="76"/>
      <c r="C21" t="s">
        <v>119</v>
      </c>
      <c r="D21" s="76"/>
      <c r="E21" t="s">
        <v>120</v>
      </c>
    </row>
    <row r="24" spans="1:8" x14ac:dyDescent="0.25">
      <c r="A24" t="s">
        <v>121</v>
      </c>
    </row>
    <row r="26" spans="1:8" x14ac:dyDescent="0.25">
      <c r="A26" t="s">
        <v>122</v>
      </c>
      <c r="B26" t="s">
        <v>123</v>
      </c>
    </row>
    <row r="28" spans="1:8" x14ac:dyDescent="0.25">
      <c r="A28" s="75" t="s">
        <v>33</v>
      </c>
      <c r="B28" t="s">
        <v>124</v>
      </c>
    </row>
    <row r="30" spans="1:8" x14ac:dyDescent="0.25">
      <c r="A30" s="75"/>
      <c r="B30" t="s">
        <v>125</v>
      </c>
    </row>
    <row r="32" spans="1:8" x14ac:dyDescent="0.25">
      <c r="A32" s="75"/>
      <c r="B32" t="s">
        <v>126</v>
      </c>
    </row>
    <row r="34" spans="1:2" x14ac:dyDescent="0.25">
      <c r="A34" s="75"/>
      <c r="B34" t="s">
        <v>127</v>
      </c>
    </row>
    <row r="36" spans="1:2" x14ac:dyDescent="0.25">
      <c r="A36" s="75"/>
      <c r="B36" t="s">
        <v>128</v>
      </c>
    </row>
    <row r="38" spans="1:2" x14ac:dyDescent="0.25">
      <c r="A38" s="75"/>
      <c r="B38" t="s">
        <v>129</v>
      </c>
    </row>
    <row r="40" spans="1:2" x14ac:dyDescent="0.25">
      <c r="A40" s="75"/>
      <c r="B40" t="s">
        <v>130</v>
      </c>
    </row>
    <row r="42" spans="1:2" x14ac:dyDescent="0.25">
      <c r="A42" s="75"/>
      <c r="B42" t="s">
        <v>131</v>
      </c>
    </row>
    <row r="44" spans="1:2" x14ac:dyDescent="0.25">
      <c r="A44" s="75"/>
      <c r="B44" t="s">
        <v>132</v>
      </c>
    </row>
    <row r="46" spans="1:2" x14ac:dyDescent="0.25">
      <c r="A46" s="76"/>
      <c r="B46" t="s">
        <v>133</v>
      </c>
    </row>
    <row r="48" spans="1:2" x14ac:dyDescent="0.25">
      <c r="A48" s="75"/>
      <c r="B48" t="s">
        <v>134</v>
      </c>
    </row>
    <row r="58" spans="1:12" x14ac:dyDescent="0.25">
      <c r="A58" s="70"/>
      <c r="B58" s="70"/>
      <c r="C58" s="70"/>
      <c r="D58" s="70"/>
      <c r="E58" s="70"/>
    </row>
    <row r="59" spans="1:12" x14ac:dyDescent="0.25">
      <c r="A59" s="70"/>
      <c r="B59" s="70"/>
      <c r="C59" s="70"/>
      <c r="D59" s="70"/>
      <c r="E59" s="70"/>
      <c r="F59" t="s">
        <v>149</v>
      </c>
      <c r="G59">
        <v>275</v>
      </c>
      <c r="H59">
        <v>105.4</v>
      </c>
      <c r="I59">
        <v>1.1299999999999999</v>
      </c>
      <c r="J59">
        <v>1.18</v>
      </c>
      <c r="K59">
        <v>0.47</v>
      </c>
      <c r="L59">
        <v>10.65</v>
      </c>
    </row>
    <row r="60" spans="1:12" ht="13" thickBot="1" x14ac:dyDescent="0.3">
      <c r="A60" s="70"/>
      <c r="E60" s="70"/>
      <c r="F60" t="s">
        <v>148</v>
      </c>
      <c r="G60">
        <v>92</v>
      </c>
      <c r="H60">
        <v>35.1</v>
      </c>
      <c r="I60">
        <v>0.38</v>
      </c>
      <c r="J60">
        <v>0.39</v>
      </c>
      <c r="K60">
        <v>0.16</v>
      </c>
      <c r="L60">
        <v>3.55</v>
      </c>
    </row>
    <row r="61" spans="1:12" ht="44" thickBot="1" x14ac:dyDescent="0.3">
      <c r="A61" s="65" t="s">
        <v>13</v>
      </c>
      <c r="B61" s="65" t="s">
        <v>15</v>
      </c>
      <c r="E61" s="70"/>
      <c r="F61" s="69" t="s">
        <v>141</v>
      </c>
      <c r="G61" t="s">
        <v>142</v>
      </c>
      <c r="H61" t="s">
        <v>143</v>
      </c>
      <c r="I61" t="s">
        <v>144</v>
      </c>
      <c r="J61" t="s">
        <v>145</v>
      </c>
      <c r="K61" t="s">
        <v>146</v>
      </c>
      <c r="L61" t="s">
        <v>147</v>
      </c>
    </row>
    <row r="62" spans="1:12" x14ac:dyDescent="0.25">
      <c r="A62" s="74">
        <v>1678</v>
      </c>
      <c r="B62" s="74">
        <v>1863</v>
      </c>
      <c r="E62" s="70"/>
      <c r="F62" t="s">
        <v>154</v>
      </c>
      <c r="G62" t="s">
        <v>155</v>
      </c>
      <c r="H62" t="s">
        <v>156</v>
      </c>
      <c r="I62" t="s">
        <v>157</v>
      </c>
      <c r="J62" t="s">
        <v>158</v>
      </c>
      <c r="K62" t="s">
        <v>159</v>
      </c>
      <c r="L62" t="s">
        <v>160</v>
      </c>
    </row>
    <row r="63" spans="1:12" x14ac:dyDescent="0.25">
      <c r="A63" t="s">
        <v>150</v>
      </c>
      <c r="B63" t="s">
        <v>1</v>
      </c>
      <c r="C63" t="s">
        <v>152</v>
      </c>
      <c r="D63" t="s">
        <v>153</v>
      </c>
      <c r="G63" t="s">
        <v>64</v>
      </c>
      <c r="H63" t="s">
        <v>136</v>
      </c>
      <c r="I63" t="s">
        <v>137</v>
      </c>
      <c r="J63" t="s">
        <v>138</v>
      </c>
      <c r="K63" t="s">
        <v>139</v>
      </c>
      <c r="L63" t="s">
        <v>140</v>
      </c>
    </row>
    <row r="64" spans="1:12" x14ac:dyDescent="0.25">
      <c r="A64" s="68" t="s">
        <v>151</v>
      </c>
      <c r="B64" s="72">
        <v>45090</v>
      </c>
      <c r="C64" s="73">
        <v>0.36319444444444443</v>
      </c>
      <c r="D64" s="73">
        <v>0.36944444444444446</v>
      </c>
      <c r="E64" s="68"/>
      <c r="F64" s="68"/>
      <c r="G64" s="68">
        <v>13</v>
      </c>
      <c r="H64" s="68">
        <v>241.8</v>
      </c>
      <c r="I64" s="68">
        <v>1.69</v>
      </c>
      <c r="J64" s="68">
        <v>5.21</v>
      </c>
      <c r="K64" s="68">
        <v>22.23</v>
      </c>
      <c r="L64" s="68">
        <v>10</v>
      </c>
    </row>
    <row r="68" spans="9:9" x14ac:dyDescent="0.25">
      <c r="I68" s="71"/>
    </row>
  </sheetData>
  <dataValidations count="1">
    <dataValidation type="date" operator="greaterThan" allowBlank="1" showInputMessage="1" showErrorMessage="1" sqref="A58:A63" xr:uid="{660668F9-0F26-41F0-BCCA-4E6B4E5E44C8}">
      <formula1>43709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C99-6C3B-AC41-B145-D0237EEC5A47}">
  <dimension ref="A1:IU114"/>
  <sheetViews>
    <sheetView showGridLines="0" topLeftCell="A4" zoomScaleNormal="100" zoomScaleSheetLayoutView="70" workbookViewId="0">
      <selection activeCell="A16" sqref="A16:H1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17.8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/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/>
      <c r="O22" s="215"/>
      <c r="P22" s="215"/>
      <c r="S22" s="215"/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/>
      <c r="O26" s="215"/>
      <c r="P26" s="215"/>
      <c r="Q26" s="7"/>
      <c r="R26" s="7"/>
      <c r="S26" s="215"/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93</v>
      </c>
      <c r="B30" s="171"/>
      <c r="C30" s="171" t="s">
        <v>93</v>
      </c>
      <c r="D30" s="171"/>
      <c r="E30" s="171"/>
      <c r="F30" s="172"/>
      <c r="G30" s="172"/>
      <c r="H30" s="173"/>
      <c r="I30" s="173"/>
      <c r="J30" s="173"/>
      <c r="K30" s="173">
        <v>0.5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>IF(C47="","",C35)</f>
        <v/>
      </c>
      <c r="D34" s="164"/>
      <c r="E34" s="164" t="str">
        <f>IF(E47="","",E35)</f>
        <v/>
      </c>
      <c r="F34" s="164"/>
      <c r="G34" s="164" t="str">
        <f>IF(G47="","",G35)</f>
        <v/>
      </c>
      <c r="H34" s="164"/>
      <c r="I34" s="165" t="str">
        <f>IF(I47="","",I35)</f>
        <v/>
      </c>
      <c r="J34" s="166"/>
      <c r="K34" s="167"/>
      <c r="L34" s="165" t="str">
        <f>IF(L47="","",L35)</f>
        <v/>
      </c>
      <c r="M34" s="167"/>
      <c r="N34" s="165" t="str">
        <f>IF(N47="","",N35)</f>
        <v/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>IF(C38&lt;=C37,$P$38,$P$37)</f>
        <v>❌- 
Não 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si="1">IF(G38&lt;=G37,$P$38,$P$37)</f>
        <v>❌- 
Não Estabilizado</v>
      </c>
      <c r="H35" s="157"/>
      <c r="I35" s="158" t="str">
        <f t="shared" ref="I35" si="2">IF(I38&lt;=I37,$P$38,$P$37)</f>
        <v>❌- 
Não 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>IF(C34=$P$37,1,0)</f>
        <v>0</v>
      </c>
      <c r="D36" s="151"/>
      <c r="E36" s="151">
        <f>IF(E34=$P$37,1,0)</f>
        <v>0</v>
      </c>
      <c r="F36" s="151"/>
      <c r="G36" s="151">
        <f>IF(G34=$P$37,1,0)</f>
        <v>0</v>
      </c>
      <c r="H36" s="151"/>
      <c r="I36" s="152">
        <f>IF(I34=$P$37,1,0)</f>
        <v>0</v>
      </c>
      <c r="J36" s="153"/>
      <c r="K36" s="154"/>
      <c r="L36" s="151">
        <f>IF(L34=$P$37,1,0)</f>
        <v>0</v>
      </c>
      <c r="M36" s="151"/>
      <c r="N36" s="151">
        <f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0</v>
      </c>
      <c r="F37" s="147"/>
      <c r="G37" s="105">
        <v>20</v>
      </c>
      <c r="H37" s="105"/>
      <c r="I37" s="148">
        <f>IF(I47&lt;=2,0.2,I47*10%)</f>
        <v>0.2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>IF(C49="",10000,MAX(C39:D41)-(MIN(C39:D41)))</f>
        <v>10000</v>
      </c>
      <c r="D38" s="143"/>
      <c r="E38" s="142">
        <f ca="1">MAX(E39:F41)-(MIN(E39:F41))</f>
        <v>0</v>
      </c>
      <c r="F38" s="143"/>
      <c r="G38" s="144">
        <f>IF(G49="",10000,MAX(G39:H41)-(MIN(G39:H41)))</f>
        <v>10000</v>
      </c>
      <c r="H38" s="145"/>
      <c r="I38" s="142" t="str">
        <f>IF(I48="","100",MAX(I39:K41)-(MIN(I39:K41)))</f>
        <v>100</v>
      </c>
      <c r="J38" s="146"/>
      <c r="K38" s="143"/>
      <c r="L38" s="142">
        <f ca="1">MAX(L39:M41)-(MIN(L39:M41))</f>
        <v>0</v>
      </c>
      <c r="M38" s="143"/>
      <c r="N38" s="142">
        <f ca="1">MAX(N39:O41)-(MIN(N39:O41))</f>
        <v>0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 t="str">
        <f ca="1">OFFSET($C$47,COUNTA($C$47:$C$59)-3,0)</f>
        <v>Nível d´água
(m)</v>
      </c>
      <c r="D39" s="136"/>
      <c r="E39" s="137" t="str">
        <f ca="1">OFFSET($E$47,COUNTA($E$47:$E$59)-3,0)</f>
        <v>Condutividade</v>
      </c>
      <c r="F39" s="137"/>
      <c r="G39" s="138" t="str">
        <f ca="1">OFFSET($G$47,COUNTA($G$47:$G$59)-3,0)</f>
        <v>ORP
(mV)</v>
      </c>
      <c r="H39" s="138"/>
      <c r="I39" s="139" t="str">
        <f ca="1">OFFSET($I$47,COUNTA($I$47:$I$59)-3,0)</f>
        <v>OD
(mg/L)</v>
      </c>
      <c r="J39" s="140"/>
      <c r="K39" s="141"/>
      <c r="L39" s="137" t="str">
        <f ca="1">OFFSET($L$47,COUNTA($L$47:$L$59)-3,0)</f>
        <v>pH
UpH</v>
      </c>
      <c r="M39" s="137"/>
      <c r="N39" s="137" t="str">
        <f ca="1">OFFSET($N$47,COUNTA($N$47:$N$59)-3,0)</f>
        <v>Temperatura
(°C)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0</v>
      </c>
      <c r="D40" s="136"/>
      <c r="E40" s="137" t="str">
        <f ca="1">OFFSET($E$47,COUNTA($E$47:$E$59)-2,0)</f>
        <v xml:space="preserve">1 µS/cm ; 2 mS/cm </v>
      </c>
      <c r="F40" s="137"/>
      <c r="G40" s="138">
        <f ca="1">OFFSET($G$47,COUNTA($G$47:$G$59)-2,0)</f>
        <v>0</v>
      </c>
      <c r="H40" s="138"/>
      <c r="I40" s="139">
        <f ca="1">OFFSET($I$47,COUNTA($I$47:$I$59)-2,0)</f>
        <v>0</v>
      </c>
      <c r="J40" s="140"/>
      <c r="K40" s="141"/>
      <c r="L40" s="137">
        <f ca="1">OFFSET($L$47,COUNTA($L$47:$L$59)-2,0)</f>
        <v>0</v>
      </c>
      <c r="M40" s="137"/>
      <c r="N40" s="137">
        <f ca="1">OFFSET($N$47,COUNTA($N$47:$N$59)-2,0)</f>
        <v>0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0</v>
      </c>
      <c r="D41" s="130"/>
      <c r="E41" s="131">
        <f ca="1">OFFSET($E$47,COUNTA($E$47:$E$59)-1,0)</f>
        <v>1</v>
      </c>
      <c r="F41" s="131"/>
      <c r="G41" s="132">
        <f ca="1">OFFSET($G$47,COUNTA($G$47:$G$59)-1,0)</f>
        <v>0</v>
      </c>
      <c r="H41" s="132"/>
      <c r="I41" s="133">
        <f ca="1">OFFSET($I$47,COUNTA($I$47:$I$59)-1,0)</f>
        <v>0</v>
      </c>
      <c r="J41" s="134"/>
      <c r="K41" s="135"/>
      <c r="L41" s="131">
        <f ca="1">OFFSET($L$47,COUNTA($L$47:$L$59)-1,0)</f>
        <v>0</v>
      </c>
      <c r="M41" s="131"/>
      <c r="N41" s="131">
        <f ca="1">OFFSET($N$47,COUNTA($N$47:$N$59)-1,0)</f>
        <v>0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/>
      <c r="D47" s="110"/>
      <c r="E47" s="111"/>
      <c r="F47" s="111"/>
      <c r="G47" s="105"/>
      <c r="H47" s="105"/>
      <c r="I47" s="106"/>
      <c r="J47" s="107"/>
      <c r="K47" s="108"/>
      <c r="L47" s="106"/>
      <c r="M47" s="108"/>
      <c r="N47" s="109"/>
      <c r="O47" s="110"/>
      <c r="P47" s="112"/>
      <c r="Q47" s="112"/>
      <c r="R47" s="112"/>
      <c r="S47" s="98"/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/>
      <c r="D48" s="110"/>
      <c r="E48" s="111"/>
      <c r="F48" s="111"/>
      <c r="G48" s="105"/>
      <c r="H48" s="105"/>
      <c r="I48" s="106"/>
      <c r="J48" s="107"/>
      <c r="K48" s="108"/>
      <c r="L48" s="106"/>
      <c r="M48" s="108"/>
      <c r="N48" s="109"/>
      <c r="O48" s="110"/>
      <c r="P48" s="112"/>
      <c r="Q48" s="112"/>
      <c r="R48" s="112"/>
      <c r="S48" s="98"/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/>
      <c r="D49" s="110"/>
      <c r="E49" s="111"/>
      <c r="F49" s="111"/>
      <c r="G49" s="105"/>
      <c r="H49" s="105"/>
      <c r="I49" s="106"/>
      <c r="J49" s="107"/>
      <c r="K49" s="108"/>
      <c r="L49" s="106"/>
      <c r="M49" s="108"/>
      <c r="N49" s="109"/>
      <c r="O49" s="110"/>
      <c r="P49" s="112"/>
      <c r="Q49" s="112"/>
      <c r="R49" s="112"/>
      <c r="S49" s="98"/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/>
      <c r="D50" s="110"/>
      <c r="E50" s="111"/>
      <c r="F50" s="111"/>
      <c r="G50" s="105"/>
      <c r="H50" s="105"/>
      <c r="I50" s="106"/>
      <c r="J50" s="107"/>
      <c r="K50" s="108"/>
      <c r="L50" s="106"/>
      <c r="M50" s="108"/>
      <c r="N50" s="109"/>
      <c r="O50" s="110"/>
      <c r="P50" s="112"/>
      <c r="Q50" s="112"/>
      <c r="R50" s="112"/>
      <c r="S50" s="98"/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/>
      <c r="D51" s="110"/>
      <c r="E51" s="111"/>
      <c r="F51" s="111"/>
      <c r="G51" s="105"/>
      <c r="H51" s="105"/>
      <c r="I51" s="106"/>
      <c r="J51" s="107"/>
      <c r="K51" s="108"/>
      <c r="L51" s="106"/>
      <c r="M51" s="108"/>
      <c r="N51" s="109"/>
      <c r="O51" s="110"/>
      <c r="P51" s="95"/>
      <c r="Q51" s="96"/>
      <c r="R51" s="97"/>
      <c r="S51" s="98"/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A1:U1"/>
    <mergeCell ref="A2:D4"/>
    <mergeCell ref="E2:U4"/>
    <mergeCell ref="A6:B6"/>
    <mergeCell ref="C6:D6"/>
    <mergeCell ref="F6:G6"/>
    <mergeCell ref="H6:I6"/>
    <mergeCell ref="K6:M6"/>
    <mergeCell ref="N6:U6"/>
  </mergeCells>
  <dataValidations count="15">
    <dataValidation type="list" allowBlank="1" showInputMessage="1" showErrorMessage="1" sqref="F26" xr:uid="{6CD3FF58-48ED-DD45-AFAE-2D07003BD2D4}">
      <formula1>$P$39:$P$40</formula1>
    </dataValidation>
    <dataValidation type="whole" allowBlank="1" showInputMessage="1" showErrorMessage="1" sqref="N14" xr:uid="{5C88552D-2E02-2F47-9C9B-7CFB0E25902A}">
      <formula1>3</formula1>
      <formula2>1000</formula2>
    </dataValidation>
    <dataValidation type="decimal" allowBlank="1" showInputMessage="1" showErrorMessage="1" sqref="F30:G30" xr:uid="{A582599B-9794-B449-A7FA-36288118EE00}">
      <formula1>0.05</formula1>
      <formula2>0.25</formula2>
    </dataValidation>
    <dataValidation type="time" allowBlank="1" showInputMessage="1" showErrorMessage="1" sqref="H30 K30" xr:uid="{F04CEA79-A04B-284C-BB04-8B31294C028F}">
      <formula1>0</formula1>
      <formula2>0.999305555555556</formula2>
    </dataValidation>
    <dataValidation type="whole" allowBlank="1" showInputMessage="1" showErrorMessage="1" sqref="E46:F46" xr:uid="{7636978F-4A38-E34E-9AF2-9C44BB9737F2}">
      <formula1>1</formula1>
      <formula2>2</formula2>
    </dataValidation>
    <dataValidation type="date" operator="greaterThan" allowBlank="1" showInputMessage="1" showErrorMessage="1" sqref="C6:D6" xr:uid="{535C941A-8953-9240-B200-94384FB474CA}">
      <formula1>43709</formula1>
    </dataValidation>
    <dataValidation type="whole" allowBlank="1" showInputMessage="1" showErrorMessage="1" sqref="P30:Q30" xr:uid="{503ECD28-6F61-1D4C-80B2-168BEE1FA9ED}">
      <formula1>0</formula1>
      <formula2>3</formula2>
    </dataValidation>
    <dataValidation type="textLength" allowBlank="1" showInputMessage="1" showErrorMessage="1" sqref="A30 C30" xr:uid="{0C6DFD77-4CFF-A54C-B8C2-5F7DF40089EE}">
      <formula1>2</formula1>
      <formula2>20</formula2>
    </dataValidation>
    <dataValidation type="whole" allowBlank="1" showInputMessage="1" showErrorMessage="1" sqref="P46:R46" xr:uid="{4ECF8FEA-F8BA-0043-ACEF-1E3D122E30DA}">
      <formula1>1</formula1>
      <formula2>5</formula2>
    </dataValidation>
    <dataValidation type="decimal" allowBlank="1" showInputMessage="1" showErrorMessage="1" sqref="I37:K37 I47:K59" xr:uid="{2EF01ABB-4F19-6749-9AA6-BBAD98A36AF7}">
      <formula1>-1</formula1>
      <formula2>50</formula2>
    </dataValidation>
    <dataValidation type="decimal" allowBlank="1" showInputMessage="1" showErrorMessage="1" sqref="L37 L47:L59" xr:uid="{5FA52866-FBEC-9942-8673-C46B8178DE46}">
      <formula1>0</formula1>
      <formula2>14</formula2>
    </dataValidation>
    <dataValidation type="textLength" allowBlank="1" showInputMessage="1" showErrorMessage="1" sqref="S47:U59" xr:uid="{F40221A1-66DA-E74D-9CEA-C9BEDF3EEEF0}">
      <formula1>4</formula1>
      <formula2>20</formula2>
    </dataValidation>
    <dataValidation type="decimal" allowBlank="1" showInputMessage="1" showErrorMessage="1" sqref="G37:H37 G47:H59" xr:uid="{BF43542D-B81E-BE43-AE35-5A6196714D3A}">
      <formula1>-2500</formula1>
      <formula2>2500</formula2>
    </dataValidation>
    <dataValidation type="decimal" allowBlank="1" showInputMessage="1" showErrorMessage="1" sqref="N37:O37 N47 N48:O59" xr:uid="{CE00C43D-2FF8-EA40-A244-253D0B3505E2}">
      <formula1>0</formula1>
      <formula2>50</formula2>
    </dataValidation>
    <dataValidation type="decimal" allowBlank="1" showInputMessage="1" showErrorMessage="1" sqref="C37:D37 C47:D59" xr:uid="{0DD12597-5251-2D4B-817F-AA1601C59BF9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6AF5833-2916-D640-8B62-B9B8629062A4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467773E1-CCBC-3C4A-B415-0F9C23584230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BB2A-68BF-7C43-9FB1-62320D2C04BC}">
  <dimension ref="A1:IU114"/>
  <sheetViews>
    <sheetView showGridLines="0" topLeftCell="D1" zoomScaleNormal="100" zoomScaleSheetLayoutView="70" workbookViewId="0">
      <selection activeCell="I13" sqref="I13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17.8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/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/>
      <c r="O22" s="215"/>
      <c r="P22" s="215"/>
      <c r="S22" s="215"/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/>
      <c r="O26" s="215"/>
      <c r="P26" s="215"/>
      <c r="Q26" s="7"/>
      <c r="R26" s="7"/>
      <c r="S26" s="215"/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92</v>
      </c>
      <c r="B30" s="171"/>
      <c r="C30" s="171" t="s">
        <v>92</v>
      </c>
      <c r="D30" s="171"/>
      <c r="E30" s="171"/>
      <c r="F30" s="172"/>
      <c r="G30" s="172"/>
      <c r="H30" s="173"/>
      <c r="I30" s="173"/>
      <c r="J30" s="173"/>
      <c r="K30" s="173">
        <v>0.36458333333333331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>IF(C47="","",C35)</f>
        <v/>
      </c>
      <c r="D34" s="164"/>
      <c r="E34" s="164" t="str">
        <f>IF(E47="","",E35)</f>
        <v/>
      </c>
      <c r="F34" s="164"/>
      <c r="G34" s="164" t="str">
        <f>IF(G47="","",G35)</f>
        <v/>
      </c>
      <c r="H34" s="164"/>
      <c r="I34" s="165" t="str">
        <f>IF(I47="","",I35)</f>
        <v/>
      </c>
      <c r="J34" s="166"/>
      <c r="K34" s="167"/>
      <c r="L34" s="165" t="str">
        <f>IF(L47="","",L35)</f>
        <v/>
      </c>
      <c r="M34" s="167"/>
      <c r="N34" s="165" t="str">
        <f>IF(N47="","",N35)</f>
        <v/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>IF(C38&lt;=C37,$P$38,$P$37)</f>
        <v>❌- 
Não 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si="1">IF(G38&lt;=G37,$P$38,$P$37)</f>
        <v>❌- 
Não Estabilizado</v>
      </c>
      <c r="H35" s="157"/>
      <c r="I35" s="158" t="str">
        <f t="shared" ref="I35" si="2">IF(I38&lt;=I37,$P$38,$P$37)</f>
        <v>❌- 
Não 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>IF(C34=$P$37,1,0)</f>
        <v>0</v>
      </c>
      <c r="D36" s="151"/>
      <c r="E36" s="151">
        <f>IF(E34=$P$37,1,0)</f>
        <v>0</v>
      </c>
      <c r="F36" s="151"/>
      <c r="G36" s="151">
        <f>IF(G34=$P$37,1,0)</f>
        <v>0</v>
      </c>
      <c r="H36" s="151"/>
      <c r="I36" s="152">
        <f>IF(I34=$P$37,1,0)</f>
        <v>0</v>
      </c>
      <c r="J36" s="153"/>
      <c r="K36" s="154"/>
      <c r="L36" s="151">
        <f>IF(L34=$P$37,1,0)</f>
        <v>0</v>
      </c>
      <c r="M36" s="151"/>
      <c r="N36" s="151">
        <f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0</v>
      </c>
      <c r="F37" s="147"/>
      <c r="G37" s="105">
        <v>20</v>
      </c>
      <c r="H37" s="105"/>
      <c r="I37" s="148">
        <f>IF(I47&lt;=2,0.2,I47*10%)</f>
        <v>0.2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>IF(C49="",10000,MAX(C39:D41)-(MIN(C39:D41)))</f>
        <v>10000</v>
      </c>
      <c r="D38" s="143"/>
      <c r="E38" s="142">
        <f ca="1">MAX(E39:F41)-(MIN(E39:F41))</f>
        <v>0</v>
      </c>
      <c r="F38" s="143"/>
      <c r="G38" s="144">
        <f>IF(G49="",10000,MAX(G39:H41)-(MIN(G39:H41)))</f>
        <v>10000</v>
      </c>
      <c r="H38" s="145"/>
      <c r="I38" s="142" t="str">
        <f>IF(I48="","100",MAX(I39:K41)-(MIN(I39:K41)))</f>
        <v>100</v>
      </c>
      <c r="J38" s="146"/>
      <c r="K38" s="143"/>
      <c r="L38" s="142">
        <f ca="1">MAX(L39:M41)-(MIN(L39:M41))</f>
        <v>0</v>
      </c>
      <c r="M38" s="143"/>
      <c r="N38" s="142">
        <f ca="1">MAX(N39:O41)-(MIN(N39:O41))</f>
        <v>0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 t="str">
        <f ca="1">OFFSET($C$47,COUNTA($C$47:$C$59)-3,0)</f>
        <v>Nível d´água
(m)</v>
      </c>
      <c r="D39" s="136"/>
      <c r="E39" s="137" t="str">
        <f ca="1">OFFSET($E$47,COUNTA($E$47:$E$59)-3,0)</f>
        <v>Condutividade</v>
      </c>
      <c r="F39" s="137"/>
      <c r="G39" s="138" t="str">
        <f ca="1">OFFSET($G$47,COUNTA($G$47:$G$59)-3,0)</f>
        <v>ORP
(mV)</v>
      </c>
      <c r="H39" s="138"/>
      <c r="I39" s="139" t="str">
        <f ca="1">OFFSET($I$47,COUNTA($I$47:$I$59)-3,0)</f>
        <v>OD
(mg/L)</v>
      </c>
      <c r="J39" s="140"/>
      <c r="K39" s="141"/>
      <c r="L39" s="137" t="str">
        <f ca="1">OFFSET($L$47,COUNTA($L$47:$L$59)-3,0)</f>
        <v>pH
UpH</v>
      </c>
      <c r="M39" s="137"/>
      <c r="N39" s="137" t="str">
        <f ca="1">OFFSET($N$47,COUNTA($N$47:$N$59)-3,0)</f>
        <v>Temperatura
(°C)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0</v>
      </c>
      <c r="D40" s="136"/>
      <c r="E40" s="137" t="str">
        <f ca="1">OFFSET($E$47,COUNTA($E$47:$E$59)-2,0)</f>
        <v xml:space="preserve">1 µS/cm ; 2 mS/cm </v>
      </c>
      <c r="F40" s="137"/>
      <c r="G40" s="138">
        <f ca="1">OFFSET($G$47,COUNTA($G$47:$G$59)-2,0)</f>
        <v>0</v>
      </c>
      <c r="H40" s="138"/>
      <c r="I40" s="139">
        <f ca="1">OFFSET($I$47,COUNTA($I$47:$I$59)-2,0)</f>
        <v>0</v>
      </c>
      <c r="J40" s="140"/>
      <c r="K40" s="141"/>
      <c r="L40" s="137">
        <f ca="1">OFFSET($L$47,COUNTA($L$47:$L$59)-2,0)</f>
        <v>0</v>
      </c>
      <c r="M40" s="137"/>
      <c r="N40" s="137">
        <f ca="1">OFFSET($N$47,COUNTA($N$47:$N$59)-2,0)</f>
        <v>0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0</v>
      </c>
      <c r="D41" s="130"/>
      <c r="E41" s="131">
        <f ca="1">OFFSET($E$47,COUNTA($E$47:$E$59)-1,0)</f>
        <v>1</v>
      </c>
      <c r="F41" s="131"/>
      <c r="G41" s="132">
        <f ca="1">OFFSET($G$47,COUNTA($G$47:$G$59)-1,0)</f>
        <v>0</v>
      </c>
      <c r="H41" s="132"/>
      <c r="I41" s="133">
        <f ca="1">OFFSET($I$47,COUNTA($I$47:$I$59)-1,0)</f>
        <v>0</v>
      </c>
      <c r="J41" s="134"/>
      <c r="K41" s="135"/>
      <c r="L41" s="131">
        <f ca="1">OFFSET($L$47,COUNTA($L$47:$L$59)-1,0)</f>
        <v>0</v>
      </c>
      <c r="M41" s="131"/>
      <c r="N41" s="131">
        <f ca="1">OFFSET($N$47,COUNTA($N$47:$N$59)-1,0)</f>
        <v>0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/>
      <c r="D47" s="110"/>
      <c r="E47" s="111"/>
      <c r="F47" s="111"/>
      <c r="G47" s="105"/>
      <c r="H47" s="105"/>
      <c r="I47" s="106"/>
      <c r="J47" s="107"/>
      <c r="K47" s="108"/>
      <c r="L47" s="106"/>
      <c r="M47" s="108"/>
      <c r="N47" s="109"/>
      <c r="O47" s="110"/>
      <c r="P47" s="112"/>
      <c r="Q47" s="112"/>
      <c r="R47" s="112"/>
      <c r="S47" s="98"/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/>
      <c r="D48" s="110"/>
      <c r="E48" s="111"/>
      <c r="F48" s="111"/>
      <c r="G48" s="105"/>
      <c r="H48" s="105"/>
      <c r="I48" s="106"/>
      <c r="J48" s="107"/>
      <c r="K48" s="108"/>
      <c r="L48" s="106"/>
      <c r="M48" s="108"/>
      <c r="N48" s="109"/>
      <c r="O48" s="110"/>
      <c r="P48" s="112"/>
      <c r="Q48" s="112"/>
      <c r="R48" s="112"/>
      <c r="S48" s="98"/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/>
      <c r="D49" s="110"/>
      <c r="E49" s="111"/>
      <c r="F49" s="111"/>
      <c r="G49" s="105"/>
      <c r="H49" s="105"/>
      <c r="I49" s="106"/>
      <c r="J49" s="107"/>
      <c r="K49" s="108"/>
      <c r="L49" s="106"/>
      <c r="M49" s="108"/>
      <c r="N49" s="109"/>
      <c r="O49" s="110"/>
      <c r="P49" s="112"/>
      <c r="Q49" s="112"/>
      <c r="R49" s="112"/>
      <c r="S49" s="98"/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/>
      <c r="D50" s="110"/>
      <c r="E50" s="111"/>
      <c r="F50" s="111"/>
      <c r="G50" s="105"/>
      <c r="H50" s="105"/>
      <c r="I50" s="106"/>
      <c r="J50" s="107"/>
      <c r="K50" s="108"/>
      <c r="L50" s="106"/>
      <c r="M50" s="108"/>
      <c r="N50" s="109"/>
      <c r="O50" s="110"/>
      <c r="P50" s="112"/>
      <c r="Q50" s="112"/>
      <c r="R50" s="112"/>
      <c r="S50" s="98"/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/>
      <c r="D51" s="110"/>
      <c r="E51" s="111"/>
      <c r="F51" s="111"/>
      <c r="G51" s="105"/>
      <c r="H51" s="105"/>
      <c r="I51" s="106"/>
      <c r="J51" s="107"/>
      <c r="K51" s="108"/>
      <c r="L51" s="106"/>
      <c r="M51" s="108"/>
      <c r="N51" s="109"/>
      <c r="O51" s="110"/>
      <c r="P51" s="95"/>
      <c r="Q51" s="96"/>
      <c r="R51" s="97"/>
      <c r="S51" s="98"/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A1:U1"/>
    <mergeCell ref="A2:D4"/>
    <mergeCell ref="E2:U4"/>
    <mergeCell ref="A6:B6"/>
    <mergeCell ref="C6:D6"/>
    <mergeCell ref="F6:G6"/>
    <mergeCell ref="H6:I6"/>
    <mergeCell ref="K6:M6"/>
    <mergeCell ref="N6:U6"/>
  </mergeCells>
  <dataValidations count="15">
    <dataValidation type="decimal" allowBlank="1" showInputMessage="1" showErrorMessage="1" sqref="C37:D37 C47:D59" xr:uid="{EF3CD4DA-46FD-DB44-92AC-0C6410D7556A}">
      <formula1>-1</formula1>
      <formula2>100</formula2>
    </dataValidation>
    <dataValidation type="decimal" allowBlank="1" showInputMessage="1" showErrorMessage="1" sqref="N37:O37 N47 N48:O59" xr:uid="{4008C3E1-82DC-1B4D-B6DB-0B982018C270}">
      <formula1>0</formula1>
      <formula2>50</formula2>
    </dataValidation>
    <dataValidation type="decimal" allowBlank="1" showInputMessage="1" showErrorMessage="1" sqref="G37:H37 G47:H59" xr:uid="{04B4AA76-F588-1A4B-93BA-7ADC78859389}">
      <formula1>-2500</formula1>
      <formula2>2500</formula2>
    </dataValidation>
    <dataValidation type="textLength" allowBlank="1" showInputMessage="1" showErrorMessage="1" sqref="S47:U59" xr:uid="{B25DA91A-4CBF-854E-9158-39551DDC9105}">
      <formula1>4</formula1>
      <formula2>20</formula2>
    </dataValidation>
    <dataValidation type="decimal" allowBlank="1" showInputMessage="1" showErrorMessage="1" sqref="L37 L47:L59" xr:uid="{BCDC000A-F791-2446-B308-5182769B9F58}">
      <formula1>0</formula1>
      <formula2>14</formula2>
    </dataValidation>
    <dataValidation type="decimal" allowBlank="1" showInputMessage="1" showErrorMessage="1" sqref="I37:K37 I47:K59" xr:uid="{545BE0B8-C3E5-A04B-A494-92EFB4714DA7}">
      <formula1>-1</formula1>
      <formula2>50</formula2>
    </dataValidation>
    <dataValidation type="whole" allowBlank="1" showInputMessage="1" showErrorMessage="1" sqref="P46:R46" xr:uid="{7B96D4C4-132C-8C48-8C50-0BD9D5E5481A}">
      <formula1>1</formula1>
      <formula2>5</formula2>
    </dataValidation>
    <dataValidation type="textLength" allowBlank="1" showInputMessage="1" showErrorMessage="1" sqref="A30 C30" xr:uid="{13B8EAFF-6891-224C-BA93-8C36D49A7F0E}">
      <formula1>2</formula1>
      <formula2>20</formula2>
    </dataValidation>
    <dataValidation type="whole" allowBlank="1" showInputMessage="1" showErrorMessage="1" sqref="P30:Q30" xr:uid="{EB904FE6-9275-4F4E-B509-D0777CF6A903}">
      <formula1>0</formula1>
      <formula2>3</formula2>
    </dataValidation>
    <dataValidation type="date" operator="greaterThan" allowBlank="1" showInputMessage="1" showErrorMessage="1" sqref="C6:D6" xr:uid="{52931011-ADCA-B54B-84F2-91A205222836}">
      <formula1>43709</formula1>
    </dataValidation>
    <dataValidation type="whole" allowBlank="1" showInputMessage="1" showErrorMessage="1" sqref="E46:F46" xr:uid="{AA1F798E-2CC2-D74F-84A4-EF24B914845A}">
      <formula1>1</formula1>
      <formula2>2</formula2>
    </dataValidation>
    <dataValidation type="time" allowBlank="1" showInputMessage="1" showErrorMessage="1" sqref="H30 K30" xr:uid="{718E2730-180F-5C4E-AF97-939C3E81A271}">
      <formula1>0</formula1>
      <formula2>0.999305555555556</formula2>
    </dataValidation>
    <dataValidation type="decimal" allowBlank="1" showInputMessage="1" showErrorMessage="1" sqref="F30:G30" xr:uid="{9EAFD133-9256-7449-8269-AABA97190108}">
      <formula1>0.05</formula1>
      <formula2>0.25</formula2>
    </dataValidation>
    <dataValidation type="whole" allowBlank="1" showInputMessage="1" showErrorMessage="1" sqref="N14" xr:uid="{8223B0A7-5C34-124F-9E79-F44765C6E066}">
      <formula1>3</formula1>
      <formula2>1000</formula2>
    </dataValidation>
    <dataValidation type="list" allowBlank="1" showInputMessage="1" showErrorMessage="1" sqref="F26" xr:uid="{F2557236-4C3F-1446-86E4-8C239F99CCCE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469634D-B614-F840-A4AA-1DC195080251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B024478-755D-DA49-BB7D-E547342687F0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2F2E-0FCB-704D-A32B-C4218D0EAD61}">
  <dimension ref="A1:IU114"/>
  <sheetViews>
    <sheetView showGridLines="0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28.3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>
        <v>1.2</v>
      </c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>
        <v>1.61</v>
      </c>
      <c r="O22" s="215"/>
      <c r="P22" s="215"/>
      <c r="S22" s="215">
        <v>1</v>
      </c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>
        <v>3</v>
      </c>
      <c r="O26" s="215"/>
      <c r="P26" s="215"/>
      <c r="Q26" s="7"/>
      <c r="R26" s="7"/>
      <c r="S26" s="215">
        <v>5.72</v>
      </c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91</v>
      </c>
      <c r="B30" s="171"/>
      <c r="C30" s="171" t="s">
        <v>91</v>
      </c>
      <c r="D30" s="171"/>
      <c r="E30" s="171"/>
      <c r="F30" s="172">
        <v>0.1</v>
      </c>
      <c r="G30" s="172"/>
      <c r="H30" s="173">
        <v>0.47916666666666669</v>
      </c>
      <c r="I30" s="173"/>
      <c r="J30" s="173"/>
      <c r="K30" s="173">
        <v>0.49027777777777781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 ca="1">IF(C47="","",C35)</f>
        <v>✔️- 
Estabilizado</v>
      </c>
      <c r="D34" s="164"/>
      <c r="E34" s="164" t="str">
        <f ca="1">IF(E47="","",E35)</f>
        <v>✔️- 
Estabilizado</v>
      </c>
      <c r="F34" s="164"/>
      <c r="G34" s="164" t="str">
        <f ca="1">IF(G47="","",G35)</f>
        <v>✔️- 
Estabilizado</v>
      </c>
      <c r="H34" s="164"/>
      <c r="I34" s="165" t="str">
        <f ca="1">IF(I47="","",I35)</f>
        <v>✔️- 
Estabilizado</v>
      </c>
      <c r="J34" s="166"/>
      <c r="K34" s="167"/>
      <c r="L34" s="165" t="str">
        <f ca="1">IF(L47="","",L35)</f>
        <v>✔️- 
Estabilizado</v>
      </c>
      <c r="M34" s="167"/>
      <c r="N34" s="165" t="str">
        <f ca="1">IF(N47="","",N35)</f>
        <v>✔️- 
Estabilizado</v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 ca="1">IF(C38&lt;=C37,$P$38,$P$37)</f>
        <v>✔️- 
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ca="1" si="1">IF(G38&lt;=G37,$P$38,$P$37)</f>
        <v>✔️- 
Estabilizado</v>
      </c>
      <c r="H35" s="157"/>
      <c r="I35" s="158" t="str">
        <f t="shared" ref="I35" ca="1" si="2">IF(I38&lt;=I37,$P$38,$P$37)</f>
        <v>✔️- 
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 ca="1">IF(C34=$P$37,1,0)</f>
        <v>0</v>
      </c>
      <c r="D36" s="151"/>
      <c r="E36" s="151">
        <f ca="1">IF(E34=$P$37,1,0)</f>
        <v>0</v>
      </c>
      <c r="F36" s="151"/>
      <c r="G36" s="151">
        <f ca="1">IF(G34=$P$37,1,0)</f>
        <v>0</v>
      </c>
      <c r="H36" s="151"/>
      <c r="I36" s="152">
        <f ca="1">IF(I34=$P$37,1,0)</f>
        <v>0</v>
      </c>
      <c r="J36" s="153"/>
      <c r="K36" s="154"/>
      <c r="L36" s="151">
        <f ca="1">IF(L34=$P$37,1,0)</f>
        <v>0</v>
      </c>
      <c r="M36" s="151"/>
      <c r="N36" s="151">
        <f ca="1"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4</v>
      </c>
      <c r="F37" s="147"/>
      <c r="G37" s="105">
        <v>20</v>
      </c>
      <c r="H37" s="105"/>
      <c r="I37" s="148">
        <f>IF(I47&lt;=2,0.2,I47*10%)</f>
        <v>0.2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 ca="1">IF(C49="",10000,MAX(C39:D41)-(MIN(C39:D41)))</f>
        <v>0</v>
      </c>
      <c r="D38" s="143"/>
      <c r="E38" s="142">
        <f ca="1">MAX(E39:F41)-(MIN(E39:F41))</f>
        <v>1</v>
      </c>
      <c r="F38" s="143"/>
      <c r="G38" s="144">
        <f ca="1">IF(G49="",10000,MAX(G39:H41)-(MIN(G39:H41)))</f>
        <v>1.6000000000000014</v>
      </c>
      <c r="H38" s="145"/>
      <c r="I38" s="142">
        <f ca="1">IF(I48="","100",MAX(I39:K41)-(MIN(I39:K41)))</f>
        <v>0.10999999999999999</v>
      </c>
      <c r="J38" s="146"/>
      <c r="K38" s="143"/>
      <c r="L38" s="142">
        <f ca="1">MAX(L39:M41)-(MIN(L39:M41))</f>
        <v>4.0000000000000036E-2</v>
      </c>
      <c r="M38" s="143"/>
      <c r="N38" s="142">
        <f ca="1">MAX(N39:O41)-(MIN(N39:O41))</f>
        <v>2.9999999999997584E-2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>
        <f ca="1">OFFSET($C$47,COUNTA($C$47:$C$59)-3,0)</f>
        <v>1.97</v>
      </c>
      <c r="D39" s="136"/>
      <c r="E39" s="137">
        <f ca="1">OFFSET($E$47,COUNTA($E$47:$E$59)-3,0)</f>
        <v>71</v>
      </c>
      <c r="F39" s="137"/>
      <c r="G39" s="138">
        <f ca="1">OFFSET($G$47,COUNTA($G$47:$G$59)-3,0)</f>
        <v>15.5</v>
      </c>
      <c r="H39" s="138"/>
      <c r="I39" s="139">
        <f ca="1">OFFSET($I$47,COUNTA($I$47:$I$59)-3,0)</f>
        <v>0.95</v>
      </c>
      <c r="J39" s="140"/>
      <c r="K39" s="141"/>
      <c r="L39" s="137">
        <f ca="1">OFFSET($L$47,COUNTA($L$47:$L$59)-3,0)</f>
        <v>5.79</v>
      </c>
      <c r="M39" s="137"/>
      <c r="N39" s="137">
        <f ca="1">OFFSET($N$47,COUNTA($N$47:$N$59)-3,0)</f>
        <v>22.29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1.97</v>
      </c>
      <c r="D40" s="136"/>
      <c r="E40" s="137">
        <f ca="1">OFFSET($E$47,COUNTA($E$47:$E$59)-2,0)</f>
        <v>72</v>
      </c>
      <c r="F40" s="137"/>
      <c r="G40" s="138">
        <f ca="1">OFFSET($G$47,COUNTA($G$47:$G$59)-2,0)</f>
        <v>16.3</v>
      </c>
      <c r="H40" s="138"/>
      <c r="I40" s="139">
        <f ca="1">OFFSET($I$47,COUNTA($I$47:$I$59)-2,0)</f>
        <v>0.84</v>
      </c>
      <c r="J40" s="140"/>
      <c r="K40" s="141"/>
      <c r="L40" s="137">
        <f ca="1">OFFSET($L$47,COUNTA($L$47:$L$59)-2,0)</f>
        <v>5.81</v>
      </c>
      <c r="M40" s="137"/>
      <c r="N40" s="137">
        <f ca="1">OFFSET($N$47,COUNTA($N$47:$N$59)-2,0)</f>
        <v>22.28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1.97</v>
      </c>
      <c r="D41" s="130"/>
      <c r="E41" s="131">
        <f ca="1">OFFSET($E$47,COUNTA($E$47:$E$59)-1,0)</f>
        <v>72</v>
      </c>
      <c r="F41" s="131"/>
      <c r="G41" s="132">
        <f ca="1">OFFSET($G$47,COUNTA($G$47:$G$59)-1,0)</f>
        <v>17.100000000000001</v>
      </c>
      <c r="H41" s="132"/>
      <c r="I41" s="133">
        <f ca="1">OFFSET($I$47,COUNTA($I$47:$I$59)-1,0)</f>
        <v>0.84</v>
      </c>
      <c r="J41" s="134"/>
      <c r="K41" s="135"/>
      <c r="L41" s="131">
        <f ca="1">OFFSET($L$47,COUNTA($L$47:$L$59)-1,0)</f>
        <v>5.77</v>
      </c>
      <c r="M41" s="131"/>
      <c r="N41" s="131">
        <f ca="1">OFFSET($N$47,COUNTA($N$47:$N$59)-1,0)</f>
        <v>22.26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>
        <v>1.97</v>
      </c>
      <c r="D47" s="110"/>
      <c r="E47" s="111">
        <v>71</v>
      </c>
      <c r="F47" s="111"/>
      <c r="G47" s="105">
        <v>16.2</v>
      </c>
      <c r="H47" s="105"/>
      <c r="I47" s="106">
        <v>1.05</v>
      </c>
      <c r="J47" s="107"/>
      <c r="K47" s="108"/>
      <c r="L47" s="106">
        <v>5.76</v>
      </c>
      <c r="M47" s="108"/>
      <c r="N47" s="109">
        <v>22.33</v>
      </c>
      <c r="O47" s="110"/>
      <c r="P47" s="112">
        <v>12</v>
      </c>
      <c r="Q47" s="112"/>
      <c r="R47" s="112"/>
      <c r="S47" s="98" t="s">
        <v>83</v>
      </c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>
        <v>1.97</v>
      </c>
      <c r="D48" s="110"/>
      <c r="E48" s="111">
        <v>71</v>
      </c>
      <c r="F48" s="111"/>
      <c r="G48" s="105">
        <v>16.399999999999999</v>
      </c>
      <c r="H48" s="105"/>
      <c r="I48" s="106">
        <v>1</v>
      </c>
      <c r="J48" s="107"/>
      <c r="K48" s="108"/>
      <c r="L48" s="106">
        <v>5.76</v>
      </c>
      <c r="M48" s="108"/>
      <c r="N48" s="109">
        <v>22.3</v>
      </c>
      <c r="O48" s="110"/>
      <c r="P48" s="112">
        <v>8</v>
      </c>
      <c r="Q48" s="112"/>
      <c r="R48" s="112"/>
      <c r="S48" s="98" t="s">
        <v>83</v>
      </c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>
        <v>1.97</v>
      </c>
      <c r="D49" s="110"/>
      <c r="E49" s="111">
        <v>71</v>
      </c>
      <c r="F49" s="111"/>
      <c r="G49" s="105">
        <v>15.5</v>
      </c>
      <c r="H49" s="105"/>
      <c r="I49" s="106">
        <v>0.95</v>
      </c>
      <c r="J49" s="107"/>
      <c r="K49" s="108"/>
      <c r="L49" s="106">
        <v>5.79</v>
      </c>
      <c r="M49" s="108"/>
      <c r="N49" s="109">
        <v>22.29</v>
      </c>
      <c r="O49" s="110"/>
      <c r="P49" s="112">
        <v>6</v>
      </c>
      <c r="Q49" s="112"/>
      <c r="R49" s="112"/>
      <c r="S49" s="98" t="s">
        <v>83</v>
      </c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>
        <v>1.97</v>
      </c>
      <c r="D50" s="110"/>
      <c r="E50" s="111">
        <v>72</v>
      </c>
      <c r="F50" s="111"/>
      <c r="G50" s="105">
        <v>16.3</v>
      </c>
      <c r="H50" s="105"/>
      <c r="I50" s="106">
        <v>0.84</v>
      </c>
      <c r="J50" s="107"/>
      <c r="K50" s="108"/>
      <c r="L50" s="106">
        <v>5.81</v>
      </c>
      <c r="M50" s="108"/>
      <c r="N50" s="109">
        <v>22.28</v>
      </c>
      <c r="O50" s="110"/>
      <c r="P50" s="112">
        <v>4</v>
      </c>
      <c r="Q50" s="112"/>
      <c r="R50" s="112"/>
      <c r="S50" s="98" t="s">
        <v>83</v>
      </c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>
        <v>1.97</v>
      </c>
      <c r="D51" s="110"/>
      <c r="E51" s="111">
        <v>72</v>
      </c>
      <c r="F51" s="111"/>
      <c r="G51" s="105">
        <v>17.100000000000001</v>
      </c>
      <c r="H51" s="105"/>
      <c r="I51" s="106">
        <v>0.84</v>
      </c>
      <c r="J51" s="107"/>
      <c r="K51" s="108"/>
      <c r="L51" s="106">
        <v>5.77</v>
      </c>
      <c r="M51" s="108"/>
      <c r="N51" s="109">
        <v>22.26</v>
      </c>
      <c r="O51" s="110"/>
      <c r="P51" s="95">
        <v>4</v>
      </c>
      <c r="Q51" s="96"/>
      <c r="R51" s="97"/>
      <c r="S51" s="98" t="s">
        <v>83</v>
      </c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 ca="1"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A1:U1"/>
    <mergeCell ref="A2:D4"/>
    <mergeCell ref="E2:U4"/>
    <mergeCell ref="A6:B6"/>
    <mergeCell ref="C6:D6"/>
    <mergeCell ref="F6:G6"/>
    <mergeCell ref="H6:I6"/>
    <mergeCell ref="K6:M6"/>
    <mergeCell ref="N6:U6"/>
  </mergeCells>
  <dataValidations count="15">
    <dataValidation type="list" allowBlank="1" showInputMessage="1" showErrorMessage="1" sqref="F26" xr:uid="{B3DE8549-C746-0E4A-8F57-5AA215392694}">
      <formula1>$P$39:$P$40</formula1>
    </dataValidation>
    <dataValidation type="whole" allowBlank="1" showInputMessage="1" showErrorMessage="1" sqref="N14" xr:uid="{EB623EFB-AA98-8241-A1D7-7B8861EAB132}">
      <formula1>3</formula1>
      <formula2>1000</formula2>
    </dataValidation>
    <dataValidation type="decimal" allowBlank="1" showInputMessage="1" showErrorMessage="1" sqref="F30:G30" xr:uid="{FA2B7AF0-17CF-254F-A4D3-16FB9D7C73EE}">
      <formula1>0.05</formula1>
      <formula2>0.25</formula2>
    </dataValidation>
    <dataValidation type="time" allowBlank="1" showInputMessage="1" showErrorMessage="1" sqref="H30 K30" xr:uid="{9BCD1B1D-82C3-5F42-807E-8AECA13F9C9D}">
      <formula1>0</formula1>
      <formula2>0.999305555555556</formula2>
    </dataValidation>
    <dataValidation type="whole" allowBlank="1" showInputMessage="1" showErrorMessage="1" sqref="E46:F46" xr:uid="{E17C37F3-6B86-B24D-988F-58A09518F1B4}">
      <formula1>1</formula1>
      <formula2>2</formula2>
    </dataValidation>
    <dataValidation type="date" operator="greaterThan" allowBlank="1" showInputMessage="1" showErrorMessage="1" sqref="C6:D6" xr:uid="{3353C17D-FFD9-ED47-8199-6ED591C083E8}">
      <formula1>43709</formula1>
    </dataValidation>
    <dataValidation type="whole" allowBlank="1" showInputMessage="1" showErrorMessage="1" sqref="P30:Q30" xr:uid="{DB74F500-F7BA-B84A-B9EB-A2D33FDDCAF5}">
      <formula1>0</formula1>
      <formula2>3</formula2>
    </dataValidation>
    <dataValidation type="textLength" allowBlank="1" showInputMessage="1" showErrorMessage="1" sqref="A30 C30" xr:uid="{98BE29BA-C044-E846-BFD0-F9141BDDC40A}">
      <formula1>2</formula1>
      <formula2>20</formula2>
    </dataValidation>
    <dataValidation type="whole" allowBlank="1" showInputMessage="1" showErrorMessage="1" sqref="P46:R46" xr:uid="{B7F3B65D-CADF-EE41-B3F7-4A40D21FC1E8}">
      <formula1>1</formula1>
      <formula2>5</formula2>
    </dataValidation>
    <dataValidation type="decimal" allowBlank="1" showInputMessage="1" showErrorMessage="1" sqref="I37:K37 I47:K59" xr:uid="{B3B4565A-4F55-BE4C-A3B3-17194E0D2EC1}">
      <formula1>-1</formula1>
      <formula2>50</formula2>
    </dataValidation>
    <dataValidation type="decimal" allowBlank="1" showInputMessage="1" showErrorMessage="1" sqref="L37 L47:L59" xr:uid="{B9C52C1E-F776-CF44-B193-EEBA5965EC7B}">
      <formula1>0</formula1>
      <formula2>14</formula2>
    </dataValidation>
    <dataValidation type="textLength" allowBlank="1" showInputMessage="1" showErrorMessage="1" sqref="S47:U59" xr:uid="{FB114628-D9E2-134E-976F-66AE244C1902}">
      <formula1>4</formula1>
      <formula2>20</formula2>
    </dataValidation>
    <dataValidation type="decimal" allowBlank="1" showInputMessage="1" showErrorMessage="1" sqref="G37:H37 G47:H59" xr:uid="{6DF15D2D-CBBC-9841-A8E2-5459E7369546}">
      <formula1>-2500</formula1>
      <formula2>2500</formula2>
    </dataValidation>
    <dataValidation type="decimal" allowBlank="1" showInputMessage="1" showErrorMessage="1" sqref="N37:O37 N47 N48:O59" xr:uid="{CC839702-FB2A-B142-9ACD-FD3F9716FD72}">
      <formula1>0</formula1>
      <formula2>50</formula2>
    </dataValidation>
    <dataValidation type="decimal" allowBlank="1" showInputMessage="1" showErrorMessage="1" sqref="C37:D37 C47:D59" xr:uid="{28616A91-C7CC-E94B-99CD-D0668D92AD6D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CDF96B8-956D-EE4B-AECD-9D39DD925A0C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0491DF81-914F-844E-9A67-59EAF6E929C1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4729-9EDE-9F4A-B1BC-204751BD7BBF}">
  <dimension ref="A1:IU114"/>
  <sheetViews>
    <sheetView showGridLines="0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28.3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>
        <v>1.2</v>
      </c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>
        <v>1.61</v>
      </c>
      <c r="O22" s="215"/>
      <c r="P22" s="215"/>
      <c r="S22" s="215">
        <v>1</v>
      </c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>
        <v>3</v>
      </c>
      <c r="O26" s="215"/>
      <c r="P26" s="215"/>
      <c r="Q26" s="7"/>
      <c r="R26" s="7"/>
      <c r="S26" s="215">
        <v>5.72</v>
      </c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96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90</v>
      </c>
      <c r="B30" s="171"/>
      <c r="C30" s="171" t="s">
        <v>90</v>
      </c>
      <c r="D30" s="171"/>
      <c r="E30" s="171"/>
      <c r="F30" s="172">
        <v>0.1</v>
      </c>
      <c r="G30" s="172"/>
      <c r="H30" s="173">
        <v>0.47916666666666669</v>
      </c>
      <c r="I30" s="173"/>
      <c r="J30" s="173"/>
      <c r="K30" s="173">
        <v>0.49027777777777781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 ca="1">IF(C47="","",C35)</f>
        <v>✔️- 
Estabilizado</v>
      </c>
      <c r="D34" s="164"/>
      <c r="E34" s="164" t="str">
        <f ca="1">IF(E47="","",E35)</f>
        <v>✔️- 
Estabilizado</v>
      </c>
      <c r="F34" s="164"/>
      <c r="G34" s="164" t="str">
        <f ca="1">IF(G47="","",G35)</f>
        <v>✔️- 
Estabilizado</v>
      </c>
      <c r="H34" s="164"/>
      <c r="I34" s="165" t="str">
        <f ca="1">IF(I47="","",I35)</f>
        <v>✔️- 
Estabilizado</v>
      </c>
      <c r="J34" s="166"/>
      <c r="K34" s="167"/>
      <c r="L34" s="165" t="str">
        <f ca="1">IF(L47="","",L35)</f>
        <v>✔️- 
Estabilizado</v>
      </c>
      <c r="M34" s="167"/>
      <c r="N34" s="165" t="str">
        <f ca="1">IF(N47="","",N35)</f>
        <v>✔️- 
Estabilizado</v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 ca="1">IF(C38&lt;=C37,$P$38,$P$37)</f>
        <v>✔️- 
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ca="1" si="1">IF(G38&lt;=G37,$P$38,$P$37)</f>
        <v>✔️- 
Estabilizado</v>
      </c>
      <c r="H35" s="157"/>
      <c r="I35" s="158" t="str">
        <f t="shared" ref="I35" ca="1" si="2">IF(I38&lt;=I37,$P$38,$P$37)</f>
        <v>✔️- 
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 ca="1">IF(C34=$P$37,1,0)</f>
        <v>0</v>
      </c>
      <c r="D36" s="151"/>
      <c r="E36" s="151">
        <f ca="1">IF(E34=$P$37,1,0)</f>
        <v>0</v>
      </c>
      <c r="F36" s="151"/>
      <c r="G36" s="151">
        <f ca="1">IF(G34=$P$37,1,0)</f>
        <v>0</v>
      </c>
      <c r="H36" s="151"/>
      <c r="I36" s="152">
        <f ca="1">IF(I34=$P$37,1,0)</f>
        <v>0</v>
      </c>
      <c r="J36" s="153"/>
      <c r="K36" s="154"/>
      <c r="L36" s="151">
        <f ca="1">IF(L34=$P$37,1,0)</f>
        <v>0</v>
      </c>
      <c r="M36" s="151"/>
      <c r="N36" s="151">
        <f ca="1"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4</v>
      </c>
      <c r="F37" s="147"/>
      <c r="G37" s="105">
        <v>20</v>
      </c>
      <c r="H37" s="105"/>
      <c r="I37" s="148">
        <f>IF(I47&lt;=2,0.2,I47*10%)</f>
        <v>0.2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 ca="1">IF(C49="",10000,MAX(C39:D41)-(MIN(C39:D41)))</f>
        <v>0</v>
      </c>
      <c r="D38" s="143"/>
      <c r="E38" s="142">
        <f ca="1">MAX(E39:F41)-(MIN(E39:F41))</f>
        <v>1</v>
      </c>
      <c r="F38" s="143"/>
      <c r="G38" s="144">
        <f ca="1">IF(G49="",10000,MAX(G39:H41)-(MIN(G39:H41)))</f>
        <v>1.6000000000000014</v>
      </c>
      <c r="H38" s="145"/>
      <c r="I38" s="142">
        <f ca="1">IF(I48="","100",MAX(I39:K41)-(MIN(I39:K41)))</f>
        <v>0.10999999999999999</v>
      </c>
      <c r="J38" s="146"/>
      <c r="K38" s="143"/>
      <c r="L38" s="142">
        <f ca="1">MAX(L39:M41)-(MIN(L39:M41))</f>
        <v>4.0000000000000036E-2</v>
      </c>
      <c r="M38" s="143"/>
      <c r="N38" s="142">
        <f ca="1">MAX(N39:O41)-(MIN(N39:O41))</f>
        <v>2.9999999999997584E-2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>
        <f ca="1">OFFSET($C$47,COUNTA($C$47:$C$59)-3,0)</f>
        <v>1.97</v>
      </c>
      <c r="D39" s="136"/>
      <c r="E39" s="137">
        <f ca="1">OFFSET($E$47,COUNTA($E$47:$E$59)-3,0)</f>
        <v>71</v>
      </c>
      <c r="F39" s="137"/>
      <c r="G39" s="138">
        <f ca="1">OFFSET($G$47,COUNTA($G$47:$G$59)-3,0)</f>
        <v>15.5</v>
      </c>
      <c r="H39" s="138"/>
      <c r="I39" s="139">
        <f ca="1">OFFSET($I$47,COUNTA($I$47:$I$59)-3,0)</f>
        <v>0.95</v>
      </c>
      <c r="J39" s="140"/>
      <c r="K39" s="141"/>
      <c r="L39" s="137">
        <f ca="1">OFFSET($L$47,COUNTA($L$47:$L$59)-3,0)</f>
        <v>5.79</v>
      </c>
      <c r="M39" s="137"/>
      <c r="N39" s="137">
        <f ca="1">OFFSET($N$47,COUNTA($N$47:$N$59)-3,0)</f>
        <v>22.29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1.97</v>
      </c>
      <c r="D40" s="136"/>
      <c r="E40" s="137">
        <f ca="1">OFFSET($E$47,COUNTA($E$47:$E$59)-2,0)</f>
        <v>72</v>
      </c>
      <c r="F40" s="137"/>
      <c r="G40" s="138">
        <f ca="1">OFFSET($G$47,COUNTA($G$47:$G$59)-2,0)</f>
        <v>16.3</v>
      </c>
      <c r="H40" s="138"/>
      <c r="I40" s="139">
        <f ca="1">OFFSET($I$47,COUNTA($I$47:$I$59)-2,0)</f>
        <v>0.84</v>
      </c>
      <c r="J40" s="140"/>
      <c r="K40" s="141"/>
      <c r="L40" s="137">
        <f ca="1">OFFSET($L$47,COUNTA($L$47:$L$59)-2,0)</f>
        <v>5.81</v>
      </c>
      <c r="M40" s="137"/>
      <c r="N40" s="137">
        <f ca="1">OFFSET($N$47,COUNTA($N$47:$N$59)-2,0)</f>
        <v>22.28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1.97</v>
      </c>
      <c r="D41" s="130"/>
      <c r="E41" s="131">
        <f ca="1">OFFSET($E$47,COUNTA($E$47:$E$59)-1,0)</f>
        <v>72</v>
      </c>
      <c r="F41" s="131"/>
      <c r="G41" s="132">
        <f ca="1">OFFSET($G$47,COUNTA($G$47:$G$59)-1,0)</f>
        <v>17.100000000000001</v>
      </c>
      <c r="H41" s="132"/>
      <c r="I41" s="133">
        <f ca="1">OFFSET($I$47,COUNTA($I$47:$I$59)-1,0)</f>
        <v>0.84</v>
      </c>
      <c r="J41" s="134"/>
      <c r="K41" s="135"/>
      <c r="L41" s="131">
        <f ca="1">OFFSET($L$47,COUNTA($L$47:$L$59)-1,0)</f>
        <v>5.77</v>
      </c>
      <c r="M41" s="131"/>
      <c r="N41" s="131">
        <f ca="1">OFFSET($N$47,COUNTA($N$47:$N$59)-1,0)</f>
        <v>22.26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>
        <v>1.97</v>
      </c>
      <c r="D47" s="110"/>
      <c r="E47" s="111">
        <v>71</v>
      </c>
      <c r="F47" s="111"/>
      <c r="G47" s="105">
        <v>16.2</v>
      </c>
      <c r="H47" s="105"/>
      <c r="I47" s="106">
        <v>1.05</v>
      </c>
      <c r="J47" s="107"/>
      <c r="K47" s="108"/>
      <c r="L47" s="106">
        <v>5.76</v>
      </c>
      <c r="M47" s="108"/>
      <c r="N47" s="109">
        <v>22.33</v>
      </c>
      <c r="O47" s="110"/>
      <c r="P47" s="112">
        <v>12</v>
      </c>
      <c r="Q47" s="112"/>
      <c r="R47" s="112"/>
      <c r="S47" s="98" t="s">
        <v>83</v>
      </c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>
        <v>1.97</v>
      </c>
      <c r="D48" s="110"/>
      <c r="E48" s="111">
        <v>71</v>
      </c>
      <c r="F48" s="111"/>
      <c r="G48" s="105">
        <v>16.399999999999999</v>
      </c>
      <c r="H48" s="105"/>
      <c r="I48" s="106">
        <v>1</v>
      </c>
      <c r="J48" s="107"/>
      <c r="K48" s="108"/>
      <c r="L48" s="106">
        <v>5.76</v>
      </c>
      <c r="M48" s="108"/>
      <c r="N48" s="109">
        <v>22.3</v>
      </c>
      <c r="O48" s="110"/>
      <c r="P48" s="112">
        <v>8</v>
      </c>
      <c r="Q48" s="112"/>
      <c r="R48" s="112"/>
      <c r="S48" s="98" t="s">
        <v>83</v>
      </c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>
        <v>1.97</v>
      </c>
      <c r="D49" s="110"/>
      <c r="E49" s="111">
        <v>71</v>
      </c>
      <c r="F49" s="111"/>
      <c r="G49" s="105">
        <v>15.5</v>
      </c>
      <c r="H49" s="105"/>
      <c r="I49" s="106">
        <v>0.95</v>
      </c>
      <c r="J49" s="107"/>
      <c r="K49" s="108"/>
      <c r="L49" s="106">
        <v>5.79</v>
      </c>
      <c r="M49" s="108"/>
      <c r="N49" s="109">
        <v>22.29</v>
      </c>
      <c r="O49" s="110"/>
      <c r="P49" s="112">
        <v>6</v>
      </c>
      <c r="Q49" s="112"/>
      <c r="R49" s="112"/>
      <c r="S49" s="98" t="s">
        <v>83</v>
      </c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>
        <v>1.97</v>
      </c>
      <c r="D50" s="110"/>
      <c r="E50" s="111">
        <v>72</v>
      </c>
      <c r="F50" s="111"/>
      <c r="G50" s="105">
        <v>16.3</v>
      </c>
      <c r="H50" s="105"/>
      <c r="I50" s="106">
        <v>0.84</v>
      </c>
      <c r="J50" s="107"/>
      <c r="K50" s="108"/>
      <c r="L50" s="106">
        <v>5.81</v>
      </c>
      <c r="M50" s="108"/>
      <c r="N50" s="109">
        <v>22.28</v>
      </c>
      <c r="O50" s="110"/>
      <c r="P50" s="112">
        <v>4</v>
      </c>
      <c r="Q50" s="112"/>
      <c r="R50" s="112"/>
      <c r="S50" s="98" t="s">
        <v>83</v>
      </c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>
        <v>1.97</v>
      </c>
      <c r="D51" s="110"/>
      <c r="E51" s="111">
        <v>72</v>
      </c>
      <c r="F51" s="111"/>
      <c r="G51" s="105">
        <v>17.100000000000001</v>
      </c>
      <c r="H51" s="105"/>
      <c r="I51" s="106">
        <v>0.84</v>
      </c>
      <c r="J51" s="107"/>
      <c r="K51" s="108"/>
      <c r="L51" s="106">
        <v>5.77</v>
      </c>
      <c r="M51" s="108"/>
      <c r="N51" s="109">
        <v>22.26</v>
      </c>
      <c r="O51" s="110"/>
      <c r="P51" s="95">
        <v>4</v>
      </c>
      <c r="Q51" s="96"/>
      <c r="R51" s="97"/>
      <c r="S51" s="98" t="s">
        <v>83</v>
      </c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 ca="1"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A1:U1"/>
    <mergeCell ref="A2:D4"/>
    <mergeCell ref="E2:U4"/>
    <mergeCell ref="A6:B6"/>
    <mergeCell ref="C6:D6"/>
    <mergeCell ref="F6:G6"/>
    <mergeCell ref="H6:I6"/>
    <mergeCell ref="K6:M6"/>
    <mergeCell ref="N6:U6"/>
  </mergeCells>
  <dataValidations count="15">
    <dataValidation type="list" allowBlank="1" showInputMessage="1" showErrorMessage="1" sqref="F26" xr:uid="{8541F8A0-FDDC-C74B-8DF9-E77AE2ADB2DF}">
      <formula1>$P$39:$P$40</formula1>
    </dataValidation>
    <dataValidation type="whole" allowBlank="1" showInputMessage="1" showErrorMessage="1" sqref="N14" xr:uid="{7302A1D1-E419-6140-8051-3A57A4963568}">
      <formula1>3</formula1>
      <formula2>1000</formula2>
    </dataValidation>
    <dataValidation type="decimal" allowBlank="1" showInputMessage="1" showErrorMessage="1" sqref="F30:G30" xr:uid="{5CBFA8B9-5304-FB41-8F6E-7CF67536D192}">
      <formula1>0.05</formula1>
      <formula2>0.25</formula2>
    </dataValidation>
    <dataValidation type="time" allowBlank="1" showInputMessage="1" showErrorMessage="1" sqref="H30 K30" xr:uid="{FF3BE4FD-54EA-7C46-A9D0-91D387777CE3}">
      <formula1>0</formula1>
      <formula2>0.999305555555556</formula2>
    </dataValidation>
    <dataValidation type="whole" allowBlank="1" showInputMessage="1" showErrorMessage="1" sqref="E46:F46" xr:uid="{6E1D82FA-55C6-C74B-8BE0-262EDDB73F71}">
      <formula1>1</formula1>
      <formula2>2</formula2>
    </dataValidation>
    <dataValidation type="date" operator="greaterThan" allowBlank="1" showInputMessage="1" showErrorMessage="1" sqref="C6:D6" xr:uid="{5CA42138-77C5-004F-9694-85FC5E67D59B}">
      <formula1>43709</formula1>
    </dataValidation>
    <dataValidation type="whole" allowBlank="1" showInputMessage="1" showErrorMessage="1" sqref="P30:Q30" xr:uid="{9D958A4D-C1B8-654D-8F91-882EB1E8E129}">
      <formula1>0</formula1>
      <formula2>3</formula2>
    </dataValidation>
    <dataValidation type="textLength" allowBlank="1" showInputMessage="1" showErrorMessage="1" sqref="A30 C30" xr:uid="{BBE1E097-12E6-AD48-84C9-F7A4860B2576}">
      <formula1>2</formula1>
      <formula2>20</formula2>
    </dataValidation>
    <dataValidation type="whole" allowBlank="1" showInputMessage="1" showErrorMessage="1" sqref="P46:R46" xr:uid="{E31CE682-7F7E-3444-9395-B31C4010182D}">
      <formula1>1</formula1>
      <formula2>5</formula2>
    </dataValidation>
    <dataValidation type="decimal" allowBlank="1" showInputMessage="1" showErrorMessage="1" sqref="I37:K37 I47:K59" xr:uid="{196D69DE-4A10-5C48-9EBD-FD7078029494}">
      <formula1>-1</formula1>
      <formula2>50</formula2>
    </dataValidation>
    <dataValidation type="decimal" allowBlank="1" showInputMessage="1" showErrorMessage="1" sqref="L37 L47:L59" xr:uid="{E46614FA-91A5-DE46-AD19-90B571880051}">
      <formula1>0</formula1>
      <formula2>14</formula2>
    </dataValidation>
    <dataValidation type="textLength" allowBlank="1" showInputMessage="1" showErrorMessage="1" sqref="S47:U59" xr:uid="{DAF37571-A35C-214F-8535-717D4BF88AA3}">
      <formula1>4</formula1>
      <formula2>20</formula2>
    </dataValidation>
    <dataValidation type="decimal" allowBlank="1" showInputMessage="1" showErrorMessage="1" sqref="G37:H37 G47:H59" xr:uid="{945E0851-3B52-4B4B-8B35-EBB314ABCB25}">
      <formula1>-2500</formula1>
      <formula2>2500</formula2>
    </dataValidation>
    <dataValidation type="decimal" allowBlank="1" showInputMessage="1" showErrorMessage="1" sqref="N37:O37 N47 N48:O59" xr:uid="{525543D3-926A-324C-9820-A192624B7E7F}">
      <formula1>0</formula1>
      <formula2>50</formula2>
    </dataValidation>
    <dataValidation type="decimal" allowBlank="1" showInputMessage="1" showErrorMessage="1" sqref="C37:D37 C47:D59" xr:uid="{6CE6CDF9-CD5D-354E-9B08-D9C10D0A842B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6CE8705-0641-7849-8CA1-F444F31D6F2F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13A16CAA-5155-4F41-989F-27DD887338B2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U114"/>
  <sheetViews>
    <sheetView showGridLines="0" topLeftCell="A26" zoomScale="90" zoomScaleNormal="90" zoomScaleSheetLayoutView="70" workbookViewId="0">
      <selection activeCell="P30" sqref="P30:Q30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5">
        <v>45102</v>
      </c>
      <c r="D6" s="25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57">
        <v>1678</v>
      </c>
      <c r="J14" s="257"/>
      <c r="K14" s="257"/>
      <c r="L14" s="257"/>
      <c r="N14" s="224">
        <v>737</v>
      </c>
      <c r="O14" s="225"/>
      <c r="P14" s="226"/>
      <c r="S14" s="215">
        <v>28.3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57">
        <v>1863</v>
      </c>
      <c r="J18" s="257"/>
      <c r="K18" s="257"/>
      <c r="L18" s="257"/>
      <c r="N18" s="222">
        <v>1.2</v>
      </c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>
        <v>1.61</v>
      </c>
      <c r="O22" s="215"/>
      <c r="P22" s="215"/>
      <c r="S22" s="215">
        <v>1</v>
      </c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>
        <v>3</v>
      </c>
      <c r="O26" s="215"/>
      <c r="P26" s="215"/>
      <c r="Q26" s="7"/>
      <c r="R26" s="7"/>
      <c r="S26" s="215">
        <v>5.72</v>
      </c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88</v>
      </c>
      <c r="B30" s="171"/>
      <c r="C30" s="260" t="s">
        <v>88</v>
      </c>
      <c r="D30" s="260"/>
      <c r="E30" s="260"/>
      <c r="F30" s="172">
        <v>0.1</v>
      </c>
      <c r="G30" s="172"/>
      <c r="H30" s="261">
        <v>0.47916666666666669</v>
      </c>
      <c r="I30" s="261"/>
      <c r="J30" s="261"/>
      <c r="K30" s="261">
        <v>0.49027777777777781</v>
      </c>
      <c r="L30" s="261"/>
      <c r="M30" s="261"/>
      <c r="N30" s="174">
        <v>12</v>
      </c>
      <c r="O30" s="175"/>
      <c r="P30" s="258">
        <v>0</v>
      </c>
      <c r="Q30" s="259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 ca="1">IF(C47="","",C35)</f>
        <v>✔️- 
Estabilizado</v>
      </c>
      <c r="D34" s="164"/>
      <c r="E34" s="164" t="str">
        <f ca="1">IF(E47="","",E35)</f>
        <v>✔️- 
Estabilizado</v>
      </c>
      <c r="F34" s="164"/>
      <c r="G34" s="164" t="str">
        <f ca="1">IF(G47="","",G35)</f>
        <v>✔️- 
Estabilizado</v>
      </c>
      <c r="H34" s="164"/>
      <c r="I34" s="165" t="str">
        <f ca="1">IF(I47="","",I35)</f>
        <v>✔️- 
Estabilizado</v>
      </c>
      <c r="J34" s="166"/>
      <c r="K34" s="167"/>
      <c r="L34" s="165" t="str">
        <f ca="1">IF(L47="","",L35)</f>
        <v>✔️- 
Estabilizado</v>
      </c>
      <c r="M34" s="167"/>
      <c r="N34" s="165" t="str">
        <f ca="1">IF(N47="","",N35)</f>
        <v>✔️- 
Estabilizado</v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x14ac:dyDescent="0.25">
      <c r="A35" s="19"/>
      <c r="B35" s="19"/>
      <c r="C35" s="157" t="str">
        <f ca="1">IF(C38&lt;=C37,$P$38,$P$37)</f>
        <v>✔️- 
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ca="1" si="1">IF(G38&lt;=G37,$P$38,$P$37)</f>
        <v>✔️- 
Estabilizado</v>
      </c>
      <c r="H35" s="157"/>
      <c r="I35" s="158" t="str">
        <f t="shared" ref="I35" ca="1" si="2">IF(I38&lt;=I37,$P$38,$P$37)</f>
        <v>✔️- 
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51">
        <f ca="1">IF(C34=$P$37,1,0)</f>
        <v>0</v>
      </c>
      <c r="D36" s="151"/>
      <c r="E36" s="151">
        <f ca="1">IF(E34=$P$37,1,0)</f>
        <v>0</v>
      </c>
      <c r="F36" s="151"/>
      <c r="G36" s="151">
        <f ca="1">IF(G34=$P$37,1,0)</f>
        <v>0</v>
      </c>
      <c r="H36" s="151"/>
      <c r="I36" s="152">
        <f ca="1">IF(I34=$P$37,1,0)</f>
        <v>0</v>
      </c>
      <c r="J36" s="153"/>
      <c r="K36" s="154"/>
      <c r="L36" s="151">
        <f ca="1">IF(L34=$P$37,1,0)</f>
        <v>0</v>
      </c>
      <c r="M36" s="151"/>
      <c r="N36" s="151">
        <f ca="1"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x14ac:dyDescent="0.3">
      <c r="A37" s="19" t="s">
        <v>57</v>
      </c>
      <c r="B37" s="19"/>
      <c r="C37" s="94">
        <v>0.01</v>
      </c>
      <c r="D37" s="94"/>
      <c r="E37" s="147">
        <f>ROUNDUP(E47*5%,0)</f>
        <v>4</v>
      </c>
      <c r="F37" s="147"/>
      <c r="G37" s="105">
        <v>20</v>
      </c>
      <c r="H37" s="105"/>
      <c r="I37" s="148">
        <f>IF(I47&lt;=2,0.2,I47*10%)</f>
        <v>0.2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x14ac:dyDescent="0.3">
      <c r="A38" s="19"/>
      <c r="B38" s="19"/>
      <c r="C38" s="139">
        <f ca="1">IF(C49="",10000,MAX(C39:D41)-(MIN(C39:D41)))</f>
        <v>0</v>
      </c>
      <c r="D38" s="141"/>
      <c r="E38" s="139">
        <f ca="1">MAX(E39:F41)-(MIN(E39:F41))</f>
        <v>1</v>
      </c>
      <c r="F38" s="141"/>
      <c r="G38" s="262">
        <f ca="1">IF(G49="",10000,MAX(G39:H41)-(MIN(G39:H41)))</f>
        <v>1.6000000000000014</v>
      </c>
      <c r="H38" s="263"/>
      <c r="I38" s="139">
        <f ca="1">IF(I48="","100",MAX(I39:K41)-(MIN(I39:K41)))</f>
        <v>0.10999999999999999</v>
      </c>
      <c r="J38" s="140"/>
      <c r="K38" s="141"/>
      <c r="L38" s="139">
        <f ca="1">MAX(L39:M41)-(MIN(L39:M41))</f>
        <v>4.0000000000000036E-2</v>
      </c>
      <c r="M38" s="141"/>
      <c r="N38" s="139">
        <f ca="1">MAX(N39:O41)-(MIN(N39:O41))</f>
        <v>2.9999999999997584E-2</v>
      </c>
      <c r="O38" s="141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x14ac:dyDescent="0.3">
      <c r="A39" s="19"/>
      <c r="B39" s="19"/>
      <c r="C39" s="136">
        <f ca="1">OFFSET($C$47,COUNTA($C$47:$C$59)-3,0)</f>
        <v>1.97</v>
      </c>
      <c r="D39" s="136"/>
      <c r="E39" s="137">
        <f ca="1">OFFSET($E$47,COUNTA($E$47:$E$59)-3,0)</f>
        <v>71</v>
      </c>
      <c r="F39" s="137"/>
      <c r="G39" s="138">
        <f ca="1">OFFSET($G$47,COUNTA($G$47:$G$59)-3,0)</f>
        <v>15.5</v>
      </c>
      <c r="H39" s="138"/>
      <c r="I39" s="139">
        <f ca="1">OFFSET($I$47,COUNTA($I$47:$I$59)-3,0)</f>
        <v>0.95</v>
      </c>
      <c r="J39" s="140"/>
      <c r="K39" s="141"/>
      <c r="L39" s="137">
        <f ca="1">OFFSET($L$47,COUNTA($L$47:$L$59)-3,0)</f>
        <v>5.79</v>
      </c>
      <c r="M39" s="137"/>
      <c r="N39" s="137">
        <f ca="1">OFFSET($N$47,COUNTA($N$47:$N$59)-3,0)</f>
        <v>22.29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x14ac:dyDescent="0.3">
      <c r="A40" s="19"/>
      <c r="B40" s="19"/>
      <c r="C40" s="136">
        <f ca="1">OFFSET($C$47,COUNTA($C$47:$C$59)-2,0)</f>
        <v>1.97</v>
      </c>
      <c r="D40" s="136"/>
      <c r="E40" s="137">
        <f ca="1">OFFSET($E$47,COUNTA($E$47:$E$59)-2,0)</f>
        <v>72</v>
      </c>
      <c r="F40" s="137"/>
      <c r="G40" s="138">
        <f ca="1">OFFSET($G$47,COUNTA($G$47:$G$59)-2,0)</f>
        <v>16.3</v>
      </c>
      <c r="H40" s="138"/>
      <c r="I40" s="139">
        <f ca="1">OFFSET($I$47,COUNTA($I$47:$I$59)-2,0)</f>
        <v>0.84</v>
      </c>
      <c r="J40" s="140"/>
      <c r="K40" s="141"/>
      <c r="L40" s="137">
        <f ca="1">OFFSET($L$47,COUNTA($L$47:$L$59)-2,0)</f>
        <v>5.81</v>
      </c>
      <c r="M40" s="137"/>
      <c r="N40" s="137">
        <f ca="1">OFFSET($N$47,COUNTA($N$47:$N$59)-2,0)</f>
        <v>22.28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x14ac:dyDescent="0.3">
      <c r="A41" s="21"/>
      <c r="B41" s="21"/>
      <c r="C41" s="130">
        <f ca="1">OFFSET($C$47,COUNTA($C$47:$C$59)-1,0)</f>
        <v>1.97</v>
      </c>
      <c r="D41" s="130"/>
      <c r="E41" s="264">
        <f ca="1">OFFSET($E$47,COUNTA($E$47:$E$59)-1,0)</f>
        <v>72</v>
      </c>
      <c r="F41" s="264"/>
      <c r="G41" s="265">
        <f ca="1">OFFSET($G$47,COUNTA($G$47:$G$59)-1,0)</f>
        <v>17.100000000000001</v>
      </c>
      <c r="H41" s="265"/>
      <c r="I41" s="266">
        <f ca="1">OFFSET($I$47,COUNTA($I$47:$I$59)-1,0)</f>
        <v>0.84</v>
      </c>
      <c r="J41" s="267"/>
      <c r="K41" s="268"/>
      <c r="L41" s="264">
        <f ca="1">OFFSET($L$47,COUNTA($L$47:$L$59)-1,0)</f>
        <v>5.77</v>
      </c>
      <c r="M41" s="264"/>
      <c r="N41" s="264">
        <f ca="1">OFFSET($N$47,COUNTA($N$47:$N$59)-1,0)</f>
        <v>22.26</v>
      </c>
      <c r="O41" s="264"/>
      <c r="P41" s="264">
        <f ca="1">OFFSET($P$47,COUNTA($P$47:$P$59)-1,0)</f>
        <v>4</v>
      </c>
      <c r="Q41" s="264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>
        <v>1.97</v>
      </c>
      <c r="D47" s="110"/>
      <c r="E47" s="111">
        <v>71</v>
      </c>
      <c r="F47" s="111"/>
      <c r="G47" s="105">
        <v>16.2</v>
      </c>
      <c r="H47" s="105"/>
      <c r="I47" s="106">
        <v>1.05</v>
      </c>
      <c r="J47" s="107"/>
      <c r="K47" s="108"/>
      <c r="L47" s="106">
        <v>5.76</v>
      </c>
      <c r="M47" s="108"/>
      <c r="N47" s="109">
        <v>22.33</v>
      </c>
      <c r="O47" s="110"/>
      <c r="P47" s="112">
        <v>12</v>
      </c>
      <c r="Q47" s="112"/>
      <c r="R47" s="112"/>
      <c r="S47" s="98" t="s">
        <v>83</v>
      </c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>
        <v>1.97</v>
      </c>
      <c r="D48" s="110"/>
      <c r="E48" s="111">
        <v>71</v>
      </c>
      <c r="F48" s="111"/>
      <c r="G48" s="105">
        <v>16.399999999999999</v>
      </c>
      <c r="H48" s="105"/>
      <c r="I48" s="106">
        <v>1</v>
      </c>
      <c r="J48" s="107"/>
      <c r="K48" s="108"/>
      <c r="L48" s="106">
        <v>5.76</v>
      </c>
      <c r="M48" s="108"/>
      <c r="N48" s="109">
        <v>22.3</v>
      </c>
      <c r="O48" s="110"/>
      <c r="P48" s="112">
        <v>8</v>
      </c>
      <c r="Q48" s="112"/>
      <c r="R48" s="112"/>
      <c r="S48" s="98" t="s">
        <v>83</v>
      </c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>
        <v>1.97</v>
      </c>
      <c r="D49" s="110"/>
      <c r="E49" s="111">
        <v>71</v>
      </c>
      <c r="F49" s="111"/>
      <c r="G49" s="105">
        <v>15.5</v>
      </c>
      <c r="H49" s="105"/>
      <c r="I49" s="106">
        <v>0.95</v>
      </c>
      <c r="J49" s="107"/>
      <c r="K49" s="108"/>
      <c r="L49" s="106">
        <v>5.79</v>
      </c>
      <c r="M49" s="108"/>
      <c r="N49" s="109">
        <v>22.29</v>
      </c>
      <c r="O49" s="110"/>
      <c r="P49" s="112">
        <v>6</v>
      </c>
      <c r="Q49" s="112"/>
      <c r="R49" s="112"/>
      <c r="S49" s="98" t="s">
        <v>83</v>
      </c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>
        <v>1.97</v>
      </c>
      <c r="D50" s="110"/>
      <c r="E50" s="111">
        <v>72</v>
      </c>
      <c r="F50" s="111"/>
      <c r="G50" s="105">
        <v>16.3</v>
      </c>
      <c r="H50" s="105"/>
      <c r="I50" s="106">
        <v>0.84</v>
      </c>
      <c r="J50" s="107"/>
      <c r="K50" s="108"/>
      <c r="L50" s="106">
        <v>5.81</v>
      </c>
      <c r="M50" s="108"/>
      <c r="N50" s="109">
        <v>22.28</v>
      </c>
      <c r="O50" s="110"/>
      <c r="P50" s="112">
        <v>4</v>
      </c>
      <c r="Q50" s="112"/>
      <c r="R50" s="112"/>
      <c r="S50" s="98" t="s">
        <v>83</v>
      </c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>
        <v>1.97</v>
      </c>
      <c r="D51" s="110"/>
      <c r="E51" s="111">
        <v>72</v>
      </c>
      <c r="F51" s="111"/>
      <c r="G51" s="105">
        <v>17.100000000000001</v>
      </c>
      <c r="H51" s="105"/>
      <c r="I51" s="106">
        <v>0.84</v>
      </c>
      <c r="J51" s="107"/>
      <c r="K51" s="108"/>
      <c r="L51" s="106">
        <v>5.77</v>
      </c>
      <c r="M51" s="108"/>
      <c r="N51" s="109">
        <v>22.26</v>
      </c>
      <c r="O51" s="110"/>
      <c r="P51" s="95">
        <v>4</v>
      </c>
      <c r="Q51" s="96"/>
      <c r="R51" s="97"/>
      <c r="S51" s="98" t="s">
        <v>83</v>
      </c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273" t="str">
        <f ca="1">IF($C$47="","",IF(C36=0,"","SIM - Nível de água não estabilizado conforme requisito da norma ABNT NBR 15847:2010 item 6 Critérios de rebaixamento do nível da água durante a purga: "))</f>
        <v/>
      </c>
      <c r="B65" s="274"/>
      <c r="C65" s="274"/>
      <c r="D65" s="274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269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270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271" t="str">
        <f>IF(F26="","",IF(F26="SIM","","SIM - Não posicionado conforme requisitos da norma ABNT NBR 15847:2010 item 7.2 Purga de baixa-vazao: (7.2.1 Descrição do método), posicionado no meio da coluna de água"))</f>
        <v/>
      </c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8">
    <mergeCell ref="P41:Q41"/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A1:U1"/>
    <mergeCell ref="A2:D4"/>
    <mergeCell ref="E2:U4"/>
    <mergeCell ref="A6:B6"/>
    <mergeCell ref="C6:D6"/>
    <mergeCell ref="F6:G6"/>
    <mergeCell ref="H6:I6"/>
    <mergeCell ref="K6:M6"/>
    <mergeCell ref="N6:U6"/>
  </mergeCells>
  <dataValidations count="15">
    <dataValidation type="decimal" allowBlank="1" showInputMessage="1" showErrorMessage="1" sqref="C37:D37 C47:D59" xr:uid="{00000000-0002-0000-0000-000000000000}">
      <formula1>-1</formula1>
      <formula2>100</formula2>
    </dataValidation>
    <dataValidation type="decimal" allowBlank="1" showInputMessage="1" showErrorMessage="1" sqref="N37:O37 N47 N48:O59" xr:uid="{00000000-0002-0000-0000-000001000000}">
      <formula1>0</formula1>
      <formula2>50</formula2>
    </dataValidation>
    <dataValidation type="decimal" allowBlank="1" showInputMessage="1" showErrorMessage="1" sqref="G37:H37 G47:H59" xr:uid="{00000000-0002-0000-0000-000002000000}">
      <formula1>-2500</formula1>
      <formula2>2500</formula2>
    </dataValidation>
    <dataValidation type="textLength" allowBlank="1" showInputMessage="1" showErrorMessage="1" sqref="S47:U59" xr:uid="{00000000-0002-0000-0000-000003000000}">
      <formula1>4</formula1>
      <formula2>20</formula2>
    </dataValidation>
    <dataValidation type="decimal" allowBlank="1" showInputMessage="1" showErrorMessage="1" sqref="L37 L47:L59" xr:uid="{00000000-0002-0000-0000-000004000000}">
      <formula1>0</formula1>
      <formula2>14</formula2>
    </dataValidation>
    <dataValidation type="decimal" allowBlank="1" showInputMessage="1" showErrorMessage="1" sqref="I37:K37 I47:K59" xr:uid="{00000000-0002-0000-0000-000005000000}">
      <formula1>-1</formula1>
      <formula2>50</formula2>
    </dataValidation>
    <dataValidation type="whole" allowBlank="1" showInputMessage="1" showErrorMessage="1" sqref="P46:R46" xr:uid="{00000000-0002-0000-0000-000006000000}">
      <formula1>1</formula1>
      <formula2>5</formula2>
    </dataValidation>
    <dataValidation type="textLength" allowBlank="1" showInputMessage="1" showErrorMessage="1" sqref="A30 C30" xr:uid="{00000000-0002-0000-0000-000007000000}">
      <formula1>2</formula1>
      <formula2>20</formula2>
    </dataValidation>
    <dataValidation type="whole" allowBlank="1" showInputMessage="1" showErrorMessage="1" sqref="P30:Q30" xr:uid="{00000000-0002-0000-0000-000008000000}">
      <formula1>0</formula1>
      <formula2>3</formula2>
    </dataValidation>
    <dataValidation type="date" operator="greaterThan" allowBlank="1" showInputMessage="1" showErrorMessage="1" sqref="C6:D6" xr:uid="{00000000-0002-0000-0000-000009000000}">
      <formula1>43709</formula1>
    </dataValidation>
    <dataValidation type="whole" allowBlank="1" showInputMessage="1" showErrorMessage="1" sqref="E46:F46" xr:uid="{00000000-0002-0000-0000-00000A000000}">
      <formula1>1</formula1>
      <formula2>2</formula2>
    </dataValidation>
    <dataValidation type="time" allowBlank="1" showInputMessage="1" showErrorMessage="1" sqref="H30 K30" xr:uid="{00000000-0002-0000-0000-00000B000000}">
      <formula1>0</formula1>
      <formula2>0.999305555555556</formula2>
    </dataValidation>
    <dataValidation type="decimal" allowBlank="1" showInputMessage="1" showErrorMessage="1" sqref="F30:G30" xr:uid="{00000000-0002-0000-0000-00000C000000}">
      <formula1>0.05</formula1>
      <formula2>0.25</formula2>
    </dataValidation>
    <dataValidation type="whole" allowBlank="1" showInputMessage="1" showErrorMessage="1" sqref="N14" xr:uid="{00000000-0002-0000-0000-00000D000000}">
      <formula1>3</formula1>
      <formula2>1000</formula2>
    </dataValidation>
    <dataValidation type="list" allowBlank="1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E6C7F3F-0EE6-4428-9849-FBC9092E91DD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68233CBE-61F0-4C59-9E46-FA17A78B8964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5AA9-0A35-435C-BAB3-A0DDED6D1219}">
  <dimension ref="B2:R6"/>
  <sheetViews>
    <sheetView tabSelected="1" topLeftCell="D1" workbookViewId="0">
      <selection activeCell="B5" sqref="B5:R5"/>
    </sheetView>
  </sheetViews>
  <sheetFormatPr defaultColWidth="9.1796875" defaultRowHeight="12.5" x14ac:dyDescent="0.25"/>
  <cols>
    <col min="1" max="3" width="9.1796875" style="77"/>
    <col min="4" max="4" width="12.26953125" style="77" bestFit="1" customWidth="1"/>
    <col min="5" max="16384" width="9.1796875" style="77"/>
  </cols>
  <sheetData>
    <row r="2" spans="2:18" x14ac:dyDescent="0.25">
      <c r="D2" s="80" t="s">
        <v>171</v>
      </c>
    </row>
    <row r="5" spans="2:18" ht="100" x14ac:dyDescent="0.25">
      <c r="B5" s="78" t="s">
        <v>13</v>
      </c>
      <c r="C5" s="78" t="s">
        <v>15</v>
      </c>
      <c r="D5" s="78" t="s">
        <v>150</v>
      </c>
      <c r="E5" s="78" t="s">
        <v>1</v>
      </c>
      <c r="F5" s="78" t="s">
        <v>152</v>
      </c>
      <c r="G5" s="78" t="s">
        <v>153</v>
      </c>
      <c r="H5" s="78" t="s">
        <v>64</v>
      </c>
      <c r="I5" s="78" t="s">
        <v>136</v>
      </c>
      <c r="J5" s="78" t="s">
        <v>137</v>
      </c>
      <c r="K5" s="78" t="s">
        <v>138</v>
      </c>
      <c r="L5" s="78" t="s">
        <v>139</v>
      </c>
      <c r="M5" s="78" t="s">
        <v>140</v>
      </c>
      <c r="N5" s="81" t="s">
        <v>175</v>
      </c>
      <c r="O5" s="275" t="s">
        <v>72</v>
      </c>
      <c r="P5" s="275"/>
      <c r="Q5" s="275"/>
      <c r="R5" s="78" t="s">
        <v>73</v>
      </c>
    </row>
    <row r="6" spans="2:18" x14ac:dyDescent="0.25">
      <c r="B6" s="79" t="s">
        <v>161</v>
      </c>
      <c r="C6" s="79" t="s">
        <v>162</v>
      </c>
      <c r="D6" s="80" t="s">
        <v>163</v>
      </c>
      <c r="E6" s="77" t="s">
        <v>164</v>
      </c>
      <c r="F6" s="77" t="s">
        <v>165</v>
      </c>
      <c r="G6" s="77" t="s">
        <v>166</v>
      </c>
      <c r="H6" s="77" t="s">
        <v>167</v>
      </c>
      <c r="I6" s="77" t="s">
        <v>168</v>
      </c>
      <c r="J6" s="77" t="s">
        <v>169</v>
      </c>
      <c r="K6" s="77" t="s">
        <v>170</v>
      </c>
      <c r="L6" s="77" t="s">
        <v>172</v>
      </c>
      <c r="M6" s="77" t="s">
        <v>173</v>
      </c>
      <c r="N6" s="77" t="s">
        <v>174</v>
      </c>
      <c r="O6" s="77" t="s">
        <v>176</v>
      </c>
      <c r="P6" s="77" t="s">
        <v>177</v>
      </c>
      <c r="Q6" s="77" t="s">
        <v>178</v>
      </c>
      <c r="R6" s="77" t="s">
        <v>179</v>
      </c>
    </row>
  </sheetData>
  <mergeCells count="1">
    <mergeCell ref="O5:Q5"/>
  </mergeCells>
  <phoneticPr fontId="21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7AE3-47D1-B849-8870-2B117A734100}">
  <dimension ref="A1:IU114"/>
  <sheetViews>
    <sheetView showGridLines="0" topLeftCell="A18" zoomScaleNormal="100" zoomScaleSheetLayoutView="70" workbookViewId="0">
      <selection activeCell="C6" sqref="C6:D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21.2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>
        <v>1.2</v>
      </c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>
        <v>1.8</v>
      </c>
      <c r="O22" s="215"/>
      <c r="P22" s="215"/>
      <c r="S22" s="215">
        <v>1</v>
      </c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>
        <v>6.96</v>
      </c>
      <c r="O26" s="215"/>
      <c r="P26" s="215"/>
      <c r="Q26" s="7"/>
      <c r="R26" s="7"/>
      <c r="S26" s="215">
        <v>6</v>
      </c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89</v>
      </c>
      <c r="B30" s="171"/>
      <c r="C30" s="171" t="s">
        <v>89</v>
      </c>
      <c r="D30" s="171"/>
      <c r="E30" s="171"/>
      <c r="F30" s="172">
        <v>0.1</v>
      </c>
      <c r="G30" s="172"/>
      <c r="H30" s="173">
        <v>0.40138888888888885</v>
      </c>
      <c r="I30" s="173"/>
      <c r="J30" s="173"/>
      <c r="K30" s="173">
        <v>0.41319444444444442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 ca="1">IF(C47="","",C35)</f>
        <v>✔️- 
Estabilizado</v>
      </c>
      <c r="D34" s="164"/>
      <c r="E34" s="164" t="str">
        <f ca="1">IF(E47="","",E35)</f>
        <v>✔️- 
Estabilizado</v>
      </c>
      <c r="F34" s="164"/>
      <c r="G34" s="164" t="str">
        <f ca="1">IF(G47="","",G35)</f>
        <v>✔️- 
Estabilizado</v>
      </c>
      <c r="H34" s="164"/>
      <c r="I34" s="165" t="str">
        <f ca="1">IF(I47="","",I35)</f>
        <v>✔️- 
Estabilizado</v>
      </c>
      <c r="J34" s="166"/>
      <c r="K34" s="167"/>
      <c r="L34" s="165" t="str">
        <f ca="1">IF(L47="","",L35)</f>
        <v>✔️- 
Estabilizado</v>
      </c>
      <c r="M34" s="167"/>
      <c r="N34" s="165" t="str">
        <f ca="1">IF(N47="","",N35)</f>
        <v>✔️- 
Estabilizado</v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 ca="1">IF(C38&lt;=C37,$P$38,$P$37)</f>
        <v>✔️- 
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ca="1" si="1">IF(G38&lt;=G37,$P$38,$P$37)</f>
        <v>✔️- 
Estabilizado</v>
      </c>
      <c r="H35" s="157"/>
      <c r="I35" s="158" t="str">
        <f t="shared" ref="I35" ca="1" si="2">IF(I38&lt;=I37,$P$38,$P$37)</f>
        <v>✔️- 
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 ca="1">IF(C34=$P$37,1,0)</f>
        <v>0</v>
      </c>
      <c r="D36" s="151"/>
      <c r="E36" s="151">
        <f ca="1">IF(E34=$P$37,1,0)</f>
        <v>0</v>
      </c>
      <c r="F36" s="151"/>
      <c r="G36" s="151">
        <f ca="1">IF(G34=$P$37,1,0)</f>
        <v>0</v>
      </c>
      <c r="H36" s="151"/>
      <c r="I36" s="152">
        <f ca="1">IF(I34=$P$37,1,0)</f>
        <v>0</v>
      </c>
      <c r="J36" s="153"/>
      <c r="K36" s="154"/>
      <c r="L36" s="151">
        <f ca="1">IF(L34=$P$37,1,0)</f>
        <v>0</v>
      </c>
      <c r="M36" s="151"/>
      <c r="N36" s="151">
        <f ca="1"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3</v>
      </c>
      <c r="F37" s="147"/>
      <c r="G37" s="105">
        <v>20</v>
      </c>
      <c r="H37" s="105"/>
      <c r="I37" s="148">
        <f>IF(I47&lt;=2,0.2,I47*10%)</f>
        <v>0.21400000000000002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 ca="1">IF(C49="",10000,MAX(C39:D41)-(MIN(C39:D41)))</f>
        <v>0</v>
      </c>
      <c r="D38" s="143"/>
      <c r="E38" s="142">
        <f ca="1">MAX(E39:F41)-(MIN(E39:F41))</f>
        <v>2</v>
      </c>
      <c r="F38" s="143"/>
      <c r="G38" s="144">
        <f ca="1">IF(G49="",10000,MAX(G39:H41)-(MIN(G39:H41)))</f>
        <v>1.7999999999999829</v>
      </c>
      <c r="H38" s="145"/>
      <c r="I38" s="142">
        <f ca="1">IF(I48="","100",MAX(I39:K41)-(MIN(I39:K41)))</f>
        <v>0.14000000000000012</v>
      </c>
      <c r="J38" s="146"/>
      <c r="K38" s="143"/>
      <c r="L38" s="142">
        <f ca="1">MAX(L39:M41)-(MIN(L39:M41))</f>
        <v>4.0000000000000036E-2</v>
      </c>
      <c r="M38" s="143"/>
      <c r="N38" s="142">
        <f ca="1">MAX(N39:O41)-(MIN(N39:O41))</f>
        <v>6.9999999999996732E-2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>
        <f ca="1">OFFSET($C$47,COUNTA($C$47:$C$59)-3,0)</f>
        <v>1.9</v>
      </c>
      <c r="D39" s="136"/>
      <c r="E39" s="137">
        <f ca="1">OFFSET($E$47,COUNTA($E$47:$E$59)-3,0)</f>
        <v>50</v>
      </c>
      <c r="F39" s="137"/>
      <c r="G39" s="138">
        <f ca="1">OFFSET($G$47,COUNTA($G$47:$G$59)-3,0)</f>
        <v>144.1</v>
      </c>
      <c r="H39" s="138"/>
      <c r="I39" s="139">
        <f ca="1">OFFSET($I$47,COUNTA($I$47:$I$59)-3,0)</f>
        <v>2.25</v>
      </c>
      <c r="J39" s="140"/>
      <c r="K39" s="141"/>
      <c r="L39" s="137">
        <f ca="1">OFFSET($L$47,COUNTA($L$47:$L$59)-3,0)</f>
        <v>5.08</v>
      </c>
      <c r="M39" s="137"/>
      <c r="N39" s="137">
        <f ca="1">OFFSET($N$47,COUNTA($N$47:$N$59)-3,0)</f>
        <v>22.67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1.9</v>
      </c>
      <c r="D40" s="136"/>
      <c r="E40" s="137">
        <f ca="1">OFFSET($E$47,COUNTA($E$47:$E$59)-2,0)</f>
        <v>49</v>
      </c>
      <c r="F40" s="137"/>
      <c r="G40" s="138">
        <f ca="1">OFFSET($G$47,COUNTA($G$47:$G$59)-2,0)</f>
        <v>145.69999999999999</v>
      </c>
      <c r="H40" s="138"/>
      <c r="I40" s="139">
        <f ca="1">OFFSET($I$47,COUNTA($I$47:$I$59)-2,0)</f>
        <v>2.27</v>
      </c>
      <c r="J40" s="140"/>
      <c r="K40" s="141"/>
      <c r="L40" s="137">
        <f ca="1">OFFSET($L$47,COUNTA($L$47:$L$59)-2,0)</f>
        <v>5.04</v>
      </c>
      <c r="M40" s="137"/>
      <c r="N40" s="137">
        <f ca="1">OFFSET($N$47,COUNTA($N$47:$N$59)-2,0)</f>
        <v>22.7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1.9</v>
      </c>
      <c r="D41" s="130"/>
      <c r="E41" s="131">
        <f ca="1">OFFSET($E$47,COUNTA($E$47:$E$59)-1,0)</f>
        <v>48</v>
      </c>
      <c r="F41" s="131"/>
      <c r="G41" s="132">
        <f ca="1">OFFSET($G$47,COUNTA($G$47:$G$59)-1,0)</f>
        <v>143.9</v>
      </c>
      <c r="H41" s="132"/>
      <c r="I41" s="133">
        <f ca="1">OFFSET($I$47,COUNTA($I$47:$I$59)-1,0)</f>
        <v>2.13</v>
      </c>
      <c r="J41" s="134"/>
      <c r="K41" s="135"/>
      <c r="L41" s="131">
        <f ca="1">OFFSET($L$47,COUNTA($L$47:$L$59)-1,0)</f>
        <v>5.04</v>
      </c>
      <c r="M41" s="131"/>
      <c r="N41" s="131">
        <f ca="1">OFFSET($N$47,COUNTA($N$47:$N$59)-1,0)</f>
        <v>22.74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>
        <v>1.9</v>
      </c>
      <c r="D47" s="110"/>
      <c r="E47" s="111">
        <v>54</v>
      </c>
      <c r="F47" s="111"/>
      <c r="G47" s="105">
        <v>121.3</v>
      </c>
      <c r="H47" s="105"/>
      <c r="I47" s="106">
        <v>2.14</v>
      </c>
      <c r="J47" s="107"/>
      <c r="K47" s="108"/>
      <c r="L47" s="106">
        <v>5.36</v>
      </c>
      <c r="M47" s="108"/>
      <c r="N47" s="109">
        <v>22.51</v>
      </c>
      <c r="O47" s="110"/>
      <c r="P47" s="112">
        <v>14</v>
      </c>
      <c r="Q47" s="112"/>
      <c r="R47" s="112"/>
      <c r="S47" s="98" t="s">
        <v>83</v>
      </c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>
        <v>1.9</v>
      </c>
      <c r="D48" s="110"/>
      <c r="E48" s="111">
        <v>51</v>
      </c>
      <c r="F48" s="111"/>
      <c r="G48" s="105">
        <v>145.19999999999999</v>
      </c>
      <c r="H48" s="105"/>
      <c r="I48" s="106">
        <v>2.16</v>
      </c>
      <c r="J48" s="107"/>
      <c r="K48" s="108"/>
      <c r="L48" s="106">
        <v>5.2</v>
      </c>
      <c r="M48" s="108"/>
      <c r="N48" s="109">
        <v>22.61</v>
      </c>
      <c r="O48" s="110"/>
      <c r="P48" s="112">
        <v>12</v>
      </c>
      <c r="Q48" s="112"/>
      <c r="R48" s="112"/>
      <c r="S48" s="98" t="s">
        <v>83</v>
      </c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>
        <v>1.9</v>
      </c>
      <c r="D49" s="110"/>
      <c r="E49" s="111">
        <v>50</v>
      </c>
      <c r="F49" s="111"/>
      <c r="G49" s="105">
        <v>144.1</v>
      </c>
      <c r="H49" s="105"/>
      <c r="I49" s="106">
        <v>2.25</v>
      </c>
      <c r="J49" s="107"/>
      <c r="K49" s="108"/>
      <c r="L49" s="106">
        <v>5.08</v>
      </c>
      <c r="M49" s="108"/>
      <c r="N49" s="109">
        <v>22.67</v>
      </c>
      <c r="O49" s="110"/>
      <c r="P49" s="112">
        <v>10</v>
      </c>
      <c r="Q49" s="112"/>
      <c r="R49" s="112"/>
      <c r="S49" s="98" t="s">
        <v>83</v>
      </c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>
        <v>1.9</v>
      </c>
      <c r="D50" s="110"/>
      <c r="E50" s="111">
        <v>49</v>
      </c>
      <c r="F50" s="111"/>
      <c r="G50" s="105">
        <v>145.69999999999999</v>
      </c>
      <c r="H50" s="105"/>
      <c r="I50" s="106">
        <v>2.27</v>
      </c>
      <c r="J50" s="107"/>
      <c r="K50" s="108"/>
      <c r="L50" s="106">
        <v>5.04</v>
      </c>
      <c r="M50" s="108"/>
      <c r="N50" s="109">
        <v>22.7</v>
      </c>
      <c r="O50" s="110"/>
      <c r="P50" s="112">
        <v>8</v>
      </c>
      <c r="Q50" s="112"/>
      <c r="R50" s="112"/>
      <c r="S50" s="98" t="s">
        <v>83</v>
      </c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>
        <v>1.9</v>
      </c>
      <c r="D51" s="110"/>
      <c r="E51" s="111">
        <v>48</v>
      </c>
      <c r="F51" s="111"/>
      <c r="G51" s="105">
        <v>143.9</v>
      </c>
      <c r="H51" s="105"/>
      <c r="I51" s="106">
        <v>2.13</v>
      </c>
      <c r="J51" s="107"/>
      <c r="K51" s="108"/>
      <c r="L51" s="106">
        <v>5.04</v>
      </c>
      <c r="M51" s="108"/>
      <c r="N51" s="109">
        <v>22.74</v>
      </c>
      <c r="O51" s="110"/>
      <c r="P51" s="95">
        <v>5</v>
      </c>
      <c r="Q51" s="96"/>
      <c r="R51" s="97"/>
      <c r="S51" s="98" t="s">
        <v>83</v>
      </c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 ca="1"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A1:U1"/>
    <mergeCell ref="A2:D4"/>
    <mergeCell ref="E2:U4"/>
    <mergeCell ref="A6:B6"/>
    <mergeCell ref="C6:D6"/>
    <mergeCell ref="F6:G6"/>
    <mergeCell ref="H6:I6"/>
    <mergeCell ref="K6:M6"/>
    <mergeCell ref="N6:U6"/>
  </mergeCells>
  <dataValidations count="15">
    <dataValidation type="decimal" allowBlank="1" showInputMessage="1" showErrorMessage="1" sqref="C37:D37 C47:D59" xr:uid="{90DAB671-6739-FE47-BCC3-4C56B508BCEA}">
      <formula1>-1</formula1>
      <formula2>100</formula2>
    </dataValidation>
    <dataValidation type="decimal" allowBlank="1" showInputMessage="1" showErrorMessage="1" sqref="N37:O37 N47 N48:O59" xr:uid="{C4B757A7-F22D-3645-8027-5E9228600293}">
      <formula1>0</formula1>
      <formula2>50</formula2>
    </dataValidation>
    <dataValidation type="decimal" allowBlank="1" showInputMessage="1" showErrorMessage="1" sqref="G37:H37 G47:H59" xr:uid="{3650F27D-FA5F-E444-8F6D-BF4DE9C2D3A3}">
      <formula1>-2500</formula1>
      <formula2>2500</formula2>
    </dataValidation>
    <dataValidation type="textLength" allowBlank="1" showInputMessage="1" showErrorMessage="1" sqref="S47:U59" xr:uid="{27B1312C-2B3F-3A49-BE4B-EAD251219FF3}">
      <formula1>4</formula1>
      <formula2>20</formula2>
    </dataValidation>
    <dataValidation type="decimal" allowBlank="1" showInputMessage="1" showErrorMessage="1" sqref="L37 L47:L59" xr:uid="{7711A95F-E933-4045-B038-67AA0D18B0BB}">
      <formula1>0</formula1>
      <formula2>14</formula2>
    </dataValidation>
    <dataValidation type="decimal" allowBlank="1" showInputMessage="1" showErrorMessage="1" sqref="I37:K37 I47:K59" xr:uid="{7D95F18B-7287-E84C-BF96-D533B116FF7A}">
      <formula1>-1</formula1>
      <formula2>50</formula2>
    </dataValidation>
    <dataValidation type="whole" allowBlank="1" showInputMessage="1" showErrorMessage="1" sqref="P46:R46" xr:uid="{6CB4016D-59E4-1949-A5A5-F185230DE088}">
      <formula1>1</formula1>
      <formula2>5</formula2>
    </dataValidation>
    <dataValidation type="textLength" allowBlank="1" showInputMessage="1" showErrorMessage="1" sqref="A30 C30" xr:uid="{69FFB895-CD14-B849-ACBF-373BF4DB7F4F}">
      <formula1>2</formula1>
      <formula2>20</formula2>
    </dataValidation>
    <dataValidation type="whole" allowBlank="1" showInputMessage="1" showErrorMessage="1" sqref="P30:Q30" xr:uid="{22FDED53-18F6-FA44-A6A0-C32DDE01D623}">
      <formula1>0</formula1>
      <formula2>3</formula2>
    </dataValidation>
    <dataValidation type="date" operator="greaterThan" allowBlank="1" showInputMessage="1" showErrorMessage="1" sqref="C6:D6" xr:uid="{68FAEE3B-C9A7-B94C-8509-B0195C44DC30}">
      <formula1>43709</formula1>
    </dataValidation>
    <dataValidation type="whole" allowBlank="1" showInputMessage="1" showErrorMessage="1" sqref="E46:F46" xr:uid="{642CF3F4-1CA9-3043-A540-C912CDE1EB8E}">
      <formula1>1</formula1>
      <formula2>2</formula2>
    </dataValidation>
    <dataValidation type="time" allowBlank="1" showInputMessage="1" showErrorMessage="1" sqref="H30 K30" xr:uid="{78308901-502F-6448-B8F0-0DD03879C6BF}">
      <formula1>0</formula1>
      <formula2>0.999305555555556</formula2>
    </dataValidation>
    <dataValidation type="decimal" allowBlank="1" showInputMessage="1" showErrorMessage="1" sqref="F30:G30" xr:uid="{4E6188BD-6F9B-1A4F-A911-49F172DCDA1C}">
      <formula1>0.05</formula1>
      <formula2>0.25</formula2>
    </dataValidation>
    <dataValidation type="whole" allowBlank="1" showInputMessage="1" showErrorMessage="1" sqref="N14" xr:uid="{C14B5344-C782-7244-8720-59A174DB5661}">
      <formula1>3</formula1>
      <formula2>1000</formula2>
    </dataValidation>
    <dataValidation type="list" allowBlank="1" showInputMessage="1" showErrorMessage="1" sqref="F26" xr:uid="{F4D05CDB-2BE0-F142-B0E9-7B24A96CC828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12BAC3B-64D2-DA4F-AEE6-FAD2EFDE2857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3F55F15E-80A4-2B40-86B6-822861A27FFD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0" style="41" hidden="1"/>
    <col min="255" max="255" width="63.81640625" style="41" hidden="1" customWidth="1"/>
    <col min="256" max="16384" width="46.1796875" style="41" hidden="1"/>
  </cols>
  <sheetData>
    <row r="1" spans="1:48" ht="15.5" x14ac:dyDescent="0.25">
      <c r="A1" s="242" t="s">
        <v>74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243"/>
      <c r="B2" s="244"/>
      <c r="C2" s="244"/>
      <c r="D2" s="244"/>
      <c r="E2" s="248" t="s">
        <v>0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245"/>
      <c r="B3" s="156"/>
      <c r="C3" s="156"/>
      <c r="D3" s="156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246"/>
      <c r="B4" s="247"/>
      <c r="C4" s="247"/>
      <c r="D4" s="247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249" t="s">
        <v>1</v>
      </c>
      <c r="B6" s="250"/>
      <c r="C6" s="251">
        <v>45102</v>
      </c>
      <c r="D6" s="226"/>
      <c r="F6" s="217" t="s">
        <v>2</v>
      </c>
      <c r="G6" s="219"/>
      <c r="H6" s="252">
        <v>7918</v>
      </c>
      <c r="I6" s="253"/>
      <c r="K6" s="238" t="s">
        <v>3</v>
      </c>
      <c r="L6" s="238"/>
      <c r="M6" s="238"/>
      <c r="N6" s="254" t="s">
        <v>84</v>
      </c>
      <c r="O6" s="254"/>
      <c r="P6" s="254"/>
      <c r="Q6" s="254"/>
      <c r="R6" s="254"/>
      <c r="S6" s="254"/>
      <c r="T6" s="254"/>
      <c r="U6" s="254"/>
      <c r="V6" s="50"/>
      <c r="W6" s="230"/>
      <c r="X6" s="231"/>
      <c r="Y6" s="231"/>
      <c r="Z6" s="232"/>
      <c r="AA6" s="230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2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206" t="s">
        <v>4</v>
      </c>
      <c r="B8" s="206"/>
      <c r="C8" s="206"/>
      <c r="D8" s="233" t="s">
        <v>77</v>
      </c>
      <c r="E8" s="234"/>
      <c r="F8" s="234"/>
      <c r="G8" s="234"/>
      <c r="H8" s="234"/>
      <c r="I8" s="234"/>
      <c r="J8" s="234"/>
      <c r="K8" s="234"/>
      <c r="L8" s="234"/>
      <c r="M8" s="235"/>
      <c r="O8" s="221" t="s">
        <v>5</v>
      </c>
      <c r="P8" s="221"/>
      <c r="Q8" s="221"/>
      <c r="R8" s="221"/>
      <c r="S8" s="221"/>
      <c r="T8" s="221"/>
      <c r="U8" s="22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236" t="s">
        <v>6</v>
      </c>
      <c r="P9" s="236"/>
      <c r="Q9" s="237" t="s">
        <v>60</v>
      </c>
      <c r="R9" s="237"/>
      <c r="S9" s="237"/>
      <c r="T9" s="237"/>
      <c r="U9" s="237"/>
      <c r="V9" s="1"/>
      <c r="W9" s="177" t="s">
        <v>5</v>
      </c>
      <c r="X9" s="177"/>
      <c r="Y9" s="177"/>
      <c r="Z9" s="177"/>
      <c r="AA9" s="61"/>
      <c r="AB9" s="178" t="s">
        <v>7</v>
      </c>
      <c r="AC9" s="178"/>
      <c r="AD9" s="1"/>
      <c r="AE9" s="52"/>
      <c r="AF9" s="179" t="s">
        <v>8</v>
      </c>
      <c r="AG9" s="180"/>
      <c r="AH9" s="181" t="s">
        <v>9</v>
      </c>
      <c r="AI9" s="182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"/>
      <c r="AV9" s="1"/>
    </row>
    <row r="10" spans="1:48" ht="20.149999999999999" customHeight="1" x14ac:dyDescent="0.25">
      <c r="A10" s="238" t="s">
        <v>10</v>
      </c>
      <c r="B10" s="238"/>
      <c r="C10" s="238"/>
      <c r="D10" s="239" t="s">
        <v>97</v>
      </c>
      <c r="E10" s="240"/>
      <c r="F10" s="240"/>
      <c r="G10" s="240"/>
      <c r="H10" s="240"/>
      <c r="I10" s="240"/>
      <c r="J10" s="240"/>
      <c r="K10" s="240"/>
      <c r="L10" s="240"/>
      <c r="M10" s="241"/>
      <c r="O10" s="236"/>
      <c r="P10" s="236"/>
      <c r="Q10" s="237"/>
      <c r="R10" s="237"/>
      <c r="S10" s="237"/>
      <c r="T10" s="237"/>
      <c r="U10" s="237"/>
    </row>
    <row r="11" spans="1:48" ht="6" customHeight="1" x14ac:dyDescent="0.25">
      <c r="R11" s="7"/>
      <c r="S11" s="7"/>
      <c r="T11" s="7"/>
      <c r="U11" s="7"/>
      <c r="V11" s="1"/>
      <c r="W11" s="177" t="s">
        <v>5</v>
      </c>
      <c r="X11" s="177"/>
      <c r="Y11" s="177"/>
      <c r="Z11" s="177"/>
      <c r="AA11" s="61"/>
      <c r="AB11" s="178" t="s">
        <v>7</v>
      </c>
      <c r="AC11" s="178"/>
      <c r="AD11" s="1"/>
      <c r="AE11" s="52"/>
      <c r="AF11" s="179" t="s">
        <v>8</v>
      </c>
      <c r="AG11" s="180"/>
      <c r="AH11" s="181" t="s">
        <v>9</v>
      </c>
      <c r="AI11" s="182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"/>
      <c r="AV11" s="1"/>
    </row>
    <row r="12" spans="1:48" ht="19.5" customHeight="1" x14ac:dyDescent="0.25">
      <c r="A12" s="227" t="s">
        <v>11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N12" s="207" t="s">
        <v>12</v>
      </c>
      <c r="O12" s="209"/>
      <c r="P12" s="208"/>
      <c r="S12" s="221"/>
      <c r="T12" s="221"/>
      <c r="U12" s="221"/>
      <c r="V12" s="216"/>
      <c r="W12" s="212"/>
      <c r="X12" s="212"/>
      <c r="Y12" s="210"/>
      <c r="Z12" s="210"/>
      <c r="AA12" s="210"/>
      <c r="AB12" s="210"/>
      <c r="AC12" s="211"/>
      <c r="AD12" s="211"/>
      <c r="AE12" s="211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184"/>
      <c r="AS12" s="184"/>
      <c r="AT12" s="184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92"/>
      <c r="O13" s="193"/>
      <c r="P13" s="194"/>
      <c r="Q13" s="12"/>
      <c r="R13" s="12"/>
      <c r="S13" s="221"/>
      <c r="T13" s="221"/>
      <c r="U13" s="221"/>
      <c r="V13" s="216"/>
      <c r="W13" s="212"/>
      <c r="X13" s="212"/>
      <c r="Y13" s="210"/>
      <c r="Z13" s="210"/>
      <c r="AA13" s="210"/>
      <c r="AB13" s="210"/>
      <c r="AC13" s="211"/>
      <c r="AD13" s="211"/>
      <c r="AE13" s="211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184"/>
      <c r="AS13" s="184"/>
      <c r="AT13" s="184"/>
    </row>
    <row r="14" spans="1:48" ht="20.149999999999999" customHeight="1" x14ac:dyDescent="0.25">
      <c r="A14" s="206" t="s">
        <v>13</v>
      </c>
      <c r="B14" s="206"/>
      <c r="C14" s="206"/>
      <c r="D14" s="206"/>
      <c r="E14" s="206"/>
      <c r="F14" s="206"/>
      <c r="G14" s="206"/>
      <c r="H14" s="206"/>
      <c r="I14" s="220">
        <v>1678</v>
      </c>
      <c r="J14" s="220"/>
      <c r="K14" s="220"/>
      <c r="L14" s="220"/>
      <c r="N14" s="224">
        <v>737</v>
      </c>
      <c r="O14" s="225"/>
      <c r="P14" s="226"/>
      <c r="S14" s="215">
        <v>21.2</v>
      </c>
      <c r="T14" s="215"/>
      <c r="U14" s="215"/>
      <c r="V14" s="216"/>
      <c r="W14" s="212"/>
      <c r="X14" s="212"/>
      <c r="Y14" s="210"/>
      <c r="Z14" s="210"/>
      <c r="AA14" s="210"/>
      <c r="AB14" s="210"/>
      <c r="AC14" s="211"/>
      <c r="AD14" s="211"/>
      <c r="AE14" s="211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184"/>
      <c r="AS14" s="184"/>
      <c r="AT14" s="184"/>
      <c r="AU14" s="1"/>
    </row>
    <row r="15" spans="1:48" ht="6" customHeight="1" x14ac:dyDescent="0.25">
      <c r="I15" s="13"/>
      <c r="J15" s="14"/>
      <c r="K15" s="14"/>
      <c r="L15" s="14"/>
      <c r="V15" s="216"/>
      <c r="W15" s="212"/>
      <c r="X15" s="212"/>
      <c r="Y15" s="210"/>
      <c r="Z15" s="210"/>
      <c r="AA15" s="210"/>
      <c r="AB15" s="210"/>
      <c r="AC15" s="211"/>
      <c r="AD15" s="211"/>
      <c r="AE15" s="211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184"/>
      <c r="AS15" s="184"/>
      <c r="AT15" s="184"/>
      <c r="AU15" s="1"/>
    </row>
    <row r="16" spans="1:48" ht="20.149999999999999" customHeight="1" x14ac:dyDescent="0.25">
      <c r="A16" s="206" t="s">
        <v>14</v>
      </c>
      <c r="B16" s="206"/>
      <c r="C16" s="206"/>
      <c r="D16" s="206"/>
      <c r="E16" s="206"/>
      <c r="F16" s="206"/>
      <c r="G16" s="206"/>
      <c r="H16" s="206"/>
      <c r="I16" s="220">
        <v>70</v>
      </c>
      <c r="J16" s="220"/>
      <c r="K16" s="220"/>
      <c r="L16" s="220"/>
      <c r="N16" s="221" t="s">
        <v>17</v>
      </c>
      <c r="O16" s="221"/>
      <c r="P16" s="221"/>
      <c r="Q16" s="7"/>
      <c r="R16" s="7"/>
      <c r="S16" s="221" t="s">
        <v>75</v>
      </c>
      <c r="T16" s="221"/>
      <c r="U16" s="221"/>
      <c r="V16" s="216"/>
      <c r="W16" s="212"/>
      <c r="X16" s="212"/>
      <c r="Y16" s="210"/>
      <c r="Z16" s="210"/>
      <c r="AA16" s="210"/>
      <c r="AB16" s="210"/>
      <c r="AC16" s="211"/>
      <c r="AD16" s="211"/>
      <c r="AE16" s="211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184"/>
      <c r="AS16" s="184"/>
      <c r="AT16" s="184"/>
      <c r="AU16" s="1"/>
    </row>
    <row r="17" spans="1:69" ht="6" customHeight="1" x14ac:dyDescent="0.25">
      <c r="I17" s="13"/>
      <c r="J17" s="13"/>
      <c r="K17" s="13"/>
      <c r="L17" s="13"/>
      <c r="N17" s="221"/>
      <c r="O17" s="221"/>
      <c r="P17" s="221"/>
      <c r="Q17" s="7"/>
      <c r="R17" s="7"/>
      <c r="S17" s="221"/>
      <c r="T17" s="221"/>
      <c r="U17" s="22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206" t="s">
        <v>15</v>
      </c>
      <c r="B18" s="206"/>
      <c r="C18" s="206"/>
      <c r="D18" s="206"/>
      <c r="E18" s="206"/>
      <c r="F18" s="206"/>
      <c r="G18" s="206"/>
      <c r="H18" s="206"/>
      <c r="I18" s="220">
        <v>1863</v>
      </c>
      <c r="J18" s="220"/>
      <c r="K18" s="220"/>
      <c r="L18" s="220"/>
      <c r="N18" s="222">
        <v>1.2</v>
      </c>
      <c r="O18" s="222"/>
      <c r="P18" s="222"/>
      <c r="Q18" s="7"/>
      <c r="R18" s="7"/>
      <c r="S18" s="223">
        <v>1681</v>
      </c>
      <c r="T18" s="223"/>
      <c r="U18" s="223"/>
      <c r="V18" s="216"/>
      <c r="W18" s="212"/>
      <c r="X18" s="212"/>
      <c r="Y18" s="210"/>
      <c r="Z18" s="210"/>
      <c r="AA18" s="210"/>
      <c r="AB18" s="210"/>
      <c r="AC18" s="211"/>
      <c r="AD18" s="211"/>
      <c r="AE18" s="211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184"/>
      <c r="AS18" s="184"/>
      <c r="AT18" s="184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216"/>
      <c r="W19" s="212"/>
      <c r="X19" s="212"/>
      <c r="Y19" s="210"/>
      <c r="Z19" s="210"/>
      <c r="AA19" s="210"/>
      <c r="AB19" s="210"/>
      <c r="AC19" s="211"/>
      <c r="AD19" s="211"/>
      <c r="AE19" s="211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184"/>
      <c r="AS19" s="184"/>
      <c r="AT19" s="184"/>
      <c r="AU19" s="1"/>
    </row>
    <row r="20" spans="1:69" ht="20.149999999999999" customHeight="1" x14ac:dyDescent="0.25">
      <c r="A20" s="206" t="s">
        <v>16</v>
      </c>
      <c r="B20" s="206"/>
      <c r="C20" s="206"/>
      <c r="D20" s="206"/>
      <c r="E20" s="206"/>
      <c r="F20" s="206"/>
      <c r="G20" s="206"/>
      <c r="H20" s="206"/>
      <c r="I20" s="220">
        <v>1723</v>
      </c>
      <c r="J20" s="220"/>
      <c r="K20" s="220"/>
      <c r="L20" s="220"/>
      <c r="M20" s="7"/>
      <c r="N20" s="221" t="s">
        <v>27</v>
      </c>
      <c r="O20" s="221"/>
      <c r="P20" s="221"/>
      <c r="S20" s="221" t="s">
        <v>28</v>
      </c>
      <c r="T20" s="221"/>
      <c r="U20" s="221"/>
      <c r="V20" s="216"/>
      <c r="W20" s="212"/>
      <c r="X20" s="212"/>
      <c r="Y20" s="210"/>
      <c r="Z20" s="210"/>
      <c r="AA20" s="210"/>
      <c r="AB20" s="210"/>
      <c r="AC20" s="211"/>
      <c r="AD20" s="211"/>
      <c r="AE20" s="211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184"/>
      <c r="AS20" s="184"/>
      <c r="AT20" s="184"/>
      <c r="AU20" s="1"/>
    </row>
    <row r="21" spans="1:69" ht="6" customHeight="1" x14ac:dyDescent="0.25">
      <c r="I21" s="14"/>
      <c r="J21" s="14"/>
      <c r="K21" s="14"/>
      <c r="L21" s="14"/>
      <c r="N21" s="221"/>
      <c r="O21" s="221"/>
      <c r="P21" s="221"/>
      <c r="S21" s="221"/>
      <c r="T21" s="221"/>
      <c r="U21" s="221"/>
      <c r="V21" s="216"/>
      <c r="W21" s="212"/>
      <c r="X21" s="212"/>
      <c r="Y21" s="210"/>
      <c r="Z21" s="210"/>
      <c r="AA21" s="210"/>
      <c r="AB21" s="210"/>
      <c r="AC21" s="211"/>
      <c r="AD21" s="211"/>
      <c r="AE21" s="211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184"/>
      <c r="AS21" s="184"/>
      <c r="AT21" s="184"/>
      <c r="AU21" s="1"/>
    </row>
    <row r="22" spans="1:69" ht="20.149999999999999" customHeight="1" x14ac:dyDescent="0.25">
      <c r="A22" s="206" t="s">
        <v>18</v>
      </c>
      <c r="B22" s="206" t="s">
        <v>19</v>
      </c>
      <c r="C22" s="206" t="s">
        <v>20</v>
      </c>
      <c r="D22" s="206" t="s">
        <v>21</v>
      </c>
      <c r="E22" s="206" t="s">
        <v>22</v>
      </c>
      <c r="F22" s="206" t="s">
        <v>23</v>
      </c>
      <c r="G22" s="206" t="s">
        <v>24</v>
      </c>
      <c r="H22" s="206" t="s">
        <v>25</v>
      </c>
      <c r="I22" s="220" t="s">
        <v>81</v>
      </c>
      <c r="J22" s="220"/>
      <c r="K22" s="220"/>
      <c r="L22" s="220"/>
      <c r="M22" s="7"/>
      <c r="N22" s="215">
        <v>1.8</v>
      </c>
      <c r="O22" s="215"/>
      <c r="P22" s="215"/>
      <c r="S22" s="215">
        <v>1</v>
      </c>
      <c r="T22" s="215"/>
      <c r="U22" s="215"/>
      <c r="V22" s="216"/>
      <c r="W22" s="212"/>
      <c r="X22" s="212"/>
      <c r="Y22" s="210"/>
      <c r="Z22" s="210"/>
      <c r="AA22" s="210"/>
      <c r="AB22" s="210"/>
      <c r="AC22" s="211"/>
      <c r="AD22" s="211"/>
      <c r="AE22" s="211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184"/>
      <c r="AS22" s="184"/>
      <c r="AT22" s="184"/>
      <c r="AU22" s="1"/>
    </row>
    <row r="23" spans="1:69" ht="6" customHeight="1" x14ac:dyDescent="0.25">
      <c r="V23" s="216"/>
      <c r="W23" s="212"/>
      <c r="X23" s="212"/>
      <c r="Y23" s="210"/>
      <c r="Z23" s="210"/>
      <c r="AA23" s="210"/>
      <c r="AB23" s="210"/>
      <c r="AC23" s="211"/>
      <c r="AD23" s="211"/>
      <c r="AE23" s="211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184"/>
      <c r="AS23" s="184"/>
      <c r="AT23" s="184"/>
      <c r="AU23" s="1"/>
    </row>
    <row r="24" spans="1:69" ht="20.149999999999999" customHeight="1" x14ac:dyDescent="0.25">
      <c r="A24" s="206" t="s">
        <v>26</v>
      </c>
      <c r="B24" s="206"/>
      <c r="C24" s="206"/>
      <c r="D24" s="206"/>
      <c r="F24" s="217" t="s">
        <v>30</v>
      </c>
      <c r="G24" s="218"/>
      <c r="H24" s="218"/>
      <c r="I24" s="219"/>
      <c r="K24" s="217" t="s">
        <v>76</v>
      </c>
      <c r="L24" s="219"/>
      <c r="N24" s="207" t="s">
        <v>31</v>
      </c>
      <c r="O24" s="209"/>
      <c r="P24" s="208"/>
      <c r="Q24" s="7"/>
      <c r="R24" s="7"/>
      <c r="S24" s="207" t="s">
        <v>32</v>
      </c>
      <c r="T24" s="209"/>
      <c r="U24" s="208"/>
      <c r="V24" s="216"/>
      <c r="W24" s="212"/>
      <c r="X24" s="212"/>
      <c r="Y24" s="210"/>
      <c r="Z24" s="210"/>
      <c r="AA24" s="210"/>
      <c r="AB24" s="210"/>
      <c r="AC24" s="211"/>
      <c r="AD24" s="211"/>
      <c r="AE24" s="211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184"/>
      <c r="AS24" s="184"/>
      <c r="AT24" s="18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92"/>
      <c r="O25" s="193"/>
      <c r="P25" s="194"/>
      <c r="S25" s="192"/>
      <c r="T25" s="193"/>
      <c r="U25" s="19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213" t="s">
        <v>29</v>
      </c>
      <c r="B26" s="213"/>
      <c r="C26" s="213"/>
      <c r="D26" s="213"/>
      <c r="F26" s="213" t="s">
        <v>33</v>
      </c>
      <c r="G26" s="213"/>
      <c r="H26" s="213"/>
      <c r="I26" s="213"/>
      <c r="K26" s="214">
        <v>3</v>
      </c>
      <c r="L26" s="214"/>
      <c r="M26" s="7"/>
      <c r="N26" s="215">
        <v>6.96</v>
      </c>
      <c r="O26" s="215"/>
      <c r="P26" s="215"/>
      <c r="Q26" s="7"/>
      <c r="R26" s="7"/>
      <c r="S26" s="215">
        <v>6</v>
      </c>
      <c r="T26" s="215"/>
      <c r="U26" s="215"/>
      <c r="V26" s="216"/>
      <c r="W26" s="212"/>
      <c r="X26" s="212"/>
      <c r="Y26" s="210"/>
      <c r="Z26" s="210"/>
      <c r="AA26" s="210"/>
      <c r="AB26" s="210"/>
      <c r="AC26" s="211"/>
      <c r="AD26" s="211"/>
      <c r="AE26" s="211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184"/>
      <c r="AS26" s="184"/>
      <c r="AT26" s="184"/>
      <c r="AU26" s="1"/>
    </row>
    <row r="27" spans="1:69" ht="6" customHeight="1" x14ac:dyDescent="0.25">
      <c r="V27" s="216"/>
      <c r="W27" s="212"/>
      <c r="X27" s="212"/>
      <c r="Y27" s="210"/>
      <c r="Z27" s="210"/>
      <c r="AA27" s="210"/>
      <c r="AB27" s="210"/>
      <c r="AC27" s="211"/>
      <c r="AD27" s="211"/>
      <c r="AE27" s="211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184"/>
      <c r="AS27" s="184"/>
      <c r="AT27" s="184"/>
      <c r="AU27" s="1"/>
    </row>
    <row r="28" spans="1:69" s="60" customFormat="1" ht="20.149999999999999" customHeight="1" x14ac:dyDescent="0.25">
      <c r="A28" s="202" t="s">
        <v>34</v>
      </c>
      <c r="B28" s="203"/>
      <c r="C28" s="206" t="s">
        <v>35</v>
      </c>
      <c r="D28" s="206"/>
      <c r="E28" s="206"/>
      <c r="F28" s="206" t="s">
        <v>78</v>
      </c>
      <c r="G28" s="206"/>
      <c r="H28" s="206" t="s">
        <v>79</v>
      </c>
      <c r="I28" s="206"/>
      <c r="J28" s="206"/>
      <c r="K28" s="206" t="s">
        <v>80</v>
      </c>
      <c r="L28" s="206"/>
      <c r="M28" s="206"/>
      <c r="N28" s="207" t="s">
        <v>36</v>
      </c>
      <c r="O28" s="208"/>
      <c r="P28" s="207" t="s">
        <v>37</v>
      </c>
      <c r="Q28" s="209"/>
      <c r="R28" s="209"/>
      <c r="S28" s="209"/>
      <c r="T28" s="209"/>
      <c r="U28" s="208"/>
      <c r="V28" s="195" t="s">
        <v>38</v>
      </c>
      <c r="W28" s="178"/>
      <c r="X28" s="178"/>
      <c r="Y28" s="196" t="s">
        <v>39</v>
      </c>
      <c r="Z28" s="197"/>
      <c r="AA28" s="197"/>
      <c r="AB28" s="198"/>
      <c r="AC28" s="195" t="s">
        <v>40</v>
      </c>
      <c r="AD28" s="178"/>
      <c r="AE28" s="178"/>
      <c r="AF28" s="195" t="s">
        <v>41</v>
      </c>
      <c r="AG28" s="178"/>
      <c r="AH28" s="178"/>
      <c r="AI28" s="195" t="s">
        <v>42</v>
      </c>
      <c r="AJ28" s="178"/>
      <c r="AK28" s="178"/>
      <c r="AL28" s="195" t="s">
        <v>43</v>
      </c>
      <c r="AM28" s="178"/>
      <c r="AN28" s="178"/>
      <c r="AO28" s="196" t="s">
        <v>44</v>
      </c>
      <c r="AP28" s="197"/>
      <c r="AQ28" s="198"/>
      <c r="AR28" s="201" t="s">
        <v>45</v>
      </c>
      <c r="AS28" s="201"/>
      <c r="AT28" s="201"/>
      <c r="AU28" s="16"/>
      <c r="BB28" s="41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</row>
    <row r="29" spans="1:69" ht="20.149999999999999" customHeight="1" x14ac:dyDescent="0.25">
      <c r="A29" s="20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192"/>
      <c r="O29" s="194"/>
      <c r="P29" s="192" t="s">
        <v>46</v>
      </c>
      <c r="Q29" s="193"/>
      <c r="R29" s="193"/>
      <c r="S29" s="193"/>
      <c r="T29" s="193"/>
      <c r="U29" s="194"/>
      <c r="V29" s="178"/>
      <c r="W29" s="178"/>
      <c r="X29" s="178"/>
      <c r="Y29" s="199"/>
      <c r="Z29" s="169"/>
      <c r="AA29" s="169"/>
      <c r="AB29" s="200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99"/>
      <c r="AP29" s="169"/>
      <c r="AQ29" s="200"/>
      <c r="AR29" s="201"/>
      <c r="AS29" s="201"/>
      <c r="AT29" s="201"/>
      <c r="AU29" s="1"/>
      <c r="BG29" s="156"/>
      <c r="BH29" s="156"/>
      <c r="BI29" s="156"/>
      <c r="BP29" s="156"/>
      <c r="BQ29" s="156"/>
    </row>
    <row r="30" spans="1:69" ht="23.25" customHeight="1" x14ac:dyDescent="0.25">
      <c r="A30" s="171" t="s">
        <v>87</v>
      </c>
      <c r="B30" s="171"/>
      <c r="C30" s="171" t="s">
        <v>87</v>
      </c>
      <c r="D30" s="171"/>
      <c r="E30" s="171"/>
      <c r="F30" s="172">
        <v>0.1</v>
      </c>
      <c r="G30" s="172"/>
      <c r="H30" s="173">
        <v>0.40138888888888885</v>
      </c>
      <c r="I30" s="173"/>
      <c r="J30" s="173"/>
      <c r="K30" s="173">
        <v>0.41319444444444442</v>
      </c>
      <c r="L30" s="173"/>
      <c r="M30" s="173"/>
      <c r="N30" s="174">
        <v>12</v>
      </c>
      <c r="O30" s="175"/>
      <c r="P30" s="185">
        <v>0</v>
      </c>
      <c r="Q30" s="186"/>
      <c r="R30" s="187" t="s">
        <v>47</v>
      </c>
      <c r="S30" s="188"/>
      <c r="T30" s="188"/>
      <c r="U30" s="189"/>
      <c r="V30" s="170"/>
      <c r="W30" s="170"/>
      <c r="X30" s="170"/>
      <c r="Y30" s="190"/>
      <c r="Z30" s="190"/>
      <c r="AA30" s="190"/>
      <c r="AB30" s="190"/>
      <c r="AC30" s="191"/>
      <c r="AD30" s="191"/>
      <c r="AE30" s="191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6"/>
      <c r="AS30" s="176"/>
      <c r="AT30" s="176"/>
      <c r="AU30" s="1"/>
    </row>
    <row r="31" spans="1:69" ht="6" customHeight="1" x14ac:dyDescent="0.25">
      <c r="R31" s="17"/>
      <c r="S31" s="17"/>
      <c r="T31" s="17"/>
      <c r="U31" s="17"/>
      <c r="V31" s="1"/>
      <c r="W31" s="177" t="s">
        <v>5</v>
      </c>
      <c r="X31" s="177"/>
      <c r="Y31" s="177"/>
      <c r="Z31" s="177"/>
      <c r="AA31" s="61"/>
      <c r="AB31" s="178" t="s">
        <v>7</v>
      </c>
      <c r="AC31" s="178"/>
      <c r="AD31" s="1"/>
      <c r="AE31" s="52"/>
      <c r="AF31" s="179" t="s">
        <v>8</v>
      </c>
      <c r="AG31" s="180"/>
      <c r="AH31" s="181" t="s">
        <v>9</v>
      </c>
      <c r="AI31" s="182"/>
      <c r="AJ31" s="183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"/>
      <c r="AV31" s="1"/>
    </row>
    <row r="32" spans="1:69" s="16" customFormat="1" ht="15.5" x14ac:dyDescent="0.25">
      <c r="A32" s="113" t="s">
        <v>48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5"/>
      <c r="Y32" s="169" t="s">
        <v>49</v>
      </c>
      <c r="Z32" s="169"/>
      <c r="AA32" s="169"/>
      <c r="AB32" s="169"/>
      <c r="AC32" s="169" t="s">
        <v>50</v>
      </c>
      <c r="AD32" s="169"/>
      <c r="AE32" s="169"/>
      <c r="AF32" s="169" t="s">
        <v>51</v>
      </c>
      <c r="AG32" s="169"/>
      <c r="AH32" s="169"/>
      <c r="AI32" s="169" t="s">
        <v>52</v>
      </c>
      <c r="AJ32" s="169"/>
      <c r="AK32" s="169"/>
      <c r="AL32" s="169" t="s">
        <v>53</v>
      </c>
      <c r="AM32" s="169"/>
      <c r="AN32" s="169"/>
      <c r="AR32" s="18"/>
      <c r="AS32" s="18"/>
      <c r="AT32" s="18"/>
    </row>
    <row r="33" spans="1:47" s="16" customFormat="1" ht="21.75" customHeight="1" x14ac:dyDescent="0.25">
      <c r="A33" s="155"/>
      <c r="B33" s="155"/>
      <c r="C33" s="163"/>
      <c r="D33" s="163"/>
      <c r="E33" s="168" t="s">
        <v>49</v>
      </c>
      <c r="F33" s="168"/>
      <c r="G33" s="161" t="s">
        <v>54</v>
      </c>
      <c r="H33" s="161"/>
      <c r="I33" s="168" t="s">
        <v>51</v>
      </c>
      <c r="J33" s="168"/>
      <c r="K33" s="168"/>
      <c r="L33" s="161" t="s">
        <v>55</v>
      </c>
      <c r="M33" s="161"/>
      <c r="N33" s="161" t="s">
        <v>56</v>
      </c>
      <c r="O33" s="161"/>
      <c r="P33" s="162"/>
      <c r="Q33" s="155"/>
      <c r="R33" s="155"/>
      <c r="S33" s="156"/>
      <c r="T33" s="156"/>
      <c r="U33" s="156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63"/>
      <c r="B34" s="163"/>
      <c r="C34" s="164" t="str">
        <f ca="1">IF(C47="","",C35)</f>
        <v>✔️- 
Estabilizado</v>
      </c>
      <c r="D34" s="164"/>
      <c r="E34" s="164" t="str">
        <f ca="1">IF(E47="","",E35)</f>
        <v>✔️- 
Estabilizado</v>
      </c>
      <c r="F34" s="164"/>
      <c r="G34" s="164" t="str">
        <f ca="1">IF(G47="","",G35)</f>
        <v>✔️- 
Estabilizado</v>
      </c>
      <c r="H34" s="164"/>
      <c r="I34" s="165" t="str">
        <f ca="1">IF(I47="","",I35)</f>
        <v>✔️- 
Estabilizado</v>
      </c>
      <c r="J34" s="166"/>
      <c r="K34" s="167"/>
      <c r="L34" s="165" t="str">
        <f ca="1">IF(L47="","",L35)</f>
        <v>✔️- 
Estabilizado</v>
      </c>
      <c r="M34" s="167"/>
      <c r="N34" s="165" t="str">
        <f ca="1">IF(N47="","",N35)</f>
        <v>✔️- 
Estabilizado</v>
      </c>
      <c r="O34" s="167"/>
      <c r="P34" s="155"/>
      <c r="Q34" s="155"/>
      <c r="R34" s="155"/>
      <c r="S34" s="156"/>
      <c r="T34" s="156"/>
      <c r="U34" s="156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x14ac:dyDescent="0.25">
      <c r="A35" s="19"/>
      <c r="B35" s="19"/>
      <c r="C35" s="157" t="str">
        <f ca="1">IF(C38&lt;=C37,$P$38,$P$37)</f>
        <v>✔️- 
Estabilizado</v>
      </c>
      <c r="D35" s="157"/>
      <c r="E35" s="157" t="str">
        <f t="shared" ref="E35" ca="1" si="0">IF(E38&lt;=E37,$P$38,$P$37)</f>
        <v>✔️- 
Estabilizado</v>
      </c>
      <c r="F35" s="157"/>
      <c r="G35" s="157" t="str">
        <f t="shared" ref="G35" ca="1" si="1">IF(G38&lt;=G37,$P$38,$P$37)</f>
        <v>✔️- 
Estabilizado</v>
      </c>
      <c r="H35" s="157"/>
      <c r="I35" s="158" t="str">
        <f t="shared" ref="I35" ca="1" si="2">IF(I38&lt;=I37,$P$38,$P$37)</f>
        <v>✔️- 
Estabilizado</v>
      </c>
      <c r="J35" s="159"/>
      <c r="K35" s="160"/>
      <c r="L35" s="157" t="str">
        <f t="shared" ref="L35" ca="1" si="3">IF(L38&lt;=L37,$P$38,$P$37)</f>
        <v>✔️- 
Estabilizado</v>
      </c>
      <c r="M35" s="157"/>
      <c r="N35" s="157" t="str">
        <f t="shared" ref="N35" ca="1" si="4">IF(N38&lt;=N37,$P$38,$P$37)</f>
        <v>✔️- 
Estabilizado</v>
      </c>
      <c r="O35" s="15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1">
        <f ca="1">IF(C34=$P$37,1,0)</f>
        <v>0</v>
      </c>
      <c r="D36" s="151"/>
      <c r="E36" s="151">
        <f ca="1">IF(E34=$P$37,1,0)</f>
        <v>0</v>
      </c>
      <c r="F36" s="151"/>
      <c r="G36" s="151">
        <f ca="1">IF(G34=$P$37,1,0)</f>
        <v>0</v>
      </c>
      <c r="H36" s="151"/>
      <c r="I36" s="152">
        <f ca="1">IF(I34=$P$37,1,0)</f>
        <v>0</v>
      </c>
      <c r="J36" s="153"/>
      <c r="K36" s="154"/>
      <c r="L36" s="151">
        <f ca="1">IF(L34=$P$37,1,0)</f>
        <v>0</v>
      </c>
      <c r="M36" s="151"/>
      <c r="N36" s="151">
        <f ca="1">IF(N34=$P$37,1,0)</f>
        <v>0</v>
      </c>
      <c r="O36" s="15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x14ac:dyDescent="0.3">
      <c r="A37" s="19" t="s">
        <v>57</v>
      </c>
      <c r="B37" s="19"/>
      <c r="C37" s="94">
        <v>0.01</v>
      </c>
      <c r="D37" s="94"/>
      <c r="E37" s="147">
        <f>ROUNDUP(E47*5%,0)</f>
        <v>3</v>
      </c>
      <c r="F37" s="147"/>
      <c r="G37" s="105">
        <v>20</v>
      </c>
      <c r="H37" s="105"/>
      <c r="I37" s="148">
        <f>IF(I47&lt;=2,0.2,I47*10%)</f>
        <v>0.21400000000000002</v>
      </c>
      <c r="J37" s="149"/>
      <c r="K37" s="150"/>
      <c r="L37" s="106">
        <v>0.2</v>
      </c>
      <c r="M37" s="108"/>
      <c r="N37" s="106">
        <v>0.5</v>
      </c>
      <c r="O37" s="108"/>
      <c r="P37" s="20" t="s">
        <v>58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x14ac:dyDescent="0.3">
      <c r="A38" s="19"/>
      <c r="B38" s="19"/>
      <c r="C38" s="142">
        <f ca="1">IF(C49="",10000,MAX(C39:D41)-(MIN(C39:D41)))</f>
        <v>0</v>
      </c>
      <c r="D38" s="143"/>
      <c r="E38" s="142">
        <f ca="1">MAX(E39:F41)-(MIN(E39:F41))</f>
        <v>2</v>
      </c>
      <c r="F38" s="143"/>
      <c r="G38" s="144">
        <f ca="1">IF(G49="",10000,MAX(G39:H41)-(MIN(G39:H41)))</f>
        <v>1.7999999999999829</v>
      </c>
      <c r="H38" s="145"/>
      <c r="I38" s="142">
        <f ca="1">IF(I48="","100",MAX(I39:K41)-(MIN(I39:K41)))</f>
        <v>0.14000000000000012</v>
      </c>
      <c r="J38" s="146"/>
      <c r="K38" s="143"/>
      <c r="L38" s="142">
        <f ca="1">MAX(L39:M41)-(MIN(L39:M41))</f>
        <v>4.0000000000000036E-2</v>
      </c>
      <c r="M38" s="143"/>
      <c r="N38" s="142">
        <f ca="1">MAX(N39:O41)-(MIN(N39:O41))</f>
        <v>6.9999999999996732E-2</v>
      </c>
      <c r="O38" s="143"/>
      <c r="P38" s="20" t="s">
        <v>59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x14ac:dyDescent="0.3">
      <c r="A39" s="19"/>
      <c r="B39" s="19"/>
      <c r="C39" s="136">
        <f ca="1">OFFSET($C$47,COUNTA($C$47:$C$59)-3,0)</f>
        <v>1.9</v>
      </c>
      <c r="D39" s="136"/>
      <c r="E39" s="137">
        <f ca="1">OFFSET($E$47,COUNTA($E$47:$E$59)-3,0)</f>
        <v>50</v>
      </c>
      <c r="F39" s="137"/>
      <c r="G39" s="138">
        <f ca="1">OFFSET($G$47,COUNTA($G$47:$G$59)-3,0)</f>
        <v>144.1</v>
      </c>
      <c r="H39" s="138"/>
      <c r="I39" s="139">
        <f ca="1">OFFSET($I$47,COUNTA($I$47:$I$59)-3,0)</f>
        <v>2.25</v>
      </c>
      <c r="J39" s="140"/>
      <c r="K39" s="141"/>
      <c r="L39" s="137">
        <f ca="1">OFFSET($L$47,COUNTA($L$47:$L$59)-3,0)</f>
        <v>5.08</v>
      </c>
      <c r="M39" s="137"/>
      <c r="N39" s="137">
        <f ca="1">OFFSET($N$47,COUNTA($N$47:$N$59)-3,0)</f>
        <v>22.67</v>
      </c>
      <c r="O39" s="137"/>
      <c r="P39" s="19" t="s">
        <v>33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x14ac:dyDescent="0.3">
      <c r="A40" s="19"/>
      <c r="B40" s="19"/>
      <c r="C40" s="136">
        <f ca="1">OFFSET($C$47,COUNTA($C$47:$C$59)-2,0)</f>
        <v>1.9</v>
      </c>
      <c r="D40" s="136"/>
      <c r="E40" s="137">
        <f ca="1">OFFSET($E$47,COUNTA($E$47:$E$59)-2,0)</f>
        <v>49</v>
      </c>
      <c r="F40" s="137"/>
      <c r="G40" s="138">
        <f ca="1">OFFSET($G$47,COUNTA($G$47:$G$59)-2,0)</f>
        <v>145.69999999999999</v>
      </c>
      <c r="H40" s="138"/>
      <c r="I40" s="139">
        <f ca="1">OFFSET($I$47,COUNTA($I$47:$I$59)-2,0)</f>
        <v>2.27</v>
      </c>
      <c r="J40" s="140"/>
      <c r="K40" s="141"/>
      <c r="L40" s="137">
        <f ca="1">OFFSET($L$47,COUNTA($L$47:$L$59)-2,0)</f>
        <v>5.04</v>
      </c>
      <c r="M40" s="137"/>
      <c r="N40" s="137">
        <f ca="1">OFFSET($N$47,COUNTA($N$47:$N$59)-2,0)</f>
        <v>22.7</v>
      </c>
      <c r="O40" s="137"/>
      <c r="P40" s="19" t="s">
        <v>60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x14ac:dyDescent="0.3">
      <c r="A41" s="21"/>
      <c r="B41" s="21"/>
      <c r="C41" s="130">
        <f ca="1">OFFSET($C$47,COUNTA($C$47:$C$59)-1,0)</f>
        <v>1.9</v>
      </c>
      <c r="D41" s="130"/>
      <c r="E41" s="131">
        <f ca="1">OFFSET($E$47,COUNTA($E$47:$E$59)-1,0)</f>
        <v>48</v>
      </c>
      <c r="F41" s="131"/>
      <c r="G41" s="132">
        <f ca="1">OFFSET($G$47,COUNTA($G$47:$G$59)-1,0)</f>
        <v>143.9</v>
      </c>
      <c r="H41" s="132"/>
      <c r="I41" s="133">
        <f ca="1">OFFSET($I$47,COUNTA($I$47:$I$59)-1,0)</f>
        <v>2.13</v>
      </c>
      <c r="J41" s="134"/>
      <c r="K41" s="135"/>
      <c r="L41" s="131">
        <f ca="1">OFFSET($L$47,COUNTA($L$47:$L$59)-1,0)</f>
        <v>5.04</v>
      </c>
      <c r="M41" s="131"/>
      <c r="N41" s="131">
        <f ca="1">OFFSET($N$47,COUNTA($N$47:$N$59)-1,0)</f>
        <v>22.74</v>
      </c>
      <c r="O41" s="13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x14ac:dyDescent="0.25">
      <c r="A42" s="113" t="s">
        <v>61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x14ac:dyDescent="0.25">
      <c r="A43" s="113" t="s">
        <v>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4" t="s">
        <v>62</v>
      </c>
      <c r="B44" s="115"/>
      <c r="C44" s="114" t="s">
        <v>63</v>
      </c>
      <c r="D44" s="114"/>
      <c r="E44" s="116" t="s">
        <v>64</v>
      </c>
      <c r="F44" s="116"/>
      <c r="G44" s="114" t="s">
        <v>65</v>
      </c>
      <c r="H44" s="114"/>
      <c r="I44" s="117" t="s">
        <v>66</v>
      </c>
      <c r="J44" s="114"/>
      <c r="K44" s="114"/>
      <c r="L44" s="118" t="s">
        <v>67</v>
      </c>
      <c r="M44" s="119"/>
      <c r="N44" s="118" t="s">
        <v>68</v>
      </c>
      <c r="O44" s="119"/>
      <c r="P44" s="118" t="s">
        <v>69</v>
      </c>
      <c r="Q44" s="116"/>
      <c r="R44" s="119"/>
      <c r="S44" s="116" t="s">
        <v>45</v>
      </c>
      <c r="T44" s="116"/>
      <c r="U44" s="11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4"/>
      <c r="E45" s="126" t="s">
        <v>70</v>
      </c>
      <c r="F45" s="126"/>
      <c r="G45" s="114"/>
      <c r="H45" s="114"/>
      <c r="I45" s="117"/>
      <c r="J45" s="114"/>
      <c r="K45" s="114"/>
      <c r="L45" s="120"/>
      <c r="M45" s="121"/>
      <c r="N45" s="120"/>
      <c r="O45" s="121"/>
      <c r="P45" s="120"/>
      <c r="Q45" s="124"/>
      <c r="R45" s="121"/>
      <c r="S45" s="124"/>
      <c r="T45" s="124"/>
      <c r="U45" s="124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14"/>
      <c r="B46" s="115"/>
      <c r="C46" s="114"/>
      <c r="D46" s="114"/>
      <c r="E46" s="127">
        <v>1</v>
      </c>
      <c r="F46" s="128"/>
      <c r="G46" s="114"/>
      <c r="H46" s="114"/>
      <c r="I46" s="117"/>
      <c r="J46" s="114"/>
      <c r="K46" s="114"/>
      <c r="L46" s="122"/>
      <c r="M46" s="123"/>
      <c r="N46" s="122"/>
      <c r="O46" s="123"/>
      <c r="P46" s="128">
        <v>3</v>
      </c>
      <c r="Q46" s="129"/>
      <c r="R46" s="127"/>
      <c r="S46" s="125"/>
      <c r="T46" s="125"/>
      <c r="U46" s="125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03">
        <v>0</v>
      </c>
      <c r="B47" s="103"/>
      <c r="C47" s="109">
        <v>1.9</v>
      </c>
      <c r="D47" s="110"/>
      <c r="E47" s="111">
        <v>54</v>
      </c>
      <c r="F47" s="111"/>
      <c r="G47" s="105">
        <v>121.3</v>
      </c>
      <c r="H47" s="105"/>
      <c r="I47" s="106">
        <v>2.14</v>
      </c>
      <c r="J47" s="107"/>
      <c r="K47" s="108"/>
      <c r="L47" s="106">
        <v>5.36</v>
      </c>
      <c r="M47" s="108"/>
      <c r="N47" s="109">
        <v>22.51</v>
      </c>
      <c r="O47" s="110"/>
      <c r="P47" s="112">
        <v>14</v>
      </c>
      <c r="Q47" s="112"/>
      <c r="R47" s="112"/>
      <c r="S47" s="98" t="s">
        <v>83</v>
      </c>
      <c r="T47" s="98"/>
      <c r="U47" s="98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03">
        <v>3</v>
      </c>
      <c r="B48" s="103"/>
      <c r="C48" s="109">
        <v>1.9</v>
      </c>
      <c r="D48" s="110"/>
      <c r="E48" s="111">
        <v>51</v>
      </c>
      <c r="F48" s="111"/>
      <c r="G48" s="105">
        <v>145.19999999999999</v>
      </c>
      <c r="H48" s="105"/>
      <c r="I48" s="106">
        <v>2.16</v>
      </c>
      <c r="J48" s="107"/>
      <c r="K48" s="108"/>
      <c r="L48" s="106">
        <v>5.2</v>
      </c>
      <c r="M48" s="108"/>
      <c r="N48" s="109">
        <v>22.61</v>
      </c>
      <c r="O48" s="110"/>
      <c r="P48" s="112">
        <v>12</v>
      </c>
      <c r="Q48" s="112"/>
      <c r="R48" s="112"/>
      <c r="S48" s="98" t="s">
        <v>83</v>
      </c>
      <c r="T48" s="98"/>
      <c r="U48" s="98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03">
        <v>6</v>
      </c>
      <c r="B49" s="103"/>
      <c r="C49" s="109">
        <v>1.9</v>
      </c>
      <c r="D49" s="110"/>
      <c r="E49" s="111">
        <v>50</v>
      </c>
      <c r="F49" s="111"/>
      <c r="G49" s="105">
        <v>144.1</v>
      </c>
      <c r="H49" s="105"/>
      <c r="I49" s="106">
        <v>2.25</v>
      </c>
      <c r="J49" s="107"/>
      <c r="K49" s="108"/>
      <c r="L49" s="106">
        <v>5.08</v>
      </c>
      <c r="M49" s="108"/>
      <c r="N49" s="109">
        <v>22.67</v>
      </c>
      <c r="O49" s="110"/>
      <c r="P49" s="112">
        <v>10</v>
      </c>
      <c r="Q49" s="112"/>
      <c r="R49" s="112"/>
      <c r="S49" s="98" t="s">
        <v>83</v>
      </c>
      <c r="T49" s="98"/>
      <c r="U49" s="98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03">
        <v>9</v>
      </c>
      <c r="B50" s="103"/>
      <c r="C50" s="109">
        <v>1.9</v>
      </c>
      <c r="D50" s="110"/>
      <c r="E50" s="111">
        <v>49</v>
      </c>
      <c r="F50" s="111"/>
      <c r="G50" s="105">
        <v>145.69999999999999</v>
      </c>
      <c r="H50" s="105"/>
      <c r="I50" s="106">
        <v>2.27</v>
      </c>
      <c r="J50" s="107"/>
      <c r="K50" s="108"/>
      <c r="L50" s="106">
        <v>5.04</v>
      </c>
      <c r="M50" s="108"/>
      <c r="N50" s="109">
        <v>22.7</v>
      </c>
      <c r="O50" s="110"/>
      <c r="P50" s="112">
        <v>8</v>
      </c>
      <c r="Q50" s="112"/>
      <c r="R50" s="112"/>
      <c r="S50" s="98" t="s">
        <v>83</v>
      </c>
      <c r="T50" s="98"/>
      <c r="U50" s="98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03">
        <v>12</v>
      </c>
      <c r="B51" s="103"/>
      <c r="C51" s="109">
        <v>1.9</v>
      </c>
      <c r="D51" s="110"/>
      <c r="E51" s="111">
        <v>48</v>
      </c>
      <c r="F51" s="111"/>
      <c r="G51" s="105">
        <v>143.9</v>
      </c>
      <c r="H51" s="105"/>
      <c r="I51" s="106">
        <v>2.13</v>
      </c>
      <c r="J51" s="107"/>
      <c r="K51" s="108"/>
      <c r="L51" s="106">
        <v>5.04</v>
      </c>
      <c r="M51" s="108"/>
      <c r="N51" s="109">
        <v>22.74</v>
      </c>
      <c r="O51" s="110"/>
      <c r="P51" s="95">
        <v>5</v>
      </c>
      <c r="Q51" s="96"/>
      <c r="R51" s="97"/>
      <c r="S51" s="98" t="s">
        <v>83</v>
      </c>
      <c r="T51" s="98"/>
      <c r="U51" s="98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03" t="str">
        <f t="shared" ref="A52:A59" si="5">IF(C52="","",A51+$K$26)</f>
        <v/>
      </c>
      <c r="B52" s="103"/>
      <c r="C52" s="109"/>
      <c r="D52" s="110"/>
      <c r="E52" s="104"/>
      <c r="F52" s="104"/>
      <c r="G52" s="105"/>
      <c r="H52" s="105"/>
      <c r="I52" s="106"/>
      <c r="J52" s="107"/>
      <c r="K52" s="108"/>
      <c r="L52" s="106"/>
      <c r="M52" s="108"/>
      <c r="N52" s="109"/>
      <c r="O52" s="110"/>
      <c r="P52" s="95"/>
      <c r="Q52" s="96"/>
      <c r="R52" s="97"/>
      <c r="S52" s="98"/>
      <c r="T52" s="98"/>
      <c r="U52" s="98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03" t="str">
        <f t="shared" si="5"/>
        <v/>
      </c>
      <c r="B53" s="103"/>
      <c r="C53" s="109"/>
      <c r="D53" s="110"/>
      <c r="E53" s="104"/>
      <c r="F53" s="104"/>
      <c r="G53" s="105"/>
      <c r="H53" s="105"/>
      <c r="I53" s="106"/>
      <c r="J53" s="107"/>
      <c r="K53" s="108"/>
      <c r="L53" s="106"/>
      <c r="M53" s="108"/>
      <c r="N53" s="109"/>
      <c r="O53" s="110"/>
      <c r="P53" s="95"/>
      <c r="Q53" s="96"/>
      <c r="R53" s="97"/>
      <c r="S53" s="98"/>
      <c r="T53" s="98"/>
      <c r="U53" s="98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03" t="str">
        <f t="shared" si="5"/>
        <v/>
      </c>
      <c r="B54" s="103"/>
      <c r="C54" s="109"/>
      <c r="D54" s="110"/>
      <c r="E54" s="104"/>
      <c r="F54" s="104"/>
      <c r="G54" s="105"/>
      <c r="H54" s="105"/>
      <c r="I54" s="106"/>
      <c r="J54" s="107"/>
      <c r="K54" s="108"/>
      <c r="L54" s="106"/>
      <c r="M54" s="108"/>
      <c r="N54" s="109"/>
      <c r="O54" s="110"/>
      <c r="P54" s="95"/>
      <c r="Q54" s="96"/>
      <c r="R54" s="97"/>
      <c r="S54" s="98"/>
      <c r="T54" s="98"/>
      <c r="U54" s="98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03" t="str">
        <f t="shared" si="5"/>
        <v/>
      </c>
      <c r="B55" s="103"/>
      <c r="C55" s="94"/>
      <c r="D55" s="94"/>
      <c r="E55" s="104"/>
      <c r="F55" s="104"/>
      <c r="G55" s="105"/>
      <c r="H55" s="105"/>
      <c r="I55" s="106"/>
      <c r="J55" s="107"/>
      <c r="K55" s="108"/>
      <c r="L55" s="106"/>
      <c r="M55" s="108"/>
      <c r="N55" s="109"/>
      <c r="O55" s="110"/>
      <c r="P55" s="95"/>
      <c r="Q55" s="96"/>
      <c r="R55" s="97"/>
      <c r="S55" s="98"/>
      <c r="T55" s="98"/>
      <c r="U55" s="98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03" t="str">
        <f t="shared" si="5"/>
        <v/>
      </c>
      <c r="B56" s="103"/>
      <c r="C56" s="94"/>
      <c r="D56" s="94"/>
      <c r="E56" s="104"/>
      <c r="F56" s="104"/>
      <c r="G56" s="105"/>
      <c r="H56" s="105"/>
      <c r="I56" s="106"/>
      <c r="J56" s="107"/>
      <c r="K56" s="108"/>
      <c r="L56" s="106"/>
      <c r="M56" s="108"/>
      <c r="N56" s="109"/>
      <c r="O56" s="110"/>
      <c r="P56" s="95"/>
      <c r="Q56" s="96"/>
      <c r="R56" s="97"/>
      <c r="S56" s="98"/>
      <c r="T56" s="98"/>
      <c r="U56" s="98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03" t="str">
        <f t="shared" si="5"/>
        <v/>
      </c>
      <c r="B57" s="103"/>
      <c r="C57" s="94"/>
      <c r="D57" s="94"/>
      <c r="E57" s="104"/>
      <c r="F57" s="104"/>
      <c r="G57" s="105"/>
      <c r="H57" s="105"/>
      <c r="I57" s="106"/>
      <c r="J57" s="107"/>
      <c r="K57" s="108"/>
      <c r="L57" s="106"/>
      <c r="M57" s="108"/>
      <c r="N57" s="109"/>
      <c r="O57" s="110"/>
      <c r="P57" s="95"/>
      <c r="Q57" s="96"/>
      <c r="R57" s="97"/>
      <c r="S57" s="98"/>
      <c r="T57" s="98"/>
      <c r="U57" s="98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03" t="str">
        <f t="shared" si="5"/>
        <v/>
      </c>
      <c r="B58" s="103"/>
      <c r="C58" s="94"/>
      <c r="D58" s="94"/>
      <c r="E58" s="104"/>
      <c r="F58" s="104"/>
      <c r="G58" s="105"/>
      <c r="H58" s="105"/>
      <c r="I58" s="106"/>
      <c r="J58" s="107"/>
      <c r="K58" s="108"/>
      <c r="L58" s="106"/>
      <c r="M58" s="108"/>
      <c r="N58" s="109"/>
      <c r="O58" s="110"/>
      <c r="P58" s="95"/>
      <c r="Q58" s="96"/>
      <c r="R58" s="97"/>
      <c r="S58" s="98"/>
      <c r="T58" s="98"/>
      <c r="U58" s="98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03" t="str">
        <f t="shared" si="5"/>
        <v/>
      </c>
      <c r="B59" s="103"/>
      <c r="C59" s="94"/>
      <c r="D59" s="94"/>
      <c r="E59" s="104"/>
      <c r="F59" s="104"/>
      <c r="G59" s="105"/>
      <c r="H59" s="105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98"/>
      <c r="U59" s="98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x14ac:dyDescent="0.25">
      <c r="A61" s="99" t="s">
        <v>71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x14ac:dyDescent="0.25">
      <c r="A64" s="100" t="s">
        <v>72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x14ac:dyDescent="0.25">
      <c r="A65" s="101" t="str">
        <f ca="1">IF($C$47="","",IF(C36=0,"","SIM - Nível de água não estabilizado conforme requisito da norma ABNT NBR 15847:2010 item 6 Critérios de rebaixamento do nível da água durante a purga: "))</f>
        <v/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8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x14ac:dyDescent="0.25">
      <c r="A67" s="84" t="str">
        <f>IF(F26="","",IF(F26="SIM","","SIM - Não posicionado conforme requisitos da norma ABNT NBR 15847:2010 item 7.2 Purga de baixa-vazao: (7.2.1 Descrição do método), posicionado no meio da coluna de água"))</f>
        <v/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x14ac:dyDescent="0.25">
      <c r="A68" s="86" t="s">
        <v>73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x14ac:dyDescent="0.2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9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sheetProtection formatCells="0" formatColumns="0" formatRows="0" insertColumns="0" insertRows="0" deleteRows="0"/>
  <dataConsolidate/>
  <mergeCells count="357">
    <mergeCell ref="A66:U66"/>
    <mergeCell ref="A67:U67"/>
    <mergeCell ref="A68:U68"/>
    <mergeCell ref="A69:U87"/>
    <mergeCell ref="N59:O59"/>
    <mergeCell ref="P59:R59"/>
    <mergeCell ref="S59:U59"/>
    <mergeCell ref="A61:U62"/>
    <mergeCell ref="A64:U64"/>
    <mergeCell ref="A65:U65"/>
    <mergeCell ref="A59:B59"/>
    <mergeCell ref="C59:D59"/>
    <mergeCell ref="E59:F59"/>
    <mergeCell ref="G59:H59"/>
    <mergeCell ref="I59:K59"/>
    <mergeCell ref="L59:M59"/>
    <mergeCell ref="A58:B58"/>
    <mergeCell ref="C58:D58"/>
    <mergeCell ref="E58:F58"/>
    <mergeCell ref="G58:H58"/>
    <mergeCell ref="I58:K58"/>
    <mergeCell ref="L58:M58"/>
    <mergeCell ref="N58:O58"/>
    <mergeCell ref="P58:R58"/>
    <mergeCell ref="S58:U58"/>
    <mergeCell ref="A57:B57"/>
    <mergeCell ref="C57:D57"/>
    <mergeCell ref="E57:F57"/>
    <mergeCell ref="G57:H57"/>
    <mergeCell ref="I57:K57"/>
    <mergeCell ref="L57:M57"/>
    <mergeCell ref="N57:O57"/>
    <mergeCell ref="P57:R57"/>
    <mergeCell ref="S57:U57"/>
    <mergeCell ref="N55:O55"/>
    <mergeCell ref="P55:R55"/>
    <mergeCell ref="S55:U55"/>
    <mergeCell ref="A56:B56"/>
    <mergeCell ref="C56:D56"/>
    <mergeCell ref="E56:F56"/>
    <mergeCell ref="G56:H56"/>
    <mergeCell ref="I56:K56"/>
    <mergeCell ref="L56:M56"/>
    <mergeCell ref="N56:O56"/>
    <mergeCell ref="A55:B55"/>
    <mergeCell ref="C55:D55"/>
    <mergeCell ref="E55:F55"/>
    <mergeCell ref="G55:H55"/>
    <mergeCell ref="I55:K55"/>
    <mergeCell ref="L55:M55"/>
    <mergeCell ref="P56:R56"/>
    <mergeCell ref="S56:U56"/>
    <mergeCell ref="A54:B54"/>
    <mergeCell ref="C54:D54"/>
    <mergeCell ref="E54:F54"/>
    <mergeCell ref="G54:H54"/>
    <mergeCell ref="I54:K54"/>
    <mergeCell ref="L54:M54"/>
    <mergeCell ref="N54:O54"/>
    <mergeCell ref="P54:R54"/>
    <mergeCell ref="S54:U54"/>
    <mergeCell ref="A53:B53"/>
    <mergeCell ref="C53:D53"/>
    <mergeCell ref="E53:F53"/>
    <mergeCell ref="G53:H53"/>
    <mergeCell ref="I53:K53"/>
    <mergeCell ref="L53:M53"/>
    <mergeCell ref="N53:O53"/>
    <mergeCell ref="P53:R53"/>
    <mergeCell ref="S53:U53"/>
    <mergeCell ref="N51:O51"/>
    <mergeCell ref="P51:R51"/>
    <mergeCell ref="S51:U51"/>
    <mergeCell ref="A52:B52"/>
    <mergeCell ref="C52:D52"/>
    <mergeCell ref="E52:F52"/>
    <mergeCell ref="G52:H52"/>
    <mergeCell ref="I52:K52"/>
    <mergeCell ref="L52:M52"/>
    <mergeCell ref="N52:O52"/>
    <mergeCell ref="A51:B51"/>
    <mergeCell ref="C51:D51"/>
    <mergeCell ref="E51:F51"/>
    <mergeCell ref="G51:H51"/>
    <mergeCell ref="I51:K51"/>
    <mergeCell ref="L51:M51"/>
    <mergeCell ref="P52:R52"/>
    <mergeCell ref="S52:U52"/>
    <mergeCell ref="A50:B50"/>
    <mergeCell ref="C50:D50"/>
    <mergeCell ref="E50:F50"/>
    <mergeCell ref="G50:H50"/>
    <mergeCell ref="I50:K50"/>
    <mergeCell ref="L50:M50"/>
    <mergeCell ref="N50:O50"/>
    <mergeCell ref="P50:R50"/>
    <mergeCell ref="S50:U50"/>
    <mergeCell ref="A49:B49"/>
    <mergeCell ref="C49:D49"/>
    <mergeCell ref="E49:F49"/>
    <mergeCell ref="G49:H49"/>
    <mergeCell ref="I49:K49"/>
    <mergeCell ref="L49:M49"/>
    <mergeCell ref="N49:O49"/>
    <mergeCell ref="P49:R49"/>
    <mergeCell ref="S49:U49"/>
    <mergeCell ref="A48:B48"/>
    <mergeCell ref="C48:D48"/>
    <mergeCell ref="E48:F48"/>
    <mergeCell ref="G48:H48"/>
    <mergeCell ref="I48:K48"/>
    <mergeCell ref="L48:M48"/>
    <mergeCell ref="N48:O48"/>
    <mergeCell ref="P48:R48"/>
    <mergeCell ref="S48:U48"/>
    <mergeCell ref="A47:B47"/>
    <mergeCell ref="C47:D47"/>
    <mergeCell ref="E47:F47"/>
    <mergeCell ref="G47:H47"/>
    <mergeCell ref="I47:K47"/>
    <mergeCell ref="L47:M47"/>
    <mergeCell ref="N47:O47"/>
    <mergeCell ref="P47:R47"/>
    <mergeCell ref="S47:U47"/>
    <mergeCell ref="A42:U42"/>
    <mergeCell ref="A43:U43"/>
    <mergeCell ref="A44:B46"/>
    <mergeCell ref="C44:D46"/>
    <mergeCell ref="E44:F44"/>
    <mergeCell ref="G44:H46"/>
    <mergeCell ref="I44:K46"/>
    <mergeCell ref="L44:M46"/>
    <mergeCell ref="N44:O46"/>
    <mergeCell ref="P44:R45"/>
    <mergeCell ref="S44:U46"/>
    <mergeCell ref="E45:F45"/>
    <mergeCell ref="E46:F46"/>
    <mergeCell ref="P46:R46"/>
    <mergeCell ref="C41:D41"/>
    <mergeCell ref="E41:F41"/>
    <mergeCell ref="G41:H41"/>
    <mergeCell ref="I41:K41"/>
    <mergeCell ref="L41:M41"/>
    <mergeCell ref="N41:O41"/>
    <mergeCell ref="C40:D40"/>
    <mergeCell ref="E40:F40"/>
    <mergeCell ref="G40:H40"/>
    <mergeCell ref="I40:K40"/>
    <mergeCell ref="L40:M40"/>
    <mergeCell ref="N40:O40"/>
    <mergeCell ref="C39:D39"/>
    <mergeCell ref="E39:F39"/>
    <mergeCell ref="G39:H39"/>
    <mergeCell ref="I39:K39"/>
    <mergeCell ref="L39:M39"/>
    <mergeCell ref="N39:O39"/>
    <mergeCell ref="C38:D38"/>
    <mergeCell ref="E38:F38"/>
    <mergeCell ref="G38:H38"/>
    <mergeCell ref="I38:K38"/>
    <mergeCell ref="L38:M38"/>
    <mergeCell ref="N38:O38"/>
    <mergeCell ref="C37:D37"/>
    <mergeCell ref="E37:F37"/>
    <mergeCell ref="G37:H37"/>
    <mergeCell ref="I37:K37"/>
    <mergeCell ref="L37:M37"/>
    <mergeCell ref="N37:O37"/>
    <mergeCell ref="C36:D36"/>
    <mergeCell ref="E36:F36"/>
    <mergeCell ref="G36:H36"/>
    <mergeCell ref="I36:K36"/>
    <mergeCell ref="L36:M36"/>
    <mergeCell ref="N36:O36"/>
    <mergeCell ref="P34:R34"/>
    <mergeCell ref="S34:U34"/>
    <mergeCell ref="C35:D35"/>
    <mergeCell ref="E35:F35"/>
    <mergeCell ref="G35:H35"/>
    <mergeCell ref="I35:K35"/>
    <mergeCell ref="L35:M35"/>
    <mergeCell ref="N35:O35"/>
    <mergeCell ref="N33:O33"/>
    <mergeCell ref="P33:R33"/>
    <mergeCell ref="S33:U33"/>
    <mergeCell ref="A34:B34"/>
    <mergeCell ref="C34:D34"/>
    <mergeCell ref="E34:F34"/>
    <mergeCell ref="G34:H34"/>
    <mergeCell ref="I34:K34"/>
    <mergeCell ref="L34:M34"/>
    <mergeCell ref="N34:O34"/>
    <mergeCell ref="A33:B33"/>
    <mergeCell ref="C33:D33"/>
    <mergeCell ref="E33:F33"/>
    <mergeCell ref="G33:H33"/>
    <mergeCell ref="I33:K33"/>
    <mergeCell ref="L33:M33"/>
    <mergeCell ref="A32:U32"/>
    <mergeCell ref="Y32:AB32"/>
    <mergeCell ref="AC32:AE32"/>
    <mergeCell ref="AF32:AH32"/>
    <mergeCell ref="AI32:AK32"/>
    <mergeCell ref="AL32:AN32"/>
    <mergeCell ref="AI30:AK30"/>
    <mergeCell ref="AL30:AN30"/>
    <mergeCell ref="AO30:AQ30"/>
    <mergeCell ref="A30:B30"/>
    <mergeCell ref="C30:E30"/>
    <mergeCell ref="F30:G30"/>
    <mergeCell ref="H30:J30"/>
    <mergeCell ref="K30:M30"/>
    <mergeCell ref="N30:O30"/>
    <mergeCell ref="AR30:AT30"/>
    <mergeCell ref="W31:Z31"/>
    <mergeCell ref="AB31:AC31"/>
    <mergeCell ref="AF31:AG31"/>
    <mergeCell ref="AH31:AJ31"/>
    <mergeCell ref="AK31:AT31"/>
    <mergeCell ref="P30:Q30"/>
    <mergeCell ref="R30:U30"/>
    <mergeCell ref="V30:X30"/>
    <mergeCell ref="Y30:AB30"/>
    <mergeCell ref="AC30:AE30"/>
    <mergeCell ref="AF30:AH30"/>
    <mergeCell ref="BE28:BF28"/>
    <mergeCell ref="BG28:BI28"/>
    <mergeCell ref="BJ28:BL28"/>
    <mergeCell ref="BM28:BO28"/>
    <mergeCell ref="BP28:BQ28"/>
    <mergeCell ref="P29:U29"/>
    <mergeCell ref="BG29:BI29"/>
    <mergeCell ref="BP29:BQ29"/>
    <mergeCell ref="AC28:AE29"/>
    <mergeCell ref="AF28:AH29"/>
    <mergeCell ref="AI28:AK29"/>
    <mergeCell ref="AL28:AN29"/>
    <mergeCell ref="AO28:AQ29"/>
    <mergeCell ref="AR28:AT29"/>
    <mergeCell ref="AR26:AT27"/>
    <mergeCell ref="A28:B29"/>
    <mergeCell ref="C28:E29"/>
    <mergeCell ref="F28:G29"/>
    <mergeCell ref="H28:J29"/>
    <mergeCell ref="K28:M29"/>
    <mergeCell ref="N28:O29"/>
    <mergeCell ref="P28:U28"/>
    <mergeCell ref="V28:X29"/>
    <mergeCell ref="Y28:AB29"/>
    <mergeCell ref="Y26:AB27"/>
    <mergeCell ref="AC26:AE27"/>
    <mergeCell ref="AF26:AH27"/>
    <mergeCell ref="AI26:AK27"/>
    <mergeCell ref="AL26:AN27"/>
    <mergeCell ref="AO26:AQ27"/>
    <mergeCell ref="A26:D26"/>
    <mergeCell ref="F26:I26"/>
    <mergeCell ref="K26:L26"/>
    <mergeCell ref="N26:P26"/>
    <mergeCell ref="S26:U26"/>
    <mergeCell ref="V26:X27"/>
    <mergeCell ref="AO23:AQ24"/>
    <mergeCell ref="AR23:AT24"/>
    <mergeCell ref="A24:D24"/>
    <mergeCell ref="F24:I24"/>
    <mergeCell ref="K24:L24"/>
    <mergeCell ref="N24:P25"/>
    <mergeCell ref="S24:U25"/>
    <mergeCell ref="V23:X24"/>
    <mergeCell ref="Y23:AB24"/>
    <mergeCell ref="AC23:AE24"/>
    <mergeCell ref="AF23:AH24"/>
    <mergeCell ref="AI23:AK24"/>
    <mergeCell ref="AL23:AN24"/>
    <mergeCell ref="AC20:AE22"/>
    <mergeCell ref="AF20:AH22"/>
    <mergeCell ref="AI20:AK22"/>
    <mergeCell ref="AL20:AN22"/>
    <mergeCell ref="AO20:AQ22"/>
    <mergeCell ref="AR20:AT22"/>
    <mergeCell ref="A20:H20"/>
    <mergeCell ref="I20:L20"/>
    <mergeCell ref="N20:P21"/>
    <mergeCell ref="S20:U21"/>
    <mergeCell ref="V20:X22"/>
    <mergeCell ref="Y20:AB22"/>
    <mergeCell ref="A22:H22"/>
    <mergeCell ref="I22:L22"/>
    <mergeCell ref="N22:P22"/>
    <mergeCell ref="S22:U22"/>
    <mergeCell ref="AC18:AE19"/>
    <mergeCell ref="AF18:AH19"/>
    <mergeCell ref="AI18:AK19"/>
    <mergeCell ref="AL18:AN19"/>
    <mergeCell ref="AO18:AQ19"/>
    <mergeCell ref="AR18:AT19"/>
    <mergeCell ref="A18:H18"/>
    <mergeCell ref="I18:L18"/>
    <mergeCell ref="N18:P18"/>
    <mergeCell ref="S18:U18"/>
    <mergeCell ref="V18:X19"/>
    <mergeCell ref="Y18:AB19"/>
    <mergeCell ref="AO15:AQ16"/>
    <mergeCell ref="AR15:AT16"/>
    <mergeCell ref="A16:H16"/>
    <mergeCell ref="I16:L16"/>
    <mergeCell ref="N16:P17"/>
    <mergeCell ref="S16:U17"/>
    <mergeCell ref="V15:X16"/>
    <mergeCell ref="Y15:AB16"/>
    <mergeCell ref="AC15:AE16"/>
    <mergeCell ref="AF15:AH16"/>
    <mergeCell ref="AI15:AK16"/>
    <mergeCell ref="AL15:AN16"/>
    <mergeCell ref="A14:H14"/>
    <mergeCell ref="I14:L14"/>
    <mergeCell ref="N14:P14"/>
    <mergeCell ref="S14:U14"/>
    <mergeCell ref="A12:L12"/>
    <mergeCell ref="N12:P13"/>
    <mergeCell ref="S12:U13"/>
    <mergeCell ref="V12:X14"/>
    <mergeCell ref="Y12:AB14"/>
    <mergeCell ref="W11:Z11"/>
    <mergeCell ref="AB11:AC11"/>
    <mergeCell ref="AF11:AG11"/>
    <mergeCell ref="AH11:AJ11"/>
    <mergeCell ref="AK11:AT11"/>
    <mergeCell ref="AF12:AH14"/>
    <mergeCell ref="AI12:AK14"/>
    <mergeCell ref="AL12:AN14"/>
    <mergeCell ref="AO12:AQ14"/>
    <mergeCell ref="AR12:AT14"/>
    <mergeCell ref="AC12:AE14"/>
    <mergeCell ref="W6:Z6"/>
    <mergeCell ref="AA6:AT6"/>
    <mergeCell ref="A8:C8"/>
    <mergeCell ref="D8:M8"/>
    <mergeCell ref="O8:U8"/>
    <mergeCell ref="O9:P10"/>
    <mergeCell ref="Q9:U10"/>
    <mergeCell ref="W9:Z9"/>
    <mergeCell ref="AB9:AC9"/>
    <mergeCell ref="AF9:AG9"/>
    <mergeCell ref="AH9:AJ9"/>
    <mergeCell ref="AK9:AT9"/>
    <mergeCell ref="A10:C10"/>
    <mergeCell ref="D10:M10"/>
    <mergeCell ref="A1:U1"/>
    <mergeCell ref="A2:D4"/>
    <mergeCell ref="E2:U4"/>
    <mergeCell ref="A6:B6"/>
    <mergeCell ref="C6:D6"/>
    <mergeCell ref="F6:G6"/>
    <mergeCell ref="H6:I6"/>
    <mergeCell ref="K6:M6"/>
    <mergeCell ref="N6:U6"/>
  </mergeCells>
  <dataValidations count="15">
    <dataValidation type="list" allowBlank="1" showInputMessage="1" showErrorMessage="1" sqref="F26" xr:uid="{00000000-0002-0000-0100-000000000000}">
      <formula1>$P$39:$P$40</formula1>
    </dataValidation>
    <dataValidation type="whole" allowBlank="1" showInputMessage="1" showErrorMessage="1" sqref="N14" xr:uid="{00000000-0002-0000-0100-000001000000}">
      <formula1>3</formula1>
      <formula2>1000</formula2>
    </dataValidation>
    <dataValidation type="decimal" allowBlank="1" showInputMessage="1" showErrorMessage="1" sqref="F30:G30" xr:uid="{00000000-0002-0000-0100-000002000000}">
      <formula1>0.05</formula1>
      <formula2>0.25</formula2>
    </dataValidation>
    <dataValidation type="time" allowBlank="1" showInputMessage="1" showErrorMessage="1" sqref="H30 K30" xr:uid="{00000000-0002-0000-0100-000003000000}">
      <formula1>0</formula1>
      <formula2>0.999305555555556</formula2>
    </dataValidation>
    <dataValidation type="whole" allowBlank="1" showInputMessage="1" showErrorMessage="1" sqref="E46:F46" xr:uid="{00000000-0002-0000-0100-000004000000}">
      <formula1>1</formula1>
      <formula2>2</formula2>
    </dataValidation>
    <dataValidation type="date" operator="greaterThan" allowBlank="1" showInputMessage="1" showErrorMessage="1" sqref="C6:D6" xr:uid="{00000000-0002-0000-0100-000005000000}">
      <formula1>43709</formula1>
    </dataValidation>
    <dataValidation type="whole" allowBlank="1" showInputMessage="1" showErrorMessage="1" sqref="P30:Q30" xr:uid="{00000000-0002-0000-0100-000006000000}">
      <formula1>0</formula1>
      <formula2>3</formula2>
    </dataValidation>
    <dataValidation type="textLength" allowBlank="1" showInputMessage="1" showErrorMessage="1" sqref="A30 C30" xr:uid="{00000000-0002-0000-0100-000007000000}">
      <formula1>2</formula1>
      <formula2>20</formula2>
    </dataValidation>
    <dataValidation type="whole" allowBlank="1" showInputMessage="1" showErrorMessage="1" sqref="P46:R46" xr:uid="{00000000-0002-0000-0100-000008000000}">
      <formula1>1</formula1>
      <formula2>5</formula2>
    </dataValidation>
    <dataValidation type="decimal" allowBlank="1" showInputMessage="1" showErrorMessage="1" sqref="I37:K37 I47:K59" xr:uid="{00000000-0002-0000-0100-000009000000}">
      <formula1>-1</formula1>
      <formula2>50</formula2>
    </dataValidation>
    <dataValidation type="decimal" allowBlank="1" showInputMessage="1" showErrorMessage="1" sqref="L37 L47:L59" xr:uid="{00000000-0002-0000-0100-00000A000000}">
      <formula1>0</formula1>
      <formula2>14</formula2>
    </dataValidation>
    <dataValidation type="textLength" allowBlank="1" showInputMessage="1" showErrorMessage="1" sqref="S47:U59" xr:uid="{00000000-0002-0000-0100-00000B000000}">
      <formula1>4</formula1>
      <formula2>20</formula2>
    </dataValidation>
    <dataValidation type="decimal" allowBlank="1" showInputMessage="1" showErrorMessage="1" sqref="G37:H37 G47:H59" xr:uid="{00000000-0002-0000-0100-00000C000000}">
      <formula1>-2500</formula1>
      <formula2>2500</formula2>
    </dataValidation>
    <dataValidation type="decimal" allowBlank="1" showInputMessage="1" showErrorMessage="1" sqref="N37:O37 N47 N48:O59" xr:uid="{00000000-0002-0000-0100-00000D000000}">
      <formula1>0</formula1>
      <formula2>50</formula2>
    </dataValidation>
    <dataValidation type="decimal" allowBlank="1" showInputMessage="1" showErrorMessage="1" sqref="C37:D37 C47:D59" xr:uid="{00000000-0002-0000-01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FF379D0-88E6-4FC1-A4BC-6E18E4671BFE}">
            <xm:f>NOT(ISERROR(SEARCH($P$38,C34)))</xm:f>
            <xm:f>$P$38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0606716E-D6AD-42C7-9BC8-C3343D0E7214}">
            <xm:f>NOT(ISERROR(SEARCH($P$37,C34)))</xm:f>
            <xm:f>$P$37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C34:I36 L34:O36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11</vt:i4>
      </vt:variant>
    </vt:vector>
  </HeadingPairs>
  <TitlesOfParts>
    <vt:vector size="24" baseType="lpstr">
      <vt:lpstr>ASP</vt:lpstr>
      <vt:lpstr>BE-01</vt:lpstr>
      <vt:lpstr>BV-01</vt:lpstr>
      <vt:lpstr>Dup-01</vt:lpstr>
      <vt:lpstr>BC-01</vt:lpstr>
      <vt:lpstr>PMN-03</vt:lpstr>
      <vt:lpstr>PYTHON</vt:lpstr>
      <vt:lpstr>Dup-02</vt:lpstr>
      <vt:lpstr>PMN-02</vt:lpstr>
      <vt:lpstr>PM-06</vt:lpstr>
      <vt:lpstr>PM-05</vt:lpstr>
      <vt:lpstr>PM-04</vt:lpstr>
      <vt:lpstr>FINAL</vt:lpstr>
      <vt:lpstr>ASP!Area_de_impressao</vt:lpstr>
      <vt:lpstr>'BC-01'!Area_de_impressao</vt:lpstr>
      <vt:lpstr>'BE-01'!Area_de_impressao</vt:lpstr>
      <vt:lpstr>'BV-01'!Area_de_impressao</vt:lpstr>
      <vt:lpstr>'Dup-01'!Area_de_impressao</vt:lpstr>
      <vt:lpstr>'Dup-02'!Area_de_impressao</vt:lpstr>
      <vt:lpstr>'PM-04'!Area_de_impressao</vt:lpstr>
      <vt:lpstr>'PM-05'!Area_de_impressao</vt:lpstr>
      <vt:lpstr>'PM-06'!Area_de_impressao</vt:lpstr>
      <vt:lpstr>'PMN-02'!Area_de_impressao</vt:lpstr>
      <vt:lpstr>'PMN-03'!Area_de_impressao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2022-07-04T16:35:57Z</cp:lastPrinted>
  <dcterms:created xsi:type="dcterms:W3CDTF">2022-07-04T14:21:43Z</dcterms:created>
  <dcterms:modified xsi:type="dcterms:W3CDTF">2023-09-15T17:04:22Z</dcterms:modified>
</cp:coreProperties>
</file>