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Relatorio/"/>
    </mc:Choice>
  </mc:AlternateContent>
  <xr:revisionPtr revIDLastSave="4" documentId="11_34FA898B0CA157C2D787C5B55D3D70F534B8DF10" xr6:coauthVersionLast="47" xr6:coauthVersionMax="47" xr10:uidLastSave="{699A2EF2-0946-412A-A4C8-4EE4A456E18B}"/>
  <bookViews>
    <workbookView minimized="1" xWindow="36480" yWindow="4980" windowWidth="9600" windowHeight="6000" firstSheet="1" activeTab="11" xr2:uid="{00000000-000D-0000-FFFF-FFFF00000000}"/>
  </bookViews>
  <sheets>
    <sheet name="ASP" sheetId="1" r:id="rId1"/>
    <sheet name="BE-01" sheetId="2" r:id="rId2"/>
    <sheet name="BV-01" sheetId="3" r:id="rId3"/>
    <sheet name="Dup-01" sheetId="4" r:id="rId4"/>
    <sheet name="BC-01" sheetId="5" r:id="rId5"/>
    <sheet name="PMN-03" sheetId="6" r:id="rId6"/>
    <sheet name="Dup-02" sheetId="7" r:id="rId7"/>
    <sheet name="PMN-02" sheetId="8" r:id="rId8"/>
    <sheet name="PM-06" sheetId="9" r:id="rId9"/>
    <sheet name="PM-05" sheetId="10" r:id="rId10"/>
    <sheet name="PM-04" sheetId="11" r:id="rId11"/>
    <sheet name="FINAL" sheetId="12" r:id="rId12"/>
  </sheets>
  <definedNames>
    <definedName name="_xlnm.Print_Area" localSheetId="0">ASP!$A$1:$AT$87</definedName>
    <definedName name="_xlnm.Print_Area" localSheetId="4">'BC-01'!$A$1:$AT$87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6">'Dup-02'!$A$1:$AT$87</definedName>
    <definedName name="_xlnm.Print_Area" localSheetId="11">FINAL!$A$1:$K$140</definedName>
    <definedName name="_xlnm.Print_Area" localSheetId="10">'PM-04'!$A$1:$AT$87</definedName>
    <definedName name="_xlnm.Print_Area" localSheetId="9">'PM-05'!$A$1:$AT$87</definedName>
    <definedName name="_xlnm.Print_Area" localSheetId="8">'PM-06'!$A$1:$AT$87</definedName>
    <definedName name="_xlnm.Print_Area" localSheetId="7">'PMN-02'!$A$1:$AT$87</definedName>
    <definedName name="_xlnm.Print_Area" localSheetId="5">'PMN-03'!$A$1:$AT$87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12" l="1"/>
  <c r="J66" i="12"/>
  <c r="A67" i="11"/>
  <c r="A59" i="11"/>
  <c r="A58" i="11"/>
  <c r="A57" i="11"/>
  <c r="A56" i="11"/>
  <c r="A55" i="11"/>
  <c r="A54" i="11"/>
  <c r="A53" i="11"/>
  <c r="A52" i="11"/>
  <c r="C41" i="11"/>
  <c r="N40" i="11"/>
  <c r="L40" i="11"/>
  <c r="I40" i="11"/>
  <c r="G40" i="11"/>
  <c r="G38" i="11" s="1"/>
  <c r="G35" i="11" s="1"/>
  <c r="G34" i="11" s="1"/>
  <c r="G36" i="11" s="1"/>
  <c r="E40" i="11"/>
  <c r="C40" i="11"/>
  <c r="N39" i="11"/>
  <c r="N38" i="11" s="1"/>
  <c r="N35" i="11" s="1"/>
  <c r="N34" i="11" s="1"/>
  <c r="N36" i="11" s="1"/>
  <c r="L39" i="11"/>
  <c r="L38" i="11" s="1"/>
  <c r="L35" i="11" s="1"/>
  <c r="L34" i="11" s="1"/>
  <c r="L36" i="11" s="1"/>
  <c r="I39" i="11"/>
  <c r="G39" i="11"/>
  <c r="E39" i="11"/>
  <c r="E38" i="11" s="1"/>
  <c r="E35" i="11" s="1"/>
  <c r="E34" i="11" s="1"/>
  <c r="E36" i="11" s="1"/>
  <c r="C39" i="11"/>
  <c r="C38" i="11" s="1"/>
  <c r="C35" i="11" s="1"/>
  <c r="C34" i="11" s="1"/>
  <c r="C36" i="11" s="1"/>
  <c r="A65" i="11" s="1"/>
  <c r="I37" i="11"/>
  <c r="E37" i="11"/>
  <c r="A67" i="10"/>
  <c r="A59" i="10"/>
  <c r="A58" i="10"/>
  <c r="A57" i="10"/>
  <c r="A56" i="10"/>
  <c r="A55" i="10"/>
  <c r="A54" i="10"/>
  <c r="A53" i="10"/>
  <c r="A52" i="10"/>
  <c r="C41" i="10"/>
  <c r="N40" i="10"/>
  <c r="L40" i="10"/>
  <c r="I40" i="10"/>
  <c r="G40" i="10"/>
  <c r="E40" i="10"/>
  <c r="C40" i="10"/>
  <c r="C38" i="10" s="1"/>
  <c r="C35" i="10" s="1"/>
  <c r="C34" i="10" s="1"/>
  <c r="C36" i="10" s="1"/>
  <c r="A65" i="10" s="1"/>
  <c r="N39" i="10"/>
  <c r="L39" i="10"/>
  <c r="I39" i="10"/>
  <c r="G39" i="10"/>
  <c r="E39" i="10"/>
  <c r="C39" i="10"/>
  <c r="I37" i="10"/>
  <c r="E37" i="10"/>
  <c r="A67" i="9"/>
  <c r="A59" i="9"/>
  <c r="A58" i="9"/>
  <c r="A57" i="9"/>
  <c r="A56" i="9"/>
  <c r="A55" i="9"/>
  <c r="A54" i="9"/>
  <c r="A53" i="9"/>
  <c r="A52" i="9"/>
  <c r="C41" i="9"/>
  <c r="N40" i="9"/>
  <c r="L40" i="9"/>
  <c r="I40" i="9"/>
  <c r="G40" i="9"/>
  <c r="G38" i="9" s="1"/>
  <c r="G35" i="9" s="1"/>
  <c r="G34" i="9" s="1"/>
  <c r="G36" i="9" s="1"/>
  <c r="E40" i="9"/>
  <c r="E38" i="9" s="1"/>
  <c r="E35" i="9" s="1"/>
  <c r="E34" i="9" s="1"/>
  <c r="E36" i="9" s="1"/>
  <c r="C40" i="9"/>
  <c r="N39" i="9"/>
  <c r="L39" i="9"/>
  <c r="L38" i="9" s="1"/>
  <c r="L35" i="9" s="1"/>
  <c r="L34" i="9" s="1"/>
  <c r="L36" i="9" s="1"/>
  <c r="I39" i="9"/>
  <c r="I38" i="9" s="1"/>
  <c r="I35" i="9" s="1"/>
  <c r="I34" i="9" s="1"/>
  <c r="I36" i="9" s="1"/>
  <c r="G39" i="9"/>
  <c r="E39" i="9"/>
  <c r="C39" i="9"/>
  <c r="C38" i="9" s="1"/>
  <c r="C35" i="9" s="1"/>
  <c r="C34" i="9" s="1"/>
  <c r="C36" i="9" s="1"/>
  <c r="A65" i="9" s="1"/>
  <c r="N38" i="9"/>
  <c r="N35" i="9" s="1"/>
  <c r="N34" i="9" s="1"/>
  <c r="N36" i="9" s="1"/>
  <c r="I37" i="9"/>
  <c r="E37" i="9"/>
  <c r="A67" i="8"/>
  <c r="A59" i="8"/>
  <c r="A58" i="8"/>
  <c r="A57" i="8"/>
  <c r="A56" i="8"/>
  <c r="A55" i="8"/>
  <c r="A54" i="8"/>
  <c r="A53" i="8"/>
  <c r="A52" i="8"/>
  <c r="C41" i="8"/>
  <c r="N40" i="8"/>
  <c r="L40" i="8"/>
  <c r="I40" i="8"/>
  <c r="G40" i="8"/>
  <c r="E40" i="8"/>
  <c r="C40" i="8"/>
  <c r="N39" i="8"/>
  <c r="L39" i="8"/>
  <c r="L38" i="8" s="1"/>
  <c r="L35" i="8" s="1"/>
  <c r="L34" i="8" s="1"/>
  <c r="L36" i="8" s="1"/>
  <c r="I39" i="8"/>
  <c r="G39" i="8"/>
  <c r="E39" i="8"/>
  <c r="C39" i="8"/>
  <c r="I37" i="8"/>
  <c r="E37" i="8"/>
  <c r="A67" i="7"/>
  <c r="A59" i="7"/>
  <c r="A58" i="7"/>
  <c r="A57" i="7"/>
  <c r="A56" i="7"/>
  <c r="A55" i="7"/>
  <c r="A54" i="7"/>
  <c r="A53" i="7"/>
  <c r="A52" i="7"/>
  <c r="C41" i="7"/>
  <c r="N40" i="7"/>
  <c r="L40" i="7"/>
  <c r="I40" i="7"/>
  <c r="G40" i="7"/>
  <c r="E40" i="7"/>
  <c r="C40" i="7"/>
  <c r="N39" i="7"/>
  <c r="N38" i="7" s="1"/>
  <c r="N35" i="7" s="1"/>
  <c r="N34" i="7" s="1"/>
  <c r="N36" i="7" s="1"/>
  <c r="L39" i="7"/>
  <c r="I39" i="7"/>
  <c r="G39" i="7"/>
  <c r="G38" i="7" s="1"/>
  <c r="G35" i="7" s="1"/>
  <c r="G34" i="7" s="1"/>
  <c r="G36" i="7" s="1"/>
  <c r="E39" i="7"/>
  <c r="E38" i="7" s="1"/>
  <c r="E35" i="7" s="1"/>
  <c r="E34" i="7" s="1"/>
  <c r="E36" i="7" s="1"/>
  <c r="C39" i="7"/>
  <c r="I37" i="7"/>
  <c r="E37" i="7"/>
  <c r="A67" i="6"/>
  <c r="A59" i="6"/>
  <c r="A58" i="6"/>
  <c r="A57" i="6"/>
  <c r="A56" i="6"/>
  <c r="A55" i="6"/>
  <c r="A54" i="6"/>
  <c r="A53" i="6"/>
  <c r="A52" i="6"/>
  <c r="C41" i="6"/>
  <c r="N40" i="6"/>
  <c r="L40" i="6"/>
  <c r="I40" i="6"/>
  <c r="G40" i="6"/>
  <c r="E40" i="6"/>
  <c r="C40" i="6"/>
  <c r="C38" i="6" s="1"/>
  <c r="C35" i="6" s="1"/>
  <c r="C34" i="6" s="1"/>
  <c r="C36" i="6" s="1"/>
  <c r="A65" i="6" s="1"/>
  <c r="N39" i="6"/>
  <c r="L39" i="6"/>
  <c r="I39" i="6"/>
  <c r="G39" i="6"/>
  <c r="E39" i="6"/>
  <c r="C39" i="6"/>
  <c r="I37" i="6"/>
  <c r="E37" i="6"/>
  <c r="A67" i="5"/>
  <c r="A59" i="5"/>
  <c r="A58" i="5"/>
  <c r="A57" i="5"/>
  <c r="A56" i="5"/>
  <c r="A55" i="5"/>
  <c r="A54" i="5"/>
  <c r="A53" i="5"/>
  <c r="A52" i="5"/>
  <c r="C41" i="5"/>
  <c r="N40" i="5"/>
  <c r="L40" i="5"/>
  <c r="I40" i="5"/>
  <c r="G40" i="5"/>
  <c r="G38" i="5" s="1"/>
  <c r="G35" i="5" s="1"/>
  <c r="G34" i="5" s="1"/>
  <c r="G36" i="5" s="1"/>
  <c r="E40" i="5"/>
  <c r="E38" i="5" s="1"/>
  <c r="E35" i="5" s="1"/>
  <c r="E34" i="5" s="1"/>
  <c r="E36" i="5" s="1"/>
  <c r="C40" i="5"/>
  <c r="N39" i="5"/>
  <c r="L39" i="5"/>
  <c r="L38" i="5" s="1"/>
  <c r="L35" i="5" s="1"/>
  <c r="L34" i="5" s="1"/>
  <c r="L36" i="5" s="1"/>
  <c r="I39" i="5"/>
  <c r="I38" i="5" s="1"/>
  <c r="I35" i="5" s="1"/>
  <c r="I34" i="5" s="1"/>
  <c r="I36" i="5" s="1"/>
  <c r="G39" i="5"/>
  <c r="E39" i="5"/>
  <c r="C39" i="5"/>
  <c r="C38" i="5" s="1"/>
  <c r="C35" i="5" s="1"/>
  <c r="C34" i="5" s="1"/>
  <c r="C36" i="5" s="1"/>
  <c r="A65" i="5" s="1"/>
  <c r="N38" i="5"/>
  <c r="N35" i="5" s="1"/>
  <c r="N34" i="5" s="1"/>
  <c r="N36" i="5" s="1"/>
  <c r="I37" i="5"/>
  <c r="E37" i="5"/>
  <c r="A67" i="4"/>
  <c r="A59" i="4"/>
  <c r="A58" i="4"/>
  <c r="A57" i="4"/>
  <c r="A56" i="4"/>
  <c r="A55" i="4"/>
  <c r="A54" i="4"/>
  <c r="A53" i="4"/>
  <c r="A52" i="4"/>
  <c r="C41" i="4"/>
  <c r="N40" i="4"/>
  <c r="L40" i="4"/>
  <c r="I40" i="4"/>
  <c r="G40" i="4"/>
  <c r="E40" i="4"/>
  <c r="C40" i="4"/>
  <c r="N39" i="4"/>
  <c r="L39" i="4"/>
  <c r="L38" i="4" s="1"/>
  <c r="L35" i="4" s="1"/>
  <c r="L34" i="4" s="1"/>
  <c r="L36" i="4" s="1"/>
  <c r="I39" i="4"/>
  <c r="G39" i="4"/>
  <c r="E39" i="4"/>
  <c r="C39" i="4"/>
  <c r="I37" i="4"/>
  <c r="E37" i="4"/>
  <c r="A67" i="3"/>
  <c r="A65" i="3"/>
  <c r="A59" i="3"/>
  <c r="A58" i="3"/>
  <c r="A57" i="3"/>
  <c r="A56" i="3"/>
  <c r="A55" i="3"/>
  <c r="A54" i="3"/>
  <c r="A53" i="3"/>
  <c r="A52" i="3"/>
  <c r="C41" i="3"/>
  <c r="N40" i="3"/>
  <c r="L40" i="3"/>
  <c r="I40" i="3"/>
  <c r="G40" i="3"/>
  <c r="E40" i="3"/>
  <c r="E38" i="3" s="1"/>
  <c r="E35" i="3" s="1"/>
  <c r="C40" i="3"/>
  <c r="N39" i="3"/>
  <c r="L39" i="3"/>
  <c r="I39" i="3"/>
  <c r="G39" i="3"/>
  <c r="E39" i="3"/>
  <c r="C39" i="3"/>
  <c r="N38" i="3"/>
  <c r="N35" i="3" s="1"/>
  <c r="I38" i="3"/>
  <c r="G38" i="3"/>
  <c r="G35" i="3" s="1"/>
  <c r="C38" i="3"/>
  <c r="I37" i="3"/>
  <c r="E37" i="3"/>
  <c r="I35" i="3"/>
  <c r="C35" i="3"/>
  <c r="N34" i="3"/>
  <c r="N36" i="3" s="1"/>
  <c r="L34" i="3"/>
  <c r="L36" i="3" s="1"/>
  <c r="I34" i="3"/>
  <c r="I36" i="3" s="1"/>
  <c r="G34" i="3"/>
  <c r="G36" i="3" s="1"/>
  <c r="E34" i="3"/>
  <c r="E36" i="3" s="1"/>
  <c r="C34" i="3"/>
  <c r="C36" i="3" s="1"/>
  <c r="A67" i="2"/>
  <c r="A65" i="2"/>
  <c r="A59" i="2"/>
  <c r="A58" i="2"/>
  <c r="A57" i="2"/>
  <c r="A56" i="2"/>
  <c r="A55" i="2"/>
  <c r="A54" i="2"/>
  <c r="A53" i="2"/>
  <c r="A52" i="2"/>
  <c r="C41" i="2"/>
  <c r="N40" i="2"/>
  <c r="L40" i="2"/>
  <c r="I40" i="2"/>
  <c r="G40" i="2"/>
  <c r="E40" i="2"/>
  <c r="C40" i="2"/>
  <c r="N39" i="2"/>
  <c r="L39" i="2"/>
  <c r="L38" i="2" s="1"/>
  <c r="L35" i="2" s="1"/>
  <c r="I39" i="2"/>
  <c r="G39" i="2"/>
  <c r="E39" i="2"/>
  <c r="C39" i="2"/>
  <c r="I38" i="2"/>
  <c r="I35" i="2" s="1"/>
  <c r="G38" i="2"/>
  <c r="C38" i="2"/>
  <c r="C35" i="2" s="1"/>
  <c r="I37" i="2"/>
  <c r="E37" i="2"/>
  <c r="G35" i="2"/>
  <c r="N34" i="2"/>
  <c r="N36" i="2" s="1"/>
  <c r="L34" i="2"/>
  <c r="L36" i="2" s="1"/>
  <c r="I34" i="2"/>
  <c r="I36" i="2" s="1"/>
  <c r="G34" i="2"/>
  <c r="G36" i="2" s="1"/>
  <c r="E34" i="2"/>
  <c r="E36" i="2" s="1"/>
  <c r="C34" i="2"/>
  <c r="C36" i="2" s="1"/>
  <c r="A67" i="1"/>
  <c r="A65" i="1"/>
  <c r="A59" i="1"/>
  <c r="A58" i="1"/>
  <c r="A57" i="1"/>
  <c r="A56" i="1"/>
  <c r="A55" i="1"/>
  <c r="A54" i="1"/>
  <c r="A53" i="1"/>
  <c r="A52" i="1"/>
  <c r="C41" i="1"/>
  <c r="N40" i="1"/>
  <c r="L40" i="1"/>
  <c r="I40" i="1"/>
  <c r="G40" i="1"/>
  <c r="E40" i="1"/>
  <c r="C40" i="1"/>
  <c r="N39" i="1"/>
  <c r="L39" i="1"/>
  <c r="I39" i="1"/>
  <c r="G39" i="1"/>
  <c r="E39" i="1"/>
  <c r="C39" i="1"/>
  <c r="I38" i="1"/>
  <c r="G38" i="1"/>
  <c r="G35" i="1" s="1"/>
  <c r="G34" i="1" s="1"/>
  <c r="G36" i="1" s="1"/>
  <c r="C38" i="1"/>
  <c r="I37" i="1"/>
  <c r="E37" i="1"/>
  <c r="I35" i="1"/>
  <c r="I34" i="1" s="1"/>
  <c r="I36" i="1" s="1"/>
  <c r="C35" i="1"/>
  <c r="C34" i="1"/>
  <c r="C36" i="1" s="1"/>
  <c r="L38" i="1" l="1"/>
  <c r="L35" i="1" s="1"/>
  <c r="L34" i="1" s="1"/>
  <c r="L36" i="1" s="1"/>
  <c r="E38" i="2"/>
  <c r="E35" i="2" s="1"/>
  <c r="N38" i="2"/>
  <c r="N35" i="2" s="1"/>
  <c r="G38" i="4"/>
  <c r="G35" i="4" s="1"/>
  <c r="G34" i="4" s="1"/>
  <c r="G36" i="4" s="1"/>
  <c r="A66" i="4" s="1"/>
  <c r="C38" i="4"/>
  <c r="C35" i="4" s="1"/>
  <c r="C34" i="4" s="1"/>
  <c r="C36" i="4" s="1"/>
  <c r="A65" i="4" s="1"/>
  <c r="L38" i="6"/>
  <c r="L35" i="6" s="1"/>
  <c r="L34" i="6" s="1"/>
  <c r="L36" i="6" s="1"/>
  <c r="G38" i="8"/>
  <c r="G35" i="8" s="1"/>
  <c r="G34" i="8" s="1"/>
  <c r="G36" i="8" s="1"/>
  <c r="C38" i="8"/>
  <c r="C35" i="8" s="1"/>
  <c r="C34" i="8" s="1"/>
  <c r="C36" i="8" s="1"/>
  <c r="A65" i="8" s="1"/>
  <c r="L38" i="10"/>
  <c r="L35" i="10" s="1"/>
  <c r="L34" i="10" s="1"/>
  <c r="L36" i="10" s="1"/>
  <c r="E38" i="1"/>
  <c r="E35" i="1" s="1"/>
  <c r="E34" i="1" s="1"/>
  <c r="E36" i="1" s="1"/>
  <c r="N38" i="1"/>
  <c r="N35" i="1" s="1"/>
  <c r="N34" i="1" s="1"/>
  <c r="N36" i="1" s="1"/>
  <c r="I38" i="4"/>
  <c r="I35" i="4" s="1"/>
  <c r="I34" i="4" s="1"/>
  <c r="I36" i="4" s="1"/>
  <c r="E38" i="6"/>
  <c r="E35" i="6" s="1"/>
  <c r="E34" i="6" s="1"/>
  <c r="E36" i="6" s="1"/>
  <c r="N38" i="6"/>
  <c r="N35" i="6" s="1"/>
  <c r="N34" i="6" s="1"/>
  <c r="N36" i="6" s="1"/>
  <c r="I38" i="6"/>
  <c r="I35" i="6" s="1"/>
  <c r="I34" i="6" s="1"/>
  <c r="I36" i="6" s="1"/>
  <c r="I38" i="8"/>
  <c r="I35" i="8" s="1"/>
  <c r="I34" i="8" s="1"/>
  <c r="I36" i="8" s="1"/>
  <c r="E38" i="10"/>
  <c r="E35" i="10" s="1"/>
  <c r="E34" i="10" s="1"/>
  <c r="E36" i="10" s="1"/>
  <c r="N38" i="10"/>
  <c r="N35" i="10" s="1"/>
  <c r="N34" i="10" s="1"/>
  <c r="N36" i="10" s="1"/>
  <c r="I38" i="10"/>
  <c r="I35" i="10" s="1"/>
  <c r="I34" i="10" s="1"/>
  <c r="I36" i="10" s="1"/>
  <c r="I38" i="11"/>
  <c r="I35" i="11" s="1"/>
  <c r="I34" i="11" s="1"/>
  <c r="I36" i="11" s="1"/>
  <c r="L38" i="3"/>
  <c r="L35" i="3" s="1"/>
  <c r="G38" i="6"/>
  <c r="G35" i="6" s="1"/>
  <c r="G34" i="6" s="1"/>
  <c r="G36" i="6" s="1"/>
  <c r="A66" i="6" s="1"/>
  <c r="I38" i="7"/>
  <c r="I35" i="7" s="1"/>
  <c r="I34" i="7" s="1"/>
  <c r="I36" i="7" s="1"/>
  <c r="G38" i="10"/>
  <c r="G35" i="10" s="1"/>
  <c r="G34" i="10" s="1"/>
  <c r="G36" i="10" s="1"/>
  <c r="A66" i="10" s="1"/>
  <c r="E38" i="4"/>
  <c r="E35" i="4" s="1"/>
  <c r="E34" i="4" s="1"/>
  <c r="E36" i="4" s="1"/>
  <c r="N38" i="4"/>
  <c r="N35" i="4" s="1"/>
  <c r="N34" i="4" s="1"/>
  <c r="N36" i="4" s="1"/>
  <c r="C38" i="7"/>
  <c r="C35" i="7" s="1"/>
  <c r="C34" i="7" s="1"/>
  <c r="C36" i="7" s="1"/>
  <c r="A65" i="7" s="1"/>
  <c r="L38" i="7"/>
  <c r="L35" i="7" s="1"/>
  <c r="L34" i="7" s="1"/>
  <c r="L36" i="7" s="1"/>
  <c r="E38" i="8"/>
  <c r="E35" i="8" s="1"/>
  <c r="E34" i="8" s="1"/>
  <c r="E36" i="8" s="1"/>
  <c r="N38" i="8"/>
  <c r="N35" i="8" s="1"/>
  <c r="N34" i="8" s="1"/>
  <c r="N36" i="8" s="1"/>
  <c r="A66" i="11"/>
  <c r="A66" i="5"/>
  <c r="A66" i="9"/>
  <c r="A66" i="1"/>
  <c r="A66" i="2"/>
  <c r="A66" i="3"/>
  <c r="A66" i="7"/>
  <c r="A6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9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A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5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6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7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8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<sst xmlns="http://schemas.openxmlformats.org/spreadsheetml/2006/main" count="1179" uniqueCount="163">
  <si>
    <t>SRV-FOR-0310-rev.3</t>
  </si>
  <si>
    <t>BOLETIM DE AMOSTRAGEM DE ÁGUA SUBTERRÂNEA</t>
  </si>
  <si>
    <t>Data:</t>
  </si>
  <si>
    <t>Nº do projeto:</t>
  </si>
  <si>
    <t>Gestor do projeto:</t>
  </si>
  <si>
    <t>Ivana Santinoni</t>
  </si>
  <si>
    <t xml:space="preserve">Amostragem e ensaio realizado por: </t>
  </si>
  <si>
    <t xml:space="preserve">JORGE PAULO </t>
  </si>
  <si>
    <t>Uso de protetor solar/repelente</t>
  </si>
  <si>
    <t>Se "Sim" Marca:</t>
  </si>
  <si>
    <t>NÃO</t>
  </si>
  <si>
    <t>Sim:</t>
  </si>
  <si>
    <t>Não:</t>
  </si>
  <si>
    <t xml:space="preserve">
Marca</t>
  </si>
  <si>
    <t>Nome do projeto:</t>
  </si>
  <si>
    <t>CDHU-Barra do Sahy</t>
  </si>
  <si>
    <t>Equipamentos</t>
  </si>
  <si>
    <t>Nº da ordem de Serviço</t>
  </si>
  <si>
    <t>Multiparâmetro - Patrimônio Nº SRV-ITR-0001</t>
  </si>
  <si>
    <t>Bomba - Patrimônio Nº SRV-ITR-0002 ou SRV-ITR-0006</t>
  </si>
  <si>
    <t>Volume de água purgada (L)</t>
  </si>
  <si>
    <t>Termometro
Patrimônio:</t>
  </si>
  <si>
    <t>Turbidimetro - Patrimônio Nº SRV-ITR-0007</t>
  </si>
  <si>
    <t>Medidor de Nível - Patrimônio Nº SRV-ITR-0003 ou SRV-ITR-0004</t>
  </si>
  <si>
    <t>Nível estático
 (m)</t>
  </si>
  <si>
    <t>Seção filtrante
(m)</t>
  </si>
  <si>
    <t>Painel controlador- Patrimônio Nº  SRV-ITR-0005</t>
  </si>
  <si>
    <t>-</t>
  </si>
  <si>
    <t>Método de amostragem</t>
  </si>
  <si>
    <t>Equipamento posicionado no meio da seção filtrante?</t>
  </si>
  <si>
    <t>Iintervalo de leitura?</t>
  </si>
  <si>
    <t>Profundidade do poço medida em campo (m)</t>
  </si>
  <si>
    <t>Profundidade do poço (perfil) (m)</t>
  </si>
  <si>
    <t>SRV-PRO-0869 e SRV-PRO-0870</t>
  </si>
  <si>
    <t>SIM</t>
  </si>
  <si>
    <t>Nomenclatura do poço</t>
  </si>
  <si>
    <t>Nomenclatura da amostra</t>
  </si>
  <si>
    <t>Vazão
L/min</t>
  </si>
  <si>
    <t>Hora de inicio do ensaio:
h</t>
  </si>
  <si>
    <t>Hora amostragem
h</t>
  </si>
  <si>
    <t>Tempo do ensaio:                        min</t>
  </si>
  <si>
    <t>Condições ambientais:</t>
  </si>
  <si>
    <t>Nível d´água
(m)</t>
  </si>
  <si>
    <t xml:space="preserve">Condutividade
(     ) µS/cm
 (     ) mS/cm </t>
  </si>
  <si>
    <t>ORP
(mV)</t>
  </si>
  <si>
    <t>OD
(mg/L)</t>
  </si>
  <si>
    <t>pH
UpH</t>
  </si>
  <si>
    <t>Temperatura
(°C)</t>
  </si>
  <si>
    <t>Turbidez
(     ) FTU
(     ) NTU</t>
  </si>
  <si>
    <t>COR</t>
  </si>
  <si>
    <t>Chuva nas ultimas 24h:</t>
  </si>
  <si>
    <t>ASP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</si>
  <si>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</si>
  <si>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</si>
  <si>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</si>
  <si>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</si>
  <si>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</si>
  <si>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</si>
  <si>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</si>
  <si>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</si>
  <si>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</si>
  <si>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</si>
  <si>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</si>
  <si>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t>❌- 
Não Estabilizado</t>
  </si>
  <si>
    <t>✔️- 
Estabilizado</t>
  </si>
  <si>
    <t>Não Apagar essa linha</t>
  </si>
  <si>
    <t>Tempo do ensaio 
(min)</t>
  </si>
  <si>
    <t>Condutividade</t>
  </si>
  <si>
    <t>Turbidez
1 FNU; 2 FTU; 3 NTU;  
4 JTU; 5 FAU</t>
  </si>
  <si>
    <t xml:space="preserve">1 µS/cm ; 2 mS/cm </t>
  </si>
  <si>
    <t xml:space="preserve">incolor </t>
  </si>
  <si>
    <t>*Desvios, adições ou exclusões do médoto de amostragem ou do plano de amostragem devem ser registradas no campo observações</t>
  </si>
  <si>
    <t>Houve desvio de método?</t>
  </si>
  <si>
    <t>Observações:</t>
  </si>
  <si>
    <t>BE-01</t>
  </si>
  <si>
    <t>BV-01</t>
  </si>
  <si>
    <t>Dup-01</t>
  </si>
  <si>
    <t>Incolor</t>
  </si>
  <si>
    <t>=</t>
  </si>
  <si>
    <t>BC-01</t>
  </si>
  <si>
    <t>PMN-03</t>
  </si>
  <si>
    <t>Dup-02</t>
  </si>
  <si>
    <t>PMN-02</t>
  </si>
  <si>
    <t>PM-06</t>
  </si>
  <si>
    <t>PM-05</t>
  </si>
  <si>
    <t>PM-04</t>
  </si>
  <si>
    <t>RELATÓRIO DE ENSAIO E AMOSTRAGEM</t>
  </si>
  <si>
    <t>R-00542/23-Rev.00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</si>
  <si>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</si>
  <si>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</si>
  <si>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</si>
  <si>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</si>
  <si>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</si>
  <si>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</si>
  <si>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</si>
  <si>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</si>
  <si>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</si>
  <si>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</si>
  <si>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</si>
  <si>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</si>
  <si>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</si>
  <si>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>NOME DO PROJETO:</t>
  </si>
  <si>
    <t xml:space="preserve">KDB </t>
  </si>
  <si>
    <t>Nº Projeto:</t>
  </si>
  <si>
    <t>PLANO DE AMOSTRAGEM</t>
  </si>
  <si>
    <t>Formulário:</t>
  </si>
  <si>
    <t>SRV-FOR-0130</t>
  </si>
  <si>
    <t>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</si>
  <si>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</si>
  <si>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</si>
  <si>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</si>
  <si>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</si>
  <si>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</si>
  <si>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</si>
  <si>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</si>
  <si>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</si>
  <si>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</si>
  <si>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</si>
  <si>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</si>
  <si>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</si>
  <si>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</si>
  <si>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</si>
  <si>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</si>
  <si>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</si>
  <si>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</si>
  <si>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</si>
  <si>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t>DADOS MEDIÇÃO</t>
  </si>
  <si>
    <t>Turbidimetro - Patrimônio Nº 
SRV-ITR-0007</t>
  </si>
  <si>
    <t>Unidade:</t>
  </si>
  <si>
    <t>µs/cm</t>
  </si>
  <si>
    <t>mV</t>
  </si>
  <si>
    <t>mg/L</t>
  </si>
  <si>
    <t>UpH</t>
  </si>
  <si>
    <t>ºC</t>
  </si>
  <si>
    <t>NTU</t>
  </si>
  <si>
    <t>L.Q.</t>
  </si>
  <si>
    <t>L.D.</t>
  </si>
  <si>
    <t>Incerteza de medição</t>
  </si>
  <si>
    <t>± 45</t>
  </si>
  <si>
    <t>±38,8</t>
  </si>
  <si>
    <t>±0,33</t>
  </si>
  <si>
    <t>±0,14</t>
  </si>
  <si>
    <t>±0,27</t>
  </si>
  <si>
    <t>±22,54</t>
  </si>
  <si>
    <t>rodapé</t>
  </si>
  <si>
    <t>Página 35 de 36 (paginação)</t>
  </si>
  <si>
    <t>O presente relatório de ensaio atende aos requisitos da norma ISO/IEC 17025:2017.
7.8.2.1 (h) – Não são aplicáveis.</t>
  </si>
  <si>
    <t>SRV-FOR-0127-Rev.6</t>
  </si>
  <si>
    <t>Identificação da amostra:</t>
  </si>
  <si>
    <t>Hora do ensaio:</t>
  </si>
  <si>
    <t>Hora da amostragem:</t>
  </si>
  <si>
    <t>Condutividade
µs/cm</t>
  </si>
  <si>
    <t>Potencial de oxirredução 
Mv</t>
  </si>
  <si>
    <t>Oxigênio Dissolvido
mg/L</t>
  </si>
  <si>
    <t>Temperatura
ºC</t>
  </si>
  <si>
    <t>Turbidez
NTU</t>
  </si>
  <si>
    <t xml:space="preserve">(*) Condições ambientais
Chuva nas ultimas 24h:
</t>
  </si>
  <si>
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</si>
  <si>
    <t>OBSERVAÇÕES GERAIS</t>
  </si>
  <si>
    <t>Signatário autorizado:</t>
  </si>
  <si>
    <t>DATA DA EMISSÃO</t>
  </si>
  <si>
    <t>xxxxxxxxxxxxxxxxxxxxxxxxxxxxxxxxxxxxxxxxxxxxxxxxxxxxxxxxxxxxxxxxxxxxxxxxxxxxxxxxxxxxxxxxxxxxxxxxxxxxxxxxxxxxxxxxx</t>
  </si>
  <si>
    <t>SRV-FOR-0127-Rev.5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</si>
</sst>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.0"/>
    <numFmt numFmtId="166" formatCode="[$-F400]h:mm:ss\ AM/PM"/>
    <numFmt numFmtId="167" formatCode="0.000"/>
  </numFmts>
  <fonts count="17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4" fontId="13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20" fontId="16" fillId="2" borderId="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1" fontId="3" fillId="4" borderId="4" xfId="0" applyNumberFormat="1" applyFont="1" applyFill="1" applyBorder="1" applyAlignment="1">
      <alignment horizontal="center" vertical="center" wrapText="1"/>
    </xf>
    <xf numFmtId="0" fontId="0" fillId="0" borderId="11" xfId="0" applyBorder="1"/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 wrapText="1"/>
    </xf>
    <xf numFmtId="0" fontId="0" fillId="0" borderId="12" xfId="0" applyBorder="1"/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>
      <alignment horizontal="left" vertical="center" wrapText="1"/>
    </xf>
    <xf numFmtId="0" fontId="3" fillId="3" borderId="0" xfId="0" applyFont="1" applyFill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>
      <alignment horizontal="center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center" vertical="center" wrapText="1"/>
    </xf>
    <xf numFmtId="165" fontId="1" fillId="3" borderId="14" xfId="0" applyNumberFormat="1" applyFont="1" applyFill="1" applyBorder="1" applyAlignment="1" applyProtection="1">
      <alignment horizontal="center" vertical="center"/>
      <protection locked="0"/>
    </xf>
    <xf numFmtId="166" fontId="1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>
      <alignment horizontal="center"/>
    </xf>
    <xf numFmtId="165" fontId="8" fillId="6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center"/>
    </xf>
    <xf numFmtId="0" fontId="0" fillId="0" borderId="5" xfId="0" applyBorder="1"/>
    <xf numFmtId="165" fontId="8" fillId="0" borderId="14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2" fontId="3" fillId="0" borderId="14" xfId="0" applyNumberFormat="1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2" fontId="5" fillId="6" borderId="6" xfId="0" applyNumberFormat="1" applyFont="1" applyFill="1" applyBorder="1" applyAlignment="1">
      <alignment horizontal="left" vertical="center" wrapText="1"/>
    </xf>
    <xf numFmtId="166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>
      <alignment horizontal="center"/>
    </xf>
    <xf numFmtId="165" fontId="8" fillId="6" borderId="14" xfId="0" applyNumberFormat="1" applyFont="1" applyFill="1" applyBorder="1" applyAlignment="1">
      <alignment horizontal="center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6" xfId="0" applyFill="1" applyBorder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>
      <alignment horizontal="right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4"/>
  <sheetViews>
    <sheetView showGridLines="0" topLeftCell="B2" zoomScaleNormal="100" zoomScaleSheetLayoutView="70" workbookViewId="0">
      <selection activeCell="H30" sqref="H30:J30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28.4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/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/>
      <c r="O22" s="88"/>
      <c r="P22" s="89"/>
      <c r="S22" s="87"/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/>
      <c r="O26" s="88"/>
      <c r="P26" s="89"/>
      <c r="Q26" s="7"/>
      <c r="R26" s="7"/>
      <c r="S26" s="87"/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51</v>
      </c>
      <c r="B30" s="89"/>
      <c r="C30" s="114" t="s">
        <v>51</v>
      </c>
      <c r="D30" s="88"/>
      <c r="E30" s="89"/>
      <c r="F30" s="177"/>
      <c r="G30" s="89"/>
      <c r="H30" s="140"/>
      <c r="I30" s="88"/>
      <c r="J30" s="89"/>
      <c r="K30" s="140">
        <v>0.54166666666666663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>IF(C47="","",C35)</f>
        <v/>
      </c>
      <c r="D34" s="91"/>
      <c r="E34" s="104" t="str">
        <f ca="1">IF(E47="","",E35)</f>
        <v>❌- 
Não Estabilizado</v>
      </c>
      <c r="F34" s="91"/>
      <c r="G34" s="104" t="str">
        <f>IF(G47="","",G35)</f>
        <v>❌- 
Não Estabilizado</v>
      </c>
      <c r="H34" s="91"/>
      <c r="I34" s="104" t="str">
        <f>IF(I47="","",I35)</f>
        <v>❌- 
Não Estabilizado</v>
      </c>
      <c r="J34" s="105"/>
      <c r="K34" s="91"/>
      <c r="L34" s="104" t="str">
        <f ca="1">IF(L47="","",L35)</f>
        <v>❌- 
Não Estabilizado</v>
      </c>
      <c r="M34" s="91"/>
      <c r="N34" s="104" t="str">
        <f ca="1">IF(N47="","",N35)</f>
        <v>❌- 
Não Estabilizado</v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>IF(C38&lt;=C37,$P$38,$P$37)</f>
        <v>❌- 
Não Estabilizado</v>
      </c>
      <c r="D35" s="91"/>
      <c r="E35" s="148" t="str">
        <f ca="1">IF(E38&lt;=E37,$P$38,$P$37)</f>
        <v>❌- 
Não Estabilizado</v>
      </c>
      <c r="F35" s="91"/>
      <c r="G35" s="148" t="str">
        <f>IF(G38&lt;=G37,$P$38,$P$37)</f>
        <v>❌- 
Não Estabilizado</v>
      </c>
      <c r="H35" s="91"/>
      <c r="I35" s="148" t="str">
        <f>IF(I38&lt;=I37,$P$38,$P$37)</f>
        <v>❌- 
Não Estabilizado</v>
      </c>
      <c r="J35" s="105"/>
      <c r="K35" s="91"/>
      <c r="L35" s="148" t="str">
        <f ca="1">IF(L38&lt;=L37,$P$38,$P$37)</f>
        <v>❌- 
Não Estabilizado</v>
      </c>
      <c r="M35" s="91"/>
      <c r="N35" s="148" t="str">
        <f ca="1">IF(N38&lt;=N37,$P$38,$P$37)</f>
        <v>❌- 
Não 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>IF(C34=$P$37,1,0)</f>
        <v>0</v>
      </c>
      <c r="D36" s="91"/>
      <c r="E36" s="156">
        <f ca="1">IF(E34=$P$37,1,0)</f>
        <v>1</v>
      </c>
      <c r="F36" s="91"/>
      <c r="G36" s="156">
        <f>IF(G34=$P$37,1,0)</f>
        <v>1</v>
      </c>
      <c r="H36" s="91"/>
      <c r="I36" s="107">
        <f>IF(I34=$P$37,1,0)</f>
        <v>1</v>
      </c>
      <c r="J36" s="105"/>
      <c r="K36" s="91"/>
      <c r="L36" s="156">
        <f ca="1">IF(L34=$P$37,1,0)</f>
        <v>1</v>
      </c>
      <c r="M36" s="91"/>
      <c r="N36" s="156">
        <f ca="1">IF(N34=$P$37,1,0)</f>
        <v>1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2</v>
      </c>
      <c r="F37" s="91"/>
      <c r="G37" s="112">
        <v>20</v>
      </c>
      <c r="H37" s="89"/>
      <c r="I37" s="174">
        <f>IF(I47&lt;=2,0.2,I47*10%)</f>
        <v>0.82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>IF(C49="",10000,MAX(C39:D41)-(MIN(C39:D41)))</f>
        <v>10000</v>
      </c>
      <c r="D38" s="91"/>
      <c r="E38" s="144">
        <f ca="1">MAX(E39:F41)-(MIN(E39:F41))</f>
        <v>39</v>
      </c>
      <c r="F38" s="91"/>
      <c r="G38" s="145">
        <f>IF(G49="",10000,MAX(G39:H41)-(MIN(G39:H41)))</f>
        <v>10000</v>
      </c>
      <c r="H38" s="91"/>
      <c r="I38" s="144" t="str">
        <f>IF(I48="","100",MAX(I39:K41)-(MIN(I39:K41)))</f>
        <v>100</v>
      </c>
      <c r="J38" s="105"/>
      <c r="K38" s="91"/>
      <c r="L38" s="144">
        <f ca="1">MAX(L39:M41)-(MIN(L39:M41))</f>
        <v>6.43</v>
      </c>
      <c r="M38" s="91"/>
      <c r="N38" s="144">
        <f ca="1">MAX(N39:O41)-(MIN(N39:O41))</f>
        <v>22.48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 t="str">
        <f ca="1">OFFSET($C$47,COUNTA($C$47:$C$59)-3,0)</f>
        <v>Nível d´água
(m)</v>
      </c>
      <c r="D39" s="91"/>
      <c r="E39" s="125" t="str">
        <f ca="1">OFFSET($E$47,COUNTA($E$47:$E$59)-3,0)</f>
        <v xml:space="preserve">1 µS/cm ; 2 mS/cm </v>
      </c>
      <c r="F39" s="91"/>
      <c r="G39" s="175">
        <f ca="1">OFFSET($G$47,COUNTA($G$47:$G$59)-3,0)</f>
        <v>0</v>
      </c>
      <c r="H39" s="91"/>
      <c r="I39" s="125">
        <f ca="1">OFFSET($I$47,COUNTA($I$47:$I$59)-3,0)</f>
        <v>0</v>
      </c>
      <c r="J39" s="105"/>
      <c r="K39" s="91"/>
      <c r="L39" s="125">
        <f ca="1">OFFSET($L$47,COUNTA($L$47:$L$59)-3,0)</f>
        <v>0</v>
      </c>
      <c r="M39" s="91"/>
      <c r="N39" s="125">
        <f ca="1">OFFSET($N$47,COUNTA($N$47:$N$59)-3,0)</f>
        <v>0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0</v>
      </c>
      <c r="D40" s="91"/>
      <c r="E40" s="125">
        <f ca="1">OFFSET($E$47,COUNTA($E$47:$E$59)-2,0)</f>
        <v>1</v>
      </c>
      <c r="F40" s="91"/>
      <c r="G40" s="175">
        <f ca="1">OFFSET($G$47,COUNTA($G$47:$G$59)-2,0)</f>
        <v>0</v>
      </c>
      <c r="H40" s="91"/>
      <c r="I40" s="125">
        <f ca="1">OFFSET($I$47,COUNTA($I$47:$I$59)-2,0)</f>
        <v>0</v>
      </c>
      <c r="J40" s="105"/>
      <c r="K40" s="91"/>
      <c r="L40" s="125">
        <f ca="1">OFFSET($L$47,COUNTA($L$47:$L$59)-2,0)</f>
        <v>0</v>
      </c>
      <c r="M40" s="91"/>
      <c r="N40" s="125">
        <f ca="1">OFFSET($N$47,COUNTA($N$47:$N$59)-2,0)</f>
        <v>0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0</v>
      </c>
      <c r="D41" s="154"/>
      <c r="E41" s="153">
        <v>40</v>
      </c>
      <c r="F41" s="154"/>
      <c r="G41" s="155">
        <v>24.2</v>
      </c>
      <c r="H41" s="154"/>
      <c r="I41" s="153">
        <v>8.1999999999999993</v>
      </c>
      <c r="J41" s="168"/>
      <c r="K41" s="154"/>
      <c r="L41" s="153">
        <v>6.43</v>
      </c>
      <c r="M41" s="154"/>
      <c r="N41" s="153">
        <v>22.48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/>
      <c r="D47" s="89"/>
      <c r="E47" s="117">
        <v>40</v>
      </c>
      <c r="F47" s="89"/>
      <c r="G47" s="112">
        <v>24.2</v>
      </c>
      <c r="H47" s="89"/>
      <c r="I47" s="84">
        <v>8.1999999999999993</v>
      </c>
      <c r="J47" s="85"/>
      <c r="K47" s="86"/>
      <c r="L47" s="84">
        <v>6.43</v>
      </c>
      <c r="M47" s="86"/>
      <c r="N47" s="103">
        <v>22.48</v>
      </c>
      <c r="O47" s="89"/>
      <c r="P47" s="128">
        <v>19.100000000000001</v>
      </c>
      <c r="Q47" s="88"/>
      <c r="R47" s="89"/>
      <c r="S47" s="132" t="s">
        <v>70</v>
      </c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/>
      <c r="D48" s="89"/>
      <c r="E48" s="117"/>
      <c r="F48" s="89"/>
      <c r="G48" s="112"/>
      <c r="H48" s="89"/>
      <c r="I48" s="84"/>
      <c r="J48" s="85"/>
      <c r="K48" s="86"/>
      <c r="L48" s="84"/>
      <c r="M48" s="86"/>
      <c r="N48" s="103"/>
      <c r="O48" s="89"/>
      <c r="P48" s="128"/>
      <c r="Q48" s="88"/>
      <c r="R48" s="89"/>
      <c r="S48" s="132"/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/>
      <c r="D49" s="89"/>
      <c r="E49" s="117"/>
      <c r="F49" s="89"/>
      <c r="G49" s="112"/>
      <c r="H49" s="89"/>
      <c r="I49" s="84"/>
      <c r="J49" s="85"/>
      <c r="K49" s="86"/>
      <c r="L49" s="84"/>
      <c r="M49" s="86"/>
      <c r="N49" s="103"/>
      <c r="O49" s="89"/>
      <c r="P49" s="128"/>
      <c r="Q49" s="88"/>
      <c r="R49" s="89"/>
      <c r="S49" s="132"/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/>
      <c r="D50" s="89"/>
      <c r="E50" s="117"/>
      <c r="F50" s="89"/>
      <c r="G50" s="112"/>
      <c r="H50" s="89"/>
      <c r="I50" s="84"/>
      <c r="J50" s="85"/>
      <c r="K50" s="86"/>
      <c r="L50" s="84"/>
      <c r="M50" s="86"/>
      <c r="N50" s="103"/>
      <c r="O50" s="89"/>
      <c r="P50" s="128"/>
      <c r="Q50" s="88"/>
      <c r="R50" s="89"/>
      <c r="S50" s="132"/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/>
      <c r="D51" s="89"/>
      <c r="E51" s="117"/>
      <c r="F51" s="89"/>
      <c r="G51" s="112"/>
      <c r="H51" s="89"/>
      <c r="I51" s="84"/>
      <c r="J51" s="85"/>
      <c r="K51" s="86"/>
      <c r="L51" s="84"/>
      <c r="M51" s="86"/>
      <c r="N51" s="103"/>
      <c r="O51" s="89"/>
      <c r="P51" s="128"/>
      <c r="Q51" s="88"/>
      <c r="R51" s="89"/>
      <c r="S51" s="132"/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000-000000000000}">
      <formula1>-1</formula1>
      <formula2>100</formula2>
    </dataValidation>
    <dataValidation type="decimal" showInputMessage="1" showErrorMessage="1" sqref="N37:O37 N47 N48:O59" xr:uid="{00000000-0002-0000-0000-000001000000}">
      <formula1>0</formula1>
      <formula2>50</formula2>
    </dataValidation>
    <dataValidation type="decimal" showInputMessage="1" showErrorMessage="1" sqref="G37:H37 G47:H59" xr:uid="{00000000-0002-0000-0000-000002000000}">
      <formula1>-2500</formula1>
      <formula2>2500</formula2>
    </dataValidation>
    <dataValidation type="textLength" showInputMessage="1" showErrorMessage="1" sqref="S47:U59" xr:uid="{00000000-0002-0000-0000-000003000000}">
      <formula1>4</formula1>
      <formula2>20</formula2>
    </dataValidation>
    <dataValidation type="decimal" showInputMessage="1" showErrorMessage="1" sqref="L37 L47:L59" xr:uid="{00000000-0002-0000-0000-000004000000}">
      <formula1>0</formula1>
      <formula2>14</formula2>
    </dataValidation>
    <dataValidation type="decimal" showInputMessage="1" showErrorMessage="1" sqref="I37:K37 I47:K59" xr:uid="{00000000-0002-0000-0000-000005000000}">
      <formula1>-1</formula1>
      <formula2>50</formula2>
    </dataValidation>
    <dataValidation type="whole" showInputMessage="1" showErrorMessage="1" sqref="P46:R46" xr:uid="{00000000-0002-0000-0000-000006000000}">
      <formula1>1</formula1>
      <formula2>5</formula2>
    </dataValidation>
    <dataValidation type="textLength" showInputMessage="1" showErrorMessage="1" sqref="A30 C30" xr:uid="{00000000-0002-0000-0000-000007000000}">
      <formula1>2</formula1>
      <formula2>20</formula2>
    </dataValidation>
    <dataValidation type="whole" showInputMessage="1" showErrorMessage="1" sqref="P30:Q30" xr:uid="{00000000-0002-0000-0000-000008000000}">
      <formula1>0</formula1>
      <formula2>3</formula2>
    </dataValidation>
    <dataValidation type="date" operator="greaterThan" showInputMessage="1" showErrorMessage="1" sqref="C6:D6" xr:uid="{00000000-0002-0000-0000-000009000000}">
      <formula1>43709</formula1>
    </dataValidation>
    <dataValidation type="whole" showInputMessage="1" showErrorMessage="1" sqref="E46:F46" xr:uid="{00000000-0002-0000-0000-00000A000000}">
      <formula1>1</formula1>
      <formula2>2</formula2>
    </dataValidation>
    <dataValidation type="time" showInputMessage="1" showErrorMessage="1" sqref="H30 K30" xr:uid="{00000000-0002-0000-0000-00000B000000}">
      <formula1>0</formula1>
      <formula2>0.999305555555556</formula2>
    </dataValidation>
    <dataValidation type="decimal" showInputMessage="1" showErrorMessage="1" sqref="F30:G30" xr:uid="{00000000-0002-0000-0000-00000C000000}">
      <formula1>0.05</formula1>
      <formula2>0.25</formula2>
    </dataValidation>
    <dataValidation type="whole" showInputMessage="1" showErrorMessage="1" sqref="N14" xr:uid="{00000000-0002-0000-0000-00000D000000}">
      <formula1>3</formula1>
      <formula2>1000</formula2>
    </dataValidation>
    <dataValidation type="list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U114"/>
  <sheetViews>
    <sheetView showGridLines="0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23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>
        <v>1.02</v>
      </c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>
        <v>1.24</v>
      </c>
      <c r="O22" s="88"/>
      <c r="P22" s="89"/>
      <c r="S22" s="87">
        <v>2</v>
      </c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>
        <v>3.55</v>
      </c>
      <c r="O26" s="88"/>
      <c r="P26" s="89"/>
      <c r="Q26" s="7"/>
      <c r="R26" s="7"/>
      <c r="S26" s="87">
        <v>2.9</v>
      </c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84</v>
      </c>
      <c r="B30" s="89"/>
      <c r="C30" s="114" t="s">
        <v>84</v>
      </c>
      <c r="D30" s="88"/>
      <c r="E30" s="89"/>
      <c r="F30" s="177">
        <v>8.5000000000000006E-2</v>
      </c>
      <c r="G30" s="89"/>
      <c r="H30" s="140">
        <v>0.43541666666666667</v>
      </c>
      <c r="I30" s="88"/>
      <c r="J30" s="89"/>
      <c r="K30" s="140">
        <v>0.44583333333333341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 ca="1">IF(C47="","",C35)</f>
        <v>✔️- 
Estabilizado</v>
      </c>
      <c r="D34" s="91"/>
      <c r="E34" s="104" t="str">
        <f ca="1">IF(E47="","",E35)</f>
        <v>✔️- 
Estabilizado</v>
      </c>
      <c r="F34" s="91"/>
      <c r="G34" s="104" t="str">
        <f ca="1">IF(G47="","",G35)</f>
        <v>✔️- 
Estabilizado</v>
      </c>
      <c r="H34" s="91"/>
      <c r="I34" s="104" t="str">
        <f ca="1">IF(I47="","",I35)</f>
        <v>✔️- 
Estabilizado</v>
      </c>
      <c r="J34" s="105"/>
      <c r="K34" s="91"/>
      <c r="L34" s="104" t="str">
        <f ca="1">IF(L47="","",L35)</f>
        <v>✔️- 
Estabilizado</v>
      </c>
      <c r="M34" s="91"/>
      <c r="N34" s="104" t="str">
        <f ca="1">IF(N47="","",N35)</f>
        <v>✔️- 
Estabilizado</v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 ca="1">IF(C38&lt;=C37,$P$38,$P$37)</f>
        <v>✔️- 
Estabilizado</v>
      </c>
      <c r="D35" s="91"/>
      <c r="E35" s="148" t="str">
        <f ca="1">IF(E38&lt;=E37,$P$38,$P$37)</f>
        <v>✔️- 
Estabilizado</v>
      </c>
      <c r="F35" s="91"/>
      <c r="G35" s="148" t="str">
        <f ca="1">IF(G38&lt;=G37,$P$38,$P$37)</f>
        <v>✔️- 
Estabilizado</v>
      </c>
      <c r="H35" s="91"/>
      <c r="I35" s="148" t="str">
        <f ca="1">IF(I38&lt;=I37,$P$38,$P$37)</f>
        <v>✔️- 
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 ca="1">IF(C34=$P$37,1,0)</f>
        <v>0</v>
      </c>
      <c r="D36" s="91"/>
      <c r="E36" s="156">
        <f ca="1">IF(E34=$P$37,1,0)</f>
        <v>0</v>
      </c>
      <c r="F36" s="91"/>
      <c r="G36" s="156">
        <f ca="1">IF(G34=$P$37,1,0)</f>
        <v>0</v>
      </c>
      <c r="H36" s="91"/>
      <c r="I36" s="107">
        <f ca="1">IF(I34=$P$37,1,0)</f>
        <v>0</v>
      </c>
      <c r="J36" s="105"/>
      <c r="K36" s="91"/>
      <c r="L36" s="156">
        <f ca="1">IF(L34=$P$37,1,0)</f>
        <v>0</v>
      </c>
      <c r="M36" s="91"/>
      <c r="N36" s="156">
        <f ca="1"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11</v>
      </c>
      <c r="F37" s="91"/>
      <c r="G37" s="112">
        <v>20</v>
      </c>
      <c r="H37" s="89"/>
      <c r="I37" s="174">
        <f>IF(I47&lt;=2,0.2,I47*10%)</f>
        <v>0.2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 ca="1">IF(C49="",10000,MAX(C39:D41)-(MIN(C39:D41)))</f>
        <v>0</v>
      </c>
      <c r="D38" s="91"/>
      <c r="E38" s="144">
        <f ca="1">MAX(E39:F41)-(MIN(E39:F41))</f>
        <v>2</v>
      </c>
      <c r="F38" s="91"/>
      <c r="G38" s="145">
        <f ca="1">IF(G49="",10000,MAX(G39:H41)-(MIN(G39:H41)))</f>
        <v>5.1999999999999993</v>
      </c>
      <c r="H38" s="91"/>
      <c r="I38" s="144">
        <f ca="1">IF(I48="","100",MAX(I39:K41)-(MIN(I39:K41)))</f>
        <v>3.9999999999999813E-2</v>
      </c>
      <c r="J38" s="105"/>
      <c r="K38" s="91"/>
      <c r="L38" s="144">
        <f ca="1">MAX(L39:M41)-(MIN(L39:M41))</f>
        <v>2.0000000000000462E-2</v>
      </c>
      <c r="M38" s="91"/>
      <c r="N38" s="144">
        <f ca="1">MAX(N39:O41)-(MIN(N39:O41))</f>
        <v>0.20000000000000284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>
        <f ca="1">OFFSET($C$47,COUNTA($C$47:$C$59)-3,0)</f>
        <v>1.6</v>
      </c>
      <c r="D39" s="91"/>
      <c r="E39" s="125">
        <f ca="1">OFFSET($E$47,COUNTA($E$47:$E$59)-3,0)</f>
        <v>209</v>
      </c>
      <c r="F39" s="91"/>
      <c r="G39" s="175">
        <f ca="1">OFFSET($G$47,COUNTA($G$47:$G$59)-3,0)</f>
        <v>-20.100000000000001</v>
      </c>
      <c r="H39" s="91"/>
      <c r="I39" s="125">
        <f ca="1">OFFSET($I$47,COUNTA($I$47:$I$59)-3,0)</f>
        <v>1.1200000000000001</v>
      </c>
      <c r="J39" s="105"/>
      <c r="K39" s="91"/>
      <c r="L39" s="125">
        <f ca="1">OFFSET($L$47,COUNTA($L$47:$L$59)-3,0)</f>
        <v>5.8</v>
      </c>
      <c r="M39" s="91"/>
      <c r="N39" s="125">
        <f ca="1">OFFSET($N$47,COUNTA($N$47:$N$59)-3,0)</f>
        <v>22.15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1.6</v>
      </c>
      <c r="D40" s="91"/>
      <c r="E40" s="125">
        <f ca="1">OFFSET($E$47,COUNTA($E$47:$E$59)-2,0)</f>
        <v>210</v>
      </c>
      <c r="F40" s="91"/>
      <c r="G40" s="175">
        <f ca="1">OFFSET($G$47,COUNTA($G$47:$G$59)-2,0)</f>
        <v>-23</v>
      </c>
      <c r="H40" s="91"/>
      <c r="I40" s="125">
        <f ca="1">OFFSET($I$47,COUNTA($I$47:$I$59)-2,0)</f>
        <v>1.1499999999999999</v>
      </c>
      <c r="J40" s="105"/>
      <c r="K40" s="91"/>
      <c r="L40" s="125">
        <f ca="1">OFFSET($L$47,COUNTA($L$47:$L$59)-2,0)</f>
        <v>5.81</v>
      </c>
      <c r="M40" s="91"/>
      <c r="N40" s="125">
        <f ca="1">OFFSET($N$47,COUNTA($N$47:$N$59)-2,0)</f>
        <v>22.23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1.6</v>
      </c>
      <c r="D41" s="154"/>
      <c r="E41" s="153">
        <v>211</v>
      </c>
      <c r="F41" s="154"/>
      <c r="G41" s="155">
        <v>-25.3</v>
      </c>
      <c r="H41" s="154"/>
      <c r="I41" s="153">
        <v>1.1599999999999999</v>
      </c>
      <c r="J41" s="168"/>
      <c r="K41" s="154"/>
      <c r="L41" s="153">
        <v>5.82</v>
      </c>
      <c r="M41" s="154"/>
      <c r="N41" s="153">
        <v>22.35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>
        <v>1.6</v>
      </c>
      <c r="D47" s="89"/>
      <c r="E47" s="117">
        <v>203</v>
      </c>
      <c r="F47" s="89"/>
      <c r="G47" s="112">
        <v>-13.3</v>
      </c>
      <c r="H47" s="89"/>
      <c r="I47" s="84">
        <v>0.66</v>
      </c>
      <c r="J47" s="85"/>
      <c r="K47" s="86"/>
      <c r="L47" s="84">
        <v>5.79</v>
      </c>
      <c r="M47" s="86"/>
      <c r="N47" s="103">
        <v>22.18</v>
      </c>
      <c r="O47" s="89"/>
      <c r="P47" s="128">
        <v>29</v>
      </c>
      <c r="Q47" s="88"/>
      <c r="R47" s="89"/>
      <c r="S47" s="132" t="s">
        <v>77</v>
      </c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>
        <v>1.6</v>
      </c>
      <c r="D48" s="89"/>
      <c r="E48" s="117">
        <v>207</v>
      </c>
      <c r="F48" s="89"/>
      <c r="G48" s="112">
        <v>-16.899999999999999</v>
      </c>
      <c r="H48" s="89"/>
      <c r="I48" s="84">
        <v>0.84</v>
      </c>
      <c r="J48" s="85"/>
      <c r="K48" s="86"/>
      <c r="L48" s="84">
        <v>5.8</v>
      </c>
      <c r="M48" s="86"/>
      <c r="N48" s="103">
        <v>22.18</v>
      </c>
      <c r="O48" s="89"/>
      <c r="P48" s="128">
        <v>26</v>
      </c>
      <c r="Q48" s="88"/>
      <c r="R48" s="89"/>
      <c r="S48" s="132" t="s">
        <v>77</v>
      </c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>
        <v>1.6</v>
      </c>
      <c r="D49" s="89"/>
      <c r="E49" s="117">
        <v>209</v>
      </c>
      <c r="F49" s="89"/>
      <c r="G49" s="112">
        <v>-20.100000000000001</v>
      </c>
      <c r="H49" s="89"/>
      <c r="I49" s="84">
        <v>1.1200000000000001</v>
      </c>
      <c r="J49" s="85"/>
      <c r="K49" s="86"/>
      <c r="L49" s="84">
        <v>5.8</v>
      </c>
      <c r="M49" s="86"/>
      <c r="N49" s="103">
        <v>22.15</v>
      </c>
      <c r="O49" s="89"/>
      <c r="P49" s="128">
        <v>23</v>
      </c>
      <c r="Q49" s="88"/>
      <c r="R49" s="89"/>
      <c r="S49" s="132" t="s">
        <v>77</v>
      </c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>
        <v>1.6</v>
      </c>
      <c r="D50" s="89"/>
      <c r="E50" s="117">
        <v>210</v>
      </c>
      <c r="F50" s="89"/>
      <c r="G50" s="112">
        <v>-23</v>
      </c>
      <c r="H50" s="89"/>
      <c r="I50" s="84">
        <v>1.1499999999999999</v>
      </c>
      <c r="J50" s="85"/>
      <c r="K50" s="86"/>
      <c r="L50" s="84">
        <v>5.81</v>
      </c>
      <c r="M50" s="86"/>
      <c r="N50" s="103">
        <v>22.23</v>
      </c>
      <c r="O50" s="89"/>
      <c r="P50" s="128">
        <v>18</v>
      </c>
      <c r="Q50" s="88"/>
      <c r="R50" s="89"/>
      <c r="S50" s="132" t="s">
        <v>77</v>
      </c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>
        <v>1.6</v>
      </c>
      <c r="D51" s="89"/>
      <c r="E51" s="117">
        <v>211</v>
      </c>
      <c r="F51" s="89"/>
      <c r="G51" s="112">
        <v>-25.3</v>
      </c>
      <c r="H51" s="89"/>
      <c r="I51" s="84">
        <v>1.1599999999999999</v>
      </c>
      <c r="J51" s="85"/>
      <c r="K51" s="86"/>
      <c r="L51" s="84">
        <v>5.82</v>
      </c>
      <c r="M51" s="86"/>
      <c r="N51" s="103">
        <v>22.35</v>
      </c>
      <c r="O51" s="89"/>
      <c r="P51" s="128">
        <v>16</v>
      </c>
      <c r="Q51" s="88"/>
      <c r="R51" s="89"/>
      <c r="S51" s="132" t="s">
        <v>77</v>
      </c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 ca="1"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list" showInputMessage="1" showErrorMessage="1" sqref="F26" xr:uid="{00000000-0002-0000-0900-000000000000}">
      <formula1>$P$39:$P$40</formula1>
    </dataValidation>
    <dataValidation type="whole" showInputMessage="1" showErrorMessage="1" sqref="N14" xr:uid="{00000000-0002-0000-0900-000001000000}">
      <formula1>3</formula1>
      <formula2>1000</formula2>
    </dataValidation>
    <dataValidation type="decimal" showInputMessage="1" showErrorMessage="1" sqref="F30:G30" xr:uid="{00000000-0002-0000-0900-000002000000}">
      <formula1>0.05</formula1>
      <formula2>0.25</formula2>
    </dataValidation>
    <dataValidation type="time" showInputMessage="1" showErrorMessage="1" sqref="H30 K30" xr:uid="{00000000-0002-0000-0900-000003000000}">
      <formula1>0</formula1>
      <formula2>0.999305555555556</formula2>
    </dataValidation>
    <dataValidation type="whole" showInputMessage="1" showErrorMessage="1" sqref="E46:F46" xr:uid="{00000000-0002-0000-0900-000004000000}">
      <formula1>1</formula1>
      <formula2>2</formula2>
    </dataValidation>
    <dataValidation type="date" operator="greaterThan" showInputMessage="1" showErrorMessage="1" sqref="C6:D6" xr:uid="{00000000-0002-0000-0900-000005000000}">
      <formula1>43709</formula1>
    </dataValidation>
    <dataValidation type="whole" showInputMessage="1" showErrorMessage="1" sqref="P30:Q30" xr:uid="{00000000-0002-0000-0900-000006000000}">
      <formula1>0</formula1>
      <formula2>3</formula2>
    </dataValidation>
    <dataValidation type="textLength" showInputMessage="1" showErrorMessage="1" sqref="A30 C30" xr:uid="{00000000-0002-0000-0900-000007000000}">
      <formula1>2</formula1>
      <formula2>20</formula2>
    </dataValidation>
    <dataValidation type="whole" showInputMessage="1" showErrorMessage="1" sqref="P46:R46" xr:uid="{00000000-0002-0000-0900-000008000000}">
      <formula1>1</formula1>
      <formula2>5</formula2>
    </dataValidation>
    <dataValidation type="decimal" showInputMessage="1" showErrorMessage="1" sqref="I37:K37 I47:K59" xr:uid="{00000000-0002-0000-0900-000009000000}">
      <formula1>-1</formula1>
      <formula2>50</formula2>
    </dataValidation>
    <dataValidation type="decimal" showInputMessage="1" showErrorMessage="1" sqref="L37 L47:L59" xr:uid="{00000000-0002-0000-0900-00000A000000}">
      <formula1>0</formula1>
      <formula2>14</formula2>
    </dataValidation>
    <dataValidation type="textLength" showInputMessage="1" showErrorMessage="1" sqref="S47:U59" xr:uid="{00000000-0002-0000-0900-00000B000000}">
      <formula1>4</formula1>
      <formula2>20</formula2>
    </dataValidation>
    <dataValidation type="decimal" showInputMessage="1" showErrorMessage="1" sqref="G37:H37 G47:H59" xr:uid="{00000000-0002-0000-0900-00000C000000}">
      <formula1>-2500</formula1>
      <formula2>2500</formula2>
    </dataValidation>
    <dataValidation type="decimal" showInputMessage="1" showErrorMessage="1" sqref="N37:O37 N47 N48:O59" xr:uid="{00000000-0002-0000-0900-00000D000000}">
      <formula1>0</formula1>
      <formula2>50</formula2>
    </dataValidation>
    <dataValidation type="decimal" showInputMessage="1" showErrorMessage="1" sqref="C37:D37 C47:D59" xr:uid="{00000000-0002-0000-09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U114"/>
  <sheetViews>
    <sheetView showGridLines="0" topLeftCell="A26" zoomScaleNormal="100" zoomScaleSheetLayoutView="70" workbookViewId="0">
      <selection activeCell="N52" sqref="N52:O5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17.899999999999999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>
        <v>0.9</v>
      </c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>
        <v>1.1399999999999999</v>
      </c>
      <c r="O22" s="88"/>
      <c r="P22" s="89"/>
      <c r="S22" s="87">
        <v>2</v>
      </c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>
        <v>3.54</v>
      </c>
      <c r="O26" s="88"/>
      <c r="P26" s="89"/>
      <c r="Q26" s="7"/>
      <c r="R26" s="7"/>
      <c r="S26" s="87">
        <v>2.8</v>
      </c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85</v>
      </c>
      <c r="B30" s="89"/>
      <c r="C30" s="114" t="s">
        <v>85</v>
      </c>
      <c r="D30" s="88"/>
      <c r="E30" s="89"/>
      <c r="F30" s="177">
        <v>7.4999999999999997E-2</v>
      </c>
      <c r="G30" s="89"/>
      <c r="H30" s="140">
        <v>0.37916666666666671</v>
      </c>
      <c r="I30" s="88"/>
      <c r="J30" s="89"/>
      <c r="K30" s="140">
        <v>0.39027777777777778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 ca="1">IF(C47="","",C35)</f>
        <v>✔️- 
Estabilizado</v>
      </c>
      <c r="D34" s="91"/>
      <c r="E34" s="104" t="str">
        <f ca="1">IF(E47="","",E35)</f>
        <v>✔️- 
Estabilizado</v>
      </c>
      <c r="F34" s="91"/>
      <c r="G34" s="104" t="str">
        <f ca="1">IF(G47="","",G35)</f>
        <v>✔️- 
Estabilizado</v>
      </c>
      <c r="H34" s="91"/>
      <c r="I34" s="104" t="str">
        <f ca="1">IF(I47="","",I35)</f>
        <v>✔️- 
Estabilizado</v>
      </c>
      <c r="J34" s="105"/>
      <c r="K34" s="91"/>
      <c r="L34" s="104" t="str">
        <f ca="1">IF(L47="","",L35)</f>
        <v>✔️- 
Estabilizado</v>
      </c>
      <c r="M34" s="91"/>
      <c r="N34" s="104" t="str">
        <f ca="1">IF(N47="","",N35)</f>
        <v>✔️- 
Estabilizado</v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 ca="1">IF(C38&lt;=C37,$P$38,$P$37)</f>
        <v>✔️- 
Estabilizado</v>
      </c>
      <c r="D35" s="91"/>
      <c r="E35" s="148" t="str">
        <f ca="1">IF(E38&lt;=E37,$P$38,$P$37)</f>
        <v>✔️- 
Estabilizado</v>
      </c>
      <c r="F35" s="91"/>
      <c r="G35" s="148" t="str">
        <f ca="1">IF(G38&lt;=G37,$P$38,$P$37)</f>
        <v>✔️- 
Estabilizado</v>
      </c>
      <c r="H35" s="91"/>
      <c r="I35" s="148" t="str">
        <f ca="1">IF(I38&lt;=I37,$P$38,$P$37)</f>
        <v>✔️- 
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 ca="1">IF(C34=$P$37,1,0)</f>
        <v>0</v>
      </c>
      <c r="D36" s="91"/>
      <c r="E36" s="156">
        <f ca="1">IF(E34=$P$37,1,0)</f>
        <v>0</v>
      </c>
      <c r="F36" s="91"/>
      <c r="G36" s="156">
        <f ca="1">IF(G34=$P$37,1,0)</f>
        <v>0</v>
      </c>
      <c r="H36" s="91"/>
      <c r="I36" s="107">
        <f ca="1">IF(I34=$P$37,1,0)</f>
        <v>0</v>
      </c>
      <c r="J36" s="105"/>
      <c r="K36" s="91"/>
      <c r="L36" s="156">
        <f ca="1">IF(L34=$P$37,1,0)</f>
        <v>0</v>
      </c>
      <c r="M36" s="91"/>
      <c r="N36" s="156">
        <f ca="1"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14</v>
      </c>
      <c r="F37" s="91"/>
      <c r="G37" s="112">
        <v>20</v>
      </c>
      <c r="H37" s="89"/>
      <c r="I37" s="174">
        <f>IF(I47&lt;=2,0.2,I47*10%)</f>
        <v>0.2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 ca="1">IF(C49="",10000,MAX(C39:D41)-(MIN(C39:D41)))</f>
        <v>0</v>
      </c>
      <c r="D38" s="91"/>
      <c r="E38" s="144">
        <f ca="1">MAX(E39:F41)-(MIN(E39:F41))</f>
        <v>2</v>
      </c>
      <c r="F38" s="91"/>
      <c r="G38" s="145">
        <f ca="1">IF(G49="",10000,MAX(G39:H41)-(MIN(G39:H41)))</f>
        <v>1.0999999999999943</v>
      </c>
      <c r="H38" s="91"/>
      <c r="I38" s="144">
        <f ca="1">IF(I48="","100",MAX(I39:K41)-(MIN(I39:K41)))</f>
        <v>0.13</v>
      </c>
      <c r="J38" s="105"/>
      <c r="K38" s="91"/>
      <c r="L38" s="144">
        <f ca="1">MAX(L39:M41)-(MIN(L39:M41))</f>
        <v>1.9999999999999574E-2</v>
      </c>
      <c r="M38" s="91"/>
      <c r="N38" s="144">
        <f ca="1">MAX(N39:O41)-(MIN(N39:O41))</f>
        <v>0.12999999999999901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>
        <f ca="1">OFFSET($C$47,COUNTA($C$47:$C$59)-3,0)</f>
        <v>1.4</v>
      </c>
      <c r="D39" s="91"/>
      <c r="E39" s="125">
        <f ca="1">OFFSET($E$47,COUNTA($E$47:$E$59)-3,0)</f>
        <v>234</v>
      </c>
      <c r="F39" s="91"/>
      <c r="G39" s="175">
        <f ca="1">OFFSET($G$47,COUNTA($G$47:$G$59)-3,0)</f>
        <v>-51.7</v>
      </c>
      <c r="H39" s="91"/>
      <c r="I39" s="125">
        <f ca="1">OFFSET($I$47,COUNTA($I$47:$I$59)-3,0)</f>
        <v>0.04</v>
      </c>
      <c r="J39" s="105"/>
      <c r="K39" s="91"/>
      <c r="L39" s="125">
        <f ca="1">OFFSET($L$47,COUNTA($L$47:$L$59)-3,0)</f>
        <v>6.05</v>
      </c>
      <c r="M39" s="91"/>
      <c r="N39" s="125">
        <f ca="1">OFFSET($N$47,COUNTA($N$47:$N$59)-3,0)</f>
        <v>20.86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1.4</v>
      </c>
      <c r="D40" s="91"/>
      <c r="E40" s="125">
        <f ca="1">OFFSET($E$47,COUNTA($E$47:$E$59)-2,0)</f>
        <v>233</v>
      </c>
      <c r="F40" s="91"/>
      <c r="G40" s="175">
        <f ca="1">OFFSET($G$47,COUNTA($G$47:$G$59)-2,0)</f>
        <v>-52.2</v>
      </c>
      <c r="H40" s="91"/>
      <c r="I40" s="125">
        <f ca="1">OFFSET($I$47,COUNTA($I$47:$I$59)-2,0)</f>
        <v>0.13</v>
      </c>
      <c r="J40" s="105"/>
      <c r="K40" s="91"/>
      <c r="L40" s="125">
        <f ca="1">OFFSET($L$47,COUNTA($L$47:$L$59)-2,0)</f>
        <v>6.04</v>
      </c>
      <c r="M40" s="91"/>
      <c r="N40" s="125">
        <f ca="1">OFFSET($N$47,COUNTA($N$47:$N$59)-2,0)</f>
        <v>20.96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1.4</v>
      </c>
      <c r="D41" s="154"/>
      <c r="E41" s="153">
        <v>232</v>
      </c>
      <c r="F41" s="154"/>
      <c r="G41" s="155">
        <v>-52.8</v>
      </c>
      <c r="H41" s="154"/>
      <c r="I41" s="153">
        <v>0.17</v>
      </c>
      <c r="J41" s="168"/>
      <c r="K41" s="154"/>
      <c r="L41" s="153">
        <v>6.03</v>
      </c>
      <c r="M41" s="154"/>
      <c r="N41" s="153">
        <v>20.99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>
        <v>1.4</v>
      </c>
      <c r="D47" s="89"/>
      <c r="E47" s="117">
        <v>264</v>
      </c>
      <c r="F47" s="89"/>
      <c r="G47" s="112">
        <v>-44.8</v>
      </c>
      <c r="H47" s="89"/>
      <c r="I47" s="84">
        <v>0.09</v>
      </c>
      <c r="J47" s="85"/>
      <c r="K47" s="86"/>
      <c r="L47" s="84">
        <v>6.16</v>
      </c>
      <c r="M47" s="86"/>
      <c r="N47" s="103">
        <v>20.59</v>
      </c>
      <c r="O47" s="89"/>
      <c r="P47" s="128">
        <v>24.7</v>
      </c>
      <c r="Q47" s="88"/>
      <c r="R47" s="89"/>
      <c r="S47" s="132" t="s">
        <v>77</v>
      </c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>
        <v>1.4</v>
      </c>
      <c r="D48" s="89"/>
      <c r="E48" s="117">
        <v>242</v>
      </c>
      <c r="F48" s="89"/>
      <c r="G48" s="112">
        <v>-49</v>
      </c>
      <c r="H48" s="89"/>
      <c r="I48" s="84">
        <v>0</v>
      </c>
      <c r="J48" s="85"/>
      <c r="K48" s="86"/>
      <c r="L48" s="84">
        <v>6.1</v>
      </c>
      <c r="M48" s="86"/>
      <c r="N48" s="103">
        <v>20.78</v>
      </c>
      <c r="O48" s="89"/>
      <c r="P48" s="128">
        <v>21</v>
      </c>
      <c r="Q48" s="88"/>
      <c r="R48" s="89"/>
      <c r="S48" s="132" t="s">
        <v>77</v>
      </c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>
        <v>1.4</v>
      </c>
      <c r="D49" s="89"/>
      <c r="E49" s="117">
        <v>234</v>
      </c>
      <c r="F49" s="89"/>
      <c r="G49" s="112">
        <v>-51.7</v>
      </c>
      <c r="H49" s="89"/>
      <c r="I49" s="84">
        <v>0.04</v>
      </c>
      <c r="J49" s="85"/>
      <c r="K49" s="86"/>
      <c r="L49" s="84">
        <v>6.05</v>
      </c>
      <c r="M49" s="86"/>
      <c r="N49" s="103">
        <v>20.86</v>
      </c>
      <c r="O49" s="89"/>
      <c r="P49" s="128">
        <v>18</v>
      </c>
      <c r="Q49" s="88"/>
      <c r="R49" s="89"/>
      <c r="S49" s="132" t="s">
        <v>77</v>
      </c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>
        <v>1.4</v>
      </c>
      <c r="D50" s="89"/>
      <c r="E50" s="117">
        <v>233</v>
      </c>
      <c r="F50" s="89"/>
      <c r="G50" s="112">
        <v>-52.2</v>
      </c>
      <c r="H50" s="89"/>
      <c r="I50" s="84">
        <v>0.13</v>
      </c>
      <c r="J50" s="85"/>
      <c r="K50" s="86"/>
      <c r="L50" s="84">
        <v>6.04</v>
      </c>
      <c r="M50" s="86"/>
      <c r="N50" s="103">
        <v>20.96</v>
      </c>
      <c r="O50" s="89"/>
      <c r="P50" s="128">
        <v>13</v>
      </c>
      <c r="Q50" s="88"/>
      <c r="R50" s="89"/>
      <c r="S50" s="132" t="s">
        <v>77</v>
      </c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>
        <v>1.4</v>
      </c>
      <c r="D51" s="89"/>
      <c r="E51" s="117">
        <v>232</v>
      </c>
      <c r="F51" s="89"/>
      <c r="G51" s="112">
        <v>-52.8</v>
      </c>
      <c r="H51" s="89"/>
      <c r="I51" s="84">
        <v>0.17</v>
      </c>
      <c r="J51" s="85"/>
      <c r="K51" s="86"/>
      <c r="L51" s="84">
        <v>6.03</v>
      </c>
      <c r="M51" s="86"/>
      <c r="N51" s="103">
        <v>20.99</v>
      </c>
      <c r="O51" s="89"/>
      <c r="P51" s="128">
        <v>10</v>
      </c>
      <c r="Q51" s="88"/>
      <c r="R51" s="89"/>
      <c r="S51" s="132" t="s">
        <v>77</v>
      </c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 ca="1"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A00-000000000000}">
      <formula1>-1</formula1>
      <formula2>100</formula2>
    </dataValidation>
    <dataValidation type="decimal" showInputMessage="1" showErrorMessage="1" sqref="N37:O37 N47 N48:O59" xr:uid="{00000000-0002-0000-0A00-000001000000}">
      <formula1>0</formula1>
      <formula2>50</formula2>
    </dataValidation>
    <dataValidation type="decimal" showInputMessage="1" showErrorMessage="1" sqref="G37:H37 G47:H59" xr:uid="{00000000-0002-0000-0A00-000002000000}">
      <formula1>-2500</formula1>
      <formula2>2500</formula2>
    </dataValidation>
    <dataValidation type="textLength" showInputMessage="1" showErrorMessage="1" sqref="S47:U59" xr:uid="{00000000-0002-0000-0A00-000003000000}">
      <formula1>4</formula1>
      <formula2>20</formula2>
    </dataValidation>
    <dataValidation type="decimal" showInputMessage="1" showErrorMessage="1" sqref="L37 L47:L59" xr:uid="{00000000-0002-0000-0A00-000004000000}">
      <formula1>0</formula1>
      <formula2>14</formula2>
    </dataValidation>
    <dataValidation type="decimal" showInputMessage="1" showErrorMessage="1" sqref="I37:K37 I47:K59" xr:uid="{00000000-0002-0000-0A00-000005000000}">
      <formula1>-1</formula1>
      <formula2>50</formula2>
    </dataValidation>
    <dataValidation type="whole" showInputMessage="1" showErrorMessage="1" sqref="P46:R46" xr:uid="{00000000-0002-0000-0A00-000006000000}">
      <formula1>1</formula1>
      <formula2>5</formula2>
    </dataValidation>
    <dataValidation type="textLength" showInputMessage="1" showErrorMessage="1" sqref="A30 C30" xr:uid="{00000000-0002-0000-0A00-000007000000}">
      <formula1>2</formula1>
      <formula2>20</formula2>
    </dataValidation>
    <dataValidation type="whole" showInputMessage="1" showErrorMessage="1" sqref="P30:Q30" xr:uid="{00000000-0002-0000-0A00-000008000000}">
      <formula1>0</formula1>
      <formula2>3</formula2>
    </dataValidation>
    <dataValidation type="date" operator="greaterThan" showInputMessage="1" showErrorMessage="1" sqref="C6:D6" xr:uid="{00000000-0002-0000-0A00-000009000000}">
      <formula1>43709</formula1>
    </dataValidation>
    <dataValidation type="whole" showInputMessage="1" showErrorMessage="1" sqref="E46:F46" xr:uid="{00000000-0002-0000-0A00-00000A000000}">
      <formula1>1</formula1>
      <formula2>2</formula2>
    </dataValidation>
    <dataValidation type="time" showInputMessage="1" showErrorMessage="1" sqref="H30 K30" xr:uid="{00000000-0002-0000-0A00-00000B000000}">
      <formula1>0</formula1>
      <formula2>0.999305555555556</formula2>
    </dataValidation>
    <dataValidation type="decimal" showInputMessage="1" showErrorMessage="1" sqref="F30:G30" xr:uid="{00000000-0002-0000-0A00-00000C000000}">
      <formula1>0.05</formula1>
      <formula2>0.25</formula2>
    </dataValidation>
    <dataValidation type="whole" showInputMessage="1" showErrorMessage="1" sqref="N14" xr:uid="{00000000-0002-0000-0A00-00000D000000}">
      <formula1>3</formula1>
      <formula2>1000</formula2>
    </dataValidation>
    <dataValidation type="list" showInputMessage="1" showErrorMessage="1" sqref="F26" xr:uid="{00000000-0002-0000-0A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29"/>
  <sheetViews>
    <sheetView tabSelected="1" view="pageBreakPreview" topLeftCell="A65" zoomScaleNormal="100" zoomScaleSheetLayoutView="100" workbookViewId="0">
      <selection activeCell="A69" sqref="A69"/>
    </sheetView>
  </sheetViews>
  <sheetFormatPr defaultColWidth="9.1796875" defaultRowHeight="12.5" x14ac:dyDescent="0.25"/>
  <cols>
    <col min="1" max="1" width="15.7265625" style="67" customWidth="1"/>
    <col min="2" max="2" width="16.81640625" style="65" bestFit="1" customWidth="1"/>
    <col min="3" max="11" width="10.7265625" style="65" customWidth="1"/>
    <col min="12" max="18" width="9.1796875" style="65" customWidth="1"/>
    <col min="19" max="16384" width="9.1796875" style="65"/>
  </cols>
  <sheetData>
    <row r="1" spans="1:11" ht="84" customHeight="1" x14ac:dyDescent="0.25">
      <c r="A1" s="202"/>
      <c r="B1" s="91"/>
      <c r="C1" s="197" t="s">
        <v>86</v>
      </c>
      <c r="D1" s="105"/>
      <c r="E1" s="105"/>
      <c r="F1" s="105"/>
      <c r="G1" s="105"/>
      <c r="H1" s="105"/>
      <c r="I1" s="105"/>
      <c r="J1" s="91"/>
      <c r="K1" s="75"/>
    </row>
    <row r="2" spans="1:11" x14ac:dyDescent="0.25">
      <c r="J2" s="211" t="s">
        <v>87</v>
      </c>
      <c r="K2" s="196"/>
    </row>
    <row r="3" spans="1:11" ht="4.5" customHeight="1" x14ac:dyDescent="0.25"/>
    <row r="4" spans="1:11" ht="20.149999999999999" customHeight="1" x14ac:dyDescent="0.25">
      <c r="A4" s="70" t="s">
        <v>88</v>
      </c>
      <c r="B4" s="198" t="s">
        <v>89</v>
      </c>
      <c r="C4" s="105"/>
      <c r="D4" s="105"/>
      <c r="E4" s="105"/>
      <c r="F4" s="105"/>
      <c r="G4" s="105"/>
      <c r="H4" s="105"/>
      <c r="I4" s="105"/>
      <c r="J4" s="105"/>
      <c r="K4" s="91"/>
    </row>
    <row r="5" spans="1:11" ht="4.5" customHeight="1" x14ac:dyDescent="0.25"/>
    <row r="6" spans="1:11" ht="20.149999999999999" customHeight="1" x14ac:dyDescent="0.25">
      <c r="A6" s="70" t="s">
        <v>90</v>
      </c>
      <c r="B6" s="198" t="s">
        <v>91</v>
      </c>
      <c r="C6" s="105"/>
      <c r="D6" s="105"/>
      <c r="E6" s="105"/>
      <c r="F6" s="105"/>
      <c r="G6" s="105"/>
      <c r="H6" s="105"/>
      <c r="I6" s="105"/>
      <c r="J6" s="105"/>
      <c r="K6" s="91"/>
    </row>
    <row r="8" spans="1:11" ht="20.149999999999999" customHeight="1" x14ac:dyDescent="0.25">
      <c r="A8" s="198" t="s">
        <v>92</v>
      </c>
      <c r="B8" s="105"/>
      <c r="C8" s="105"/>
      <c r="D8" s="105"/>
      <c r="E8" s="105"/>
      <c r="F8" s="105"/>
      <c r="G8" s="105"/>
      <c r="H8" s="105"/>
      <c r="I8" s="105"/>
      <c r="J8" s="105"/>
      <c r="K8" s="91"/>
    </row>
    <row r="9" spans="1:11" ht="4.5" customHeight="1" x14ac:dyDescent="0.25"/>
    <row r="10" spans="1:11" ht="20.149999999999999" customHeight="1" x14ac:dyDescent="0.25">
      <c r="A10" s="70" t="s">
        <v>93</v>
      </c>
      <c r="B10" s="210" t="s">
        <v>94</v>
      </c>
      <c r="C10" s="105"/>
      <c r="D10" s="105"/>
      <c r="E10" s="105"/>
      <c r="F10" s="105"/>
      <c r="G10" s="105"/>
      <c r="H10" s="105"/>
      <c r="I10" s="105"/>
      <c r="J10" s="105"/>
      <c r="K10" s="91"/>
    </row>
    <row r="11" spans="1:11" ht="4.5" customHeight="1" x14ac:dyDescent="0.25"/>
    <row r="12" spans="1:11" ht="20.149999999999999" customHeight="1" x14ac:dyDescent="0.25">
      <c r="A12" s="70" t="s">
        <v>90</v>
      </c>
      <c r="B12" s="210" t="s">
        <v>95</v>
      </c>
      <c r="C12" s="105"/>
      <c r="D12" s="105"/>
      <c r="E12" s="105"/>
      <c r="F12" s="105"/>
      <c r="G12" s="105"/>
      <c r="H12" s="105"/>
      <c r="I12" s="105"/>
      <c r="J12" s="105"/>
      <c r="K12" s="91"/>
    </row>
    <row r="13" spans="1:11" ht="4.5" customHeight="1" x14ac:dyDescent="0.25"/>
    <row r="14" spans="1:11" ht="20.149999999999999" customHeight="1" x14ac:dyDescent="0.25">
      <c r="A14" s="70" t="s">
        <v>96</v>
      </c>
      <c r="B14" s="210" t="s">
        <v>97</v>
      </c>
      <c r="C14" s="105"/>
      <c r="D14" s="105"/>
      <c r="E14" s="91"/>
      <c r="F14" s="70" t="s">
        <v>98</v>
      </c>
      <c r="G14" s="210" t="s">
        <v>99</v>
      </c>
      <c r="H14" s="105"/>
      <c r="I14" s="105"/>
      <c r="J14" s="105"/>
      <c r="K14" s="91"/>
    </row>
    <row r="16" spans="1:11" ht="20.149999999999999" customHeight="1" x14ac:dyDescent="0.25">
      <c r="A16" s="198" t="s">
        <v>100</v>
      </c>
      <c r="B16" s="105"/>
      <c r="C16" s="105"/>
      <c r="D16" s="105"/>
      <c r="E16" s="105"/>
      <c r="F16" s="105"/>
      <c r="G16" s="105"/>
      <c r="H16" s="105"/>
      <c r="I16" s="105"/>
      <c r="J16" s="105"/>
      <c r="K16" s="91"/>
    </row>
    <row r="17" spans="1:11" ht="4.5" customHeight="1" x14ac:dyDescent="0.25"/>
    <row r="18" spans="1:11" ht="20.149999999999999" customHeight="1" x14ac:dyDescent="0.25">
      <c r="A18" s="206" t="s">
        <v>101</v>
      </c>
      <c r="B18" s="196"/>
      <c r="C18" s="210" t="s">
        <v>102</v>
      </c>
      <c r="D18" s="105"/>
      <c r="E18" s="105"/>
      <c r="F18" s="105"/>
      <c r="G18" s="105"/>
      <c r="H18" s="91"/>
      <c r="I18" s="70" t="s">
        <v>103</v>
      </c>
      <c r="J18" s="210">
        <v>10057870</v>
      </c>
      <c r="K18" s="91"/>
    </row>
    <row r="19" spans="1:11" ht="4.5" customHeight="1" x14ac:dyDescent="0.25"/>
    <row r="20" spans="1:11" ht="20.149999999999999" customHeight="1" x14ac:dyDescent="0.25">
      <c r="A20" s="206" t="s">
        <v>90</v>
      </c>
      <c r="B20" s="196"/>
      <c r="C20" s="210" t="s">
        <v>95</v>
      </c>
      <c r="D20" s="105"/>
      <c r="E20" s="105"/>
      <c r="F20" s="105"/>
      <c r="G20" s="105"/>
      <c r="H20" s="105"/>
      <c r="I20" s="105"/>
      <c r="J20" s="105"/>
      <c r="K20" s="91"/>
    </row>
    <row r="22" spans="1:11" ht="20.149999999999999" customHeight="1" x14ac:dyDescent="0.25">
      <c r="A22" s="206" t="s">
        <v>104</v>
      </c>
      <c r="B22" s="196"/>
      <c r="C22" s="73" t="s">
        <v>105</v>
      </c>
      <c r="D22" s="201" t="s">
        <v>106</v>
      </c>
      <c r="E22" s="105"/>
      <c r="F22" s="74" t="s">
        <v>107</v>
      </c>
      <c r="I22" s="70" t="s">
        <v>108</v>
      </c>
      <c r="J22" s="210">
        <v>735</v>
      </c>
      <c r="K22" s="91"/>
    </row>
    <row r="23" spans="1:11" ht="4.5" customHeight="1" x14ac:dyDescent="0.25"/>
    <row r="24" spans="1:11" ht="20.149999999999999" customHeight="1" x14ac:dyDescent="0.25">
      <c r="A24" s="70" t="s">
        <v>109</v>
      </c>
      <c r="B24" s="71"/>
      <c r="C24" s="198" t="s">
        <v>110</v>
      </c>
      <c r="D24" s="91"/>
      <c r="F24" s="71"/>
      <c r="G24" s="198" t="s">
        <v>111</v>
      </c>
      <c r="H24" s="91"/>
    </row>
    <row r="25" spans="1:11" ht="4.5" customHeight="1" x14ac:dyDescent="0.25"/>
    <row r="26" spans="1:11" ht="20.149999999999999" customHeight="1" x14ac:dyDescent="0.25">
      <c r="A26" s="198" t="s">
        <v>112</v>
      </c>
      <c r="B26" s="105"/>
      <c r="C26" s="105"/>
      <c r="D26" s="105"/>
      <c r="E26" s="105"/>
      <c r="F26" s="105"/>
      <c r="G26" s="105"/>
      <c r="H26" s="105"/>
      <c r="I26" s="105"/>
      <c r="J26" s="105"/>
      <c r="K26" s="91"/>
    </row>
    <row r="27" spans="1:11" ht="4.5" customHeight="1" x14ac:dyDescent="0.25"/>
    <row r="28" spans="1:11" ht="20.149999999999999" customHeight="1" x14ac:dyDescent="0.25">
      <c r="A28" s="70" t="s">
        <v>113</v>
      </c>
      <c r="B28" s="198" t="s">
        <v>114</v>
      </c>
      <c r="C28" s="105"/>
      <c r="D28" s="105"/>
      <c r="E28" s="105"/>
      <c r="F28" s="105"/>
      <c r="G28" s="105"/>
      <c r="H28" s="105"/>
      <c r="I28" s="105"/>
      <c r="J28" s="105"/>
      <c r="K28" s="91"/>
    </row>
    <row r="29" spans="1:11" ht="4.5" customHeight="1" x14ac:dyDescent="0.25"/>
    <row r="30" spans="1:11" ht="20.149999999999999" customHeight="1" x14ac:dyDescent="0.25">
      <c r="A30" s="70" t="s">
        <v>34</v>
      </c>
      <c r="B30" s="200" t="s">
        <v>115</v>
      </c>
      <c r="C30" s="105"/>
      <c r="D30" s="105"/>
      <c r="E30" s="105"/>
      <c r="F30" s="105"/>
      <c r="G30" s="105"/>
      <c r="H30" s="105"/>
      <c r="I30" s="105"/>
      <c r="J30" s="105"/>
      <c r="K30" s="91"/>
    </row>
    <row r="31" spans="1:11" ht="4.5" customHeight="1" x14ac:dyDescent="0.25">
      <c r="B31" s="200"/>
      <c r="C31" s="105"/>
      <c r="D31" s="105"/>
      <c r="E31" s="105"/>
      <c r="F31" s="105"/>
      <c r="G31" s="105"/>
      <c r="H31" s="105"/>
      <c r="I31" s="105"/>
      <c r="J31" s="105"/>
      <c r="K31" s="91"/>
    </row>
    <row r="32" spans="1:11" ht="20.149999999999999" customHeight="1" x14ac:dyDescent="0.25">
      <c r="A32" s="70"/>
      <c r="B32" s="200" t="s">
        <v>116</v>
      </c>
      <c r="C32" s="105"/>
      <c r="D32" s="105"/>
      <c r="E32" s="105"/>
      <c r="F32" s="105"/>
      <c r="G32" s="105"/>
      <c r="H32" s="105"/>
      <c r="I32" s="105"/>
      <c r="J32" s="105"/>
      <c r="K32" s="91"/>
    </row>
    <row r="33" spans="1:11" ht="4.5" customHeight="1" x14ac:dyDescent="0.25"/>
    <row r="34" spans="1:11" ht="20.149999999999999" customHeight="1" x14ac:dyDescent="0.25">
      <c r="A34" s="70"/>
      <c r="B34" s="200" t="s">
        <v>117</v>
      </c>
      <c r="C34" s="105"/>
      <c r="D34" s="105"/>
      <c r="E34" s="105"/>
      <c r="F34" s="105"/>
      <c r="G34" s="105"/>
      <c r="H34" s="105"/>
      <c r="I34" s="105"/>
      <c r="J34" s="105"/>
      <c r="K34" s="91"/>
    </row>
    <row r="35" spans="1:11" ht="4.5" customHeight="1" x14ac:dyDescent="0.25"/>
    <row r="36" spans="1:11" ht="20.149999999999999" customHeight="1" x14ac:dyDescent="0.25">
      <c r="A36" s="70"/>
      <c r="B36" s="200" t="s">
        <v>118</v>
      </c>
      <c r="C36" s="105"/>
      <c r="D36" s="105"/>
      <c r="E36" s="105"/>
      <c r="F36" s="105"/>
      <c r="G36" s="105"/>
      <c r="H36" s="105"/>
      <c r="I36" s="105"/>
      <c r="J36" s="105"/>
      <c r="K36" s="91"/>
    </row>
    <row r="37" spans="1:11" ht="4.5" customHeight="1" x14ac:dyDescent="0.25"/>
    <row r="38" spans="1:11" ht="20.149999999999999" customHeight="1" x14ac:dyDescent="0.25">
      <c r="A38" s="70"/>
      <c r="B38" s="200" t="s">
        <v>119</v>
      </c>
      <c r="C38" s="105"/>
      <c r="D38" s="105"/>
      <c r="E38" s="105"/>
      <c r="F38" s="105"/>
      <c r="G38" s="105"/>
      <c r="H38" s="105"/>
      <c r="I38" s="105"/>
      <c r="J38" s="105"/>
      <c r="K38" s="91"/>
    </row>
    <row r="39" spans="1:11" ht="4.5" customHeight="1" x14ac:dyDescent="0.25"/>
    <row r="40" spans="1:11" ht="20.149999999999999" customHeight="1" x14ac:dyDescent="0.25">
      <c r="A40" s="70"/>
      <c r="B40" s="200" t="s">
        <v>120</v>
      </c>
      <c r="C40" s="105"/>
      <c r="D40" s="105"/>
      <c r="E40" s="105"/>
      <c r="F40" s="105"/>
      <c r="G40" s="105"/>
      <c r="H40" s="105"/>
      <c r="I40" s="105"/>
      <c r="J40" s="105"/>
      <c r="K40" s="91"/>
    </row>
    <row r="41" spans="1:11" ht="4.5" customHeight="1" x14ac:dyDescent="0.25"/>
    <row r="42" spans="1:11" ht="20.149999999999999" customHeight="1" x14ac:dyDescent="0.25">
      <c r="A42" s="70"/>
      <c r="B42" s="200" t="s">
        <v>121</v>
      </c>
      <c r="C42" s="105"/>
      <c r="D42" s="105"/>
      <c r="E42" s="105"/>
      <c r="F42" s="105"/>
      <c r="G42" s="105"/>
      <c r="H42" s="105"/>
      <c r="I42" s="105"/>
      <c r="J42" s="105"/>
      <c r="K42" s="91"/>
    </row>
    <row r="43" spans="1:11" ht="4.5" customHeight="1" x14ac:dyDescent="0.25"/>
    <row r="44" spans="1:11" ht="20.149999999999999" customHeight="1" x14ac:dyDescent="0.25">
      <c r="A44" s="70"/>
      <c r="B44" s="200" t="s">
        <v>122</v>
      </c>
      <c r="C44" s="105"/>
      <c r="D44" s="105"/>
      <c r="E44" s="105"/>
      <c r="F44" s="105"/>
      <c r="G44" s="105"/>
      <c r="H44" s="105"/>
      <c r="I44" s="105"/>
      <c r="J44" s="105"/>
      <c r="K44" s="91"/>
    </row>
    <row r="45" spans="1:11" ht="4.5" customHeight="1" x14ac:dyDescent="0.25"/>
    <row r="46" spans="1:11" ht="20.149999999999999" customHeight="1" x14ac:dyDescent="0.25">
      <c r="A46" s="70"/>
      <c r="B46" s="200" t="s">
        <v>123</v>
      </c>
      <c r="C46" s="105"/>
      <c r="D46" s="105"/>
      <c r="E46" s="105"/>
      <c r="F46" s="105"/>
      <c r="G46" s="105"/>
      <c r="H46" s="105"/>
      <c r="I46" s="105"/>
      <c r="J46" s="105"/>
      <c r="K46" s="91"/>
    </row>
    <row r="47" spans="1:11" ht="4.5" customHeight="1" x14ac:dyDescent="0.25"/>
    <row r="48" spans="1:11" ht="20.149999999999999" customHeight="1" x14ac:dyDescent="0.25">
      <c r="A48" s="72"/>
      <c r="B48" s="200" t="s">
        <v>124</v>
      </c>
      <c r="C48" s="105"/>
      <c r="D48" s="105"/>
      <c r="E48" s="105"/>
      <c r="F48" s="105"/>
      <c r="G48" s="105"/>
      <c r="H48" s="105"/>
      <c r="I48" s="105"/>
      <c r="J48" s="105"/>
      <c r="K48" s="91"/>
    </row>
    <row r="49" spans="1:11" ht="4.5" customHeight="1" x14ac:dyDescent="0.25"/>
    <row r="50" spans="1:11" ht="20.149999999999999" customHeight="1" x14ac:dyDescent="0.25">
      <c r="A50" s="70"/>
      <c r="B50" s="200" t="s">
        <v>125</v>
      </c>
      <c r="C50" s="105"/>
      <c r="D50" s="105"/>
      <c r="E50" s="105"/>
      <c r="F50" s="105"/>
      <c r="G50" s="105"/>
      <c r="H50" s="105"/>
      <c r="I50" s="105"/>
      <c r="J50" s="105"/>
      <c r="K50" s="91"/>
    </row>
    <row r="51" spans="1:11" ht="4.5" customHeight="1" x14ac:dyDescent="0.25"/>
    <row r="52" spans="1:11" ht="20.149999999999999" customHeight="1" x14ac:dyDescent="0.25">
      <c r="A52" s="198" t="s">
        <v>126</v>
      </c>
      <c r="B52" s="105"/>
      <c r="C52" s="105"/>
      <c r="D52" s="105"/>
      <c r="E52" s="105"/>
      <c r="F52" s="105"/>
      <c r="G52" s="105"/>
      <c r="H52" s="105"/>
      <c r="I52" s="105"/>
      <c r="J52" s="105"/>
      <c r="K52" s="91"/>
    </row>
    <row r="54" spans="1:11" ht="20.149999999999999" customHeight="1" x14ac:dyDescent="0.25">
      <c r="A54" s="212" t="s">
        <v>18</v>
      </c>
      <c r="B54" s="88"/>
      <c r="C54" s="89"/>
      <c r="D54" s="209">
        <v>1678</v>
      </c>
      <c r="E54" s="89"/>
      <c r="G54" s="207" t="s">
        <v>127</v>
      </c>
      <c r="H54" s="88"/>
      <c r="I54" s="89"/>
      <c r="J54" s="209">
        <v>1863</v>
      </c>
      <c r="K54" s="89"/>
    </row>
    <row r="56" spans="1:11" x14ac:dyDescent="0.25">
      <c r="A56" s="66"/>
      <c r="B56" s="77" t="s">
        <v>128</v>
      </c>
      <c r="D56" s="70" t="s">
        <v>129</v>
      </c>
      <c r="E56" s="70" t="s">
        <v>130</v>
      </c>
      <c r="F56" s="70" t="s">
        <v>131</v>
      </c>
      <c r="G56" s="70" t="s">
        <v>132</v>
      </c>
      <c r="H56" s="70" t="s">
        <v>133</v>
      </c>
      <c r="I56" s="70" t="s">
        <v>134</v>
      </c>
    </row>
    <row r="57" spans="1:11" x14ac:dyDescent="0.25">
      <c r="A57" s="208" t="s">
        <v>135</v>
      </c>
      <c r="B57" s="91"/>
      <c r="D57" s="70">
        <v>275</v>
      </c>
      <c r="E57" s="70">
        <v>105.4</v>
      </c>
      <c r="F57" s="70">
        <v>1.1299999999999999</v>
      </c>
      <c r="G57" s="70">
        <v>1.18</v>
      </c>
      <c r="H57" s="70">
        <v>0.47</v>
      </c>
      <c r="I57" s="70">
        <v>10.65</v>
      </c>
    </row>
    <row r="58" spans="1:11" x14ac:dyDescent="0.25">
      <c r="A58" s="208" t="s">
        <v>136</v>
      </c>
      <c r="B58" s="91"/>
      <c r="D58" s="70">
        <v>92</v>
      </c>
      <c r="E58" s="70">
        <v>35.1</v>
      </c>
      <c r="F58" s="70">
        <v>0.38</v>
      </c>
      <c r="G58" s="70">
        <v>0.39</v>
      </c>
      <c r="H58" s="70">
        <v>0.16</v>
      </c>
      <c r="I58" s="70">
        <v>3.55</v>
      </c>
    </row>
    <row r="59" spans="1:11" x14ac:dyDescent="0.25">
      <c r="A59" s="76"/>
      <c r="B59" s="76"/>
    </row>
    <row r="60" spans="1:11" ht="30.75" customHeight="1" x14ac:dyDescent="0.25">
      <c r="A60" s="199" t="s">
        <v>137</v>
      </c>
      <c r="B60" s="91"/>
      <c r="D60" s="70" t="s">
        <v>138</v>
      </c>
      <c r="E60" s="70" t="s">
        <v>139</v>
      </c>
      <c r="F60" s="70" t="s">
        <v>140</v>
      </c>
      <c r="G60" s="70" t="s">
        <v>141</v>
      </c>
      <c r="H60" s="70" t="s">
        <v>142</v>
      </c>
      <c r="I60" s="70" t="s">
        <v>143</v>
      </c>
    </row>
    <row r="61" spans="1:11" x14ac:dyDescent="0.25">
      <c r="A61" s="68"/>
    </row>
    <row r="62" spans="1:11" x14ac:dyDescent="0.25">
      <c r="A62" s="204" t="s">
        <v>144</v>
      </c>
      <c r="B62" s="67"/>
      <c r="C62" s="67"/>
      <c r="D62" s="67"/>
      <c r="E62" s="67"/>
      <c r="F62" s="67" t="s">
        <v>145</v>
      </c>
      <c r="G62" s="67"/>
      <c r="H62" s="67"/>
      <c r="I62" s="67"/>
      <c r="J62" s="67"/>
      <c r="K62" s="67"/>
    </row>
    <row r="63" spans="1:11" ht="30" customHeight="1" x14ac:dyDescent="0.25">
      <c r="A63" s="204"/>
      <c r="B63" s="195" t="s">
        <v>146</v>
      </c>
      <c r="C63" s="196"/>
      <c r="D63" s="196"/>
      <c r="E63" s="196"/>
      <c r="F63" s="196"/>
      <c r="G63" s="196"/>
      <c r="H63" s="196"/>
      <c r="I63" s="196"/>
      <c r="J63" s="196"/>
      <c r="K63" s="196"/>
    </row>
    <row r="64" spans="1:11" x14ac:dyDescent="0.25">
      <c r="A64" s="204"/>
      <c r="B64" s="67"/>
      <c r="C64" s="67"/>
      <c r="D64" s="67"/>
      <c r="E64" s="67"/>
      <c r="F64" s="67"/>
      <c r="G64" s="67"/>
      <c r="H64" s="67"/>
      <c r="I64" s="67"/>
      <c r="J64" s="67"/>
      <c r="K64" s="76" t="s">
        <v>147</v>
      </c>
    </row>
    <row r="65" spans="1:11" ht="84" customHeight="1" x14ac:dyDescent="0.25">
      <c r="A65" s="202"/>
      <c r="B65" s="91"/>
      <c r="C65" s="197" t="s">
        <v>86</v>
      </c>
      <c r="D65" s="105"/>
      <c r="E65" s="105"/>
      <c r="F65" s="105"/>
      <c r="G65" s="105"/>
      <c r="H65" s="105"/>
      <c r="I65" s="105"/>
      <c r="J65" s="105"/>
      <c r="K65" s="91"/>
    </row>
    <row r="66" spans="1:11" x14ac:dyDescent="0.25">
      <c r="J66" s="211" t="str">
        <f>$J$2</f>
        <v>R-00542/23-Rev.00</v>
      </c>
      <c r="K66" s="196"/>
    </row>
    <row r="67" spans="1:11" ht="4.5" customHeight="1" x14ac:dyDescent="0.25"/>
    <row r="68" spans="1:11" s="78" customFormat="1" ht="89.25" customHeight="1" x14ac:dyDescent="0.25">
      <c r="A68" s="79" t="s">
        <v>148</v>
      </c>
      <c r="B68" s="79" t="s">
        <v>2</v>
      </c>
      <c r="C68" s="79" t="s">
        <v>149</v>
      </c>
      <c r="D68" s="79" t="s">
        <v>150</v>
      </c>
      <c r="E68" s="79" t="s">
        <v>151</v>
      </c>
      <c r="F68" s="79" t="s">
        <v>152</v>
      </c>
      <c r="G68" s="79" t="s">
        <v>153</v>
      </c>
      <c r="H68" s="79" t="s">
        <v>46</v>
      </c>
      <c r="I68" s="79" t="s">
        <v>154</v>
      </c>
      <c r="J68" s="79" t="s">
        <v>155</v>
      </c>
      <c r="K68" s="79" t="s">
        <v>156</v>
      </c>
    </row>
    <row r="69" spans="1:11" ht="20.149999999999999" customHeight="1" x14ac:dyDescent="0.25">
      <c r="A69" s="213" t="s">
        <v>51</v>
      </c>
      <c r="B69" s="214">
        <v>45102</v>
      </c>
      <c r="C69" s="215"/>
      <c r="D69" s="215">
        <v>0.54166666666666663</v>
      </c>
      <c r="E69" s="213">
        <v>40</v>
      </c>
      <c r="F69" s="213">
        <v>24.2</v>
      </c>
      <c r="G69" s="213">
        <v>8.1999999999999993</v>
      </c>
      <c r="H69" s="213">
        <v>6.43</v>
      </c>
      <c r="I69" s="213">
        <v>22.48</v>
      </c>
      <c r="J69" s="213"/>
      <c r="K69" s="213">
        <v>0</v>
      </c>
    </row>
    <row r="70" spans="1:11" ht="20.149999999999999" customHeight="1" x14ac:dyDescent="0.25">
      <c r="A70" s="81" t="s">
        <v>74</v>
      </c>
      <c r="B70" s="82">
        <v>45102</v>
      </c>
      <c r="C70" s="83"/>
      <c r="D70" s="83">
        <v>0.5</v>
      </c>
      <c r="E70" s="81">
        <v>1</v>
      </c>
      <c r="F70" s="81">
        <v>0</v>
      </c>
      <c r="G70" s="81">
        <v>0</v>
      </c>
      <c r="H70" s="81">
        <v>0</v>
      </c>
      <c r="I70" s="81">
        <v>0</v>
      </c>
      <c r="J70" s="81"/>
      <c r="K70" s="81">
        <v>0</v>
      </c>
    </row>
    <row r="71" spans="1:11" ht="20.149999999999999" customHeight="1" x14ac:dyDescent="0.25">
      <c r="A71" s="81" t="s">
        <v>75</v>
      </c>
      <c r="B71" s="82">
        <v>45102</v>
      </c>
      <c r="C71" s="83"/>
      <c r="D71" s="83">
        <v>0.36458333333333331</v>
      </c>
      <c r="E71" s="81">
        <v>1</v>
      </c>
      <c r="F71" s="81">
        <v>0</v>
      </c>
      <c r="G71" s="81">
        <v>0</v>
      </c>
      <c r="H71" s="81">
        <v>0</v>
      </c>
      <c r="I71" s="81">
        <v>0</v>
      </c>
      <c r="J71" s="81"/>
      <c r="K71" s="81">
        <v>0</v>
      </c>
    </row>
    <row r="72" spans="1:11" ht="20.149999999999999" customHeight="1" x14ac:dyDescent="0.25">
      <c r="A72" s="81" t="s">
        <v>76</v>
      </c>
      <c r="B72" s="82">
        <v>45102</v>
      </c>
      <c r="C72" s="83">
        <v>0.47916666666666669</v>
      </c>
      <c r="D72" s="83">
        <v>0.49027777777777781</v>
      </c>
      <c r="E72" s="81">
        <v>72</v>
      </c>
      <c r="F72" s="81">
        <v>17.100000000000001</v>
      </c>
      <c r="G72" s="81">
        <v>0.84</v>
      </c>
      <c r="H72" s="81">
        <v>5.77</v>
      </c>
      <c r="I72" s="81">
        <v>22.26</v>
      </c>
      <c r="J72" s="81"/>
      <c r="K72" s="81">
        <v>0</v>
      </c>
    </row>
    <row r="73" spans="1:11" ht="20.149999999999999" customHeight="1" x14ac:dyDescent="0.25">
      <c r="A73" s="81" t="s">
        <v>79</v>
      </c>
      <c r="B73" s="82">
        <v>45102</v>
      </c>
      <c r="C73" s="83">
        <v>0.47916666666666669</v>
      </c>
      <c r="D73" s="83">
        <v>0.49027777777777781</v>
      </c>
      <c r="E73" s="81">
        <v>72</v>
      </c>
      <c r="F73" s="81">
        <v>17.100000000000001</v>
      </c>
      <c r="G73" s="81">
        <v>0.84</v>
      </c>
      <c r="H73" s="81">
        <v>5.77</v>
      </c>
      <c r="I73" s="81">
        <v>22.26</v>
      </c>
      <c r="J73" s="81"/>
      <c r="K73" s="81">
        <v>0</v>
      </c>
    </row>
    <row r="74" spans="1:11" ht="20.149999999999999" customHeight="1" x14ac:dyDescent="0.25">
      <c r="A74" s="81" t="s">
        <v>80</v>
      </c>
      <c r="B74" s="82">
        <v>45102</v>
      </c>
      <c r="C74" s="83">
        <v>0.47916666666666669</v>
      </c>
      <c r="D74" s="83">
        <v>0.49027777777777781</v>
      </c>
      <c r="E74" s="81">
        <v>72</v>
      </c>
      <c r="F74" s="81">
        <v>17.100000000000001</v>
      </c>
      <c r="G74" s="81">
        <v>0.84</v>
      </c>
      <c r="H74" s="81">
        <v>5.77</v>
      </c>
      <c r="I74" s="81">
        <v>22.26</v>
      </c>
      <c r="J74" s="81">
        <v>4</v>
      </c>
      <c r="K74" s="81">
        <v>0</v>
      </c>
    </row>
    <row r="75" spans="1:11" ht="20.149999999999999" customHeight="1" x14ac:dyDescent="0.25">
      <c r="A75" s="81" t="s">
        <v>81</v>
      </c>
      <c r="B75" s="82">
        <v>45102</v>
      </c>
      <c r="C75" s="83">
        <v>0.40138888888888891</v>
      </c>
      <c r="D75" s="83">
        <v>0.41319444444444442</v>
      </c>
      <c r="E75" s="81">
        <v>48</v>
      </c>
      <c r="F75" s="81">
        <v>143.9</v>
      </c>
      <c r="G75" s="81">
        <v>2.13</v>
      </c>
      <c r="H75" s="81">
        <v>5.04</v>
      </c>
      <c r="I75" s="81">
        <v>22.74</v>
      </c>
      <c r="J75" s="81"/>
      <c r="K75" s="81">
        <v>0</v>
      </c>
    </row>
    <row r="76" spans="1:11" ht="20.149999999999999" customHeight="1" x14ac:dyDescent="0.25">
      <c r="A76" s="81" t="s">
        <v>82</v>
      </c>
      <c r="B76" s="82">
        <v>45102</v>
      </c>
      <c r="C76" s="83">
        <v>0.40138888888888891</v>
      </c>
      <c r="D76" s="83">
        <v>0.41319444444444442</v>
      </c>
      <c r="E76" s="81">
        <v>48</v>
      </c>
      <c r="F76" s="81">
        <v>143.9</v>
      </c>
      <c r="G76" s="81">
        <v>2.13</v>
      </c>
      <c r="H76" s="81">
        <v>5.04</v>
      </c>
      <c r="I76" s="81">
        <v>22.74</v>
      </c>
      <c r="J76" s="81"/>
      <c r="K76" s="81">
        <v>0</v>
      </c>
    </row>
    <row r="77" spans="1:11" ht="20.149999999999999" customHeight="1" x14ac:dyDescent="0.25">
      <c r="A77" s="81" t="s">
        <v>83</v>
      </c>
      <c r="B77" s="82">
        <v>45102</v>
      </c>
      <c r="C77" s="83">
        <v>0.46041666666666659</v>
      </c>
      <c r="D77" s="83">
        <v>0.47083333333333333</v>
      </c>
      <c r="E77" s="81">
        <v>91</v>
      </c>
      <c r="F77" s="81">
        <v>16.2</v>
      </c>
      <c r="G77" s="81">
        <v>0.72</v>
      </c>
      <c r="H77" s="81">
        <v>5.72</v>
      </c>
      <c r="I77" s="81">
        <v>21.46</v>
      </c>
      <c r="J77" s="81"/>
      <c r="K77" s="81">
        <v>0</v>
      </c>
    </row>
    <row r="78" spans="1:11" ht="20.149999999999999" customHeight="1" x14ac:dyDescent="0.25">
      <c r="A78" s="81" t="s">
        <v>84</v>
      </c>
      <c r="B78" s="82">
        <v>45102</v>
      </c>
      <c r="C78" s="83">
        <v>0.43541666666666667</v>
      </c>
      <c r="D78" s="83">
        <v>0.44583333333333341</v>
      </c>
      <c r="E78" s="81">
        <v>211</v>
      </c>
      <c r="F78" s="81">
        <v>-25.3</v>
      </c>
      <c r="G78" s="81">
        <v>1.1599999999999999</v>
      </c>
      <c r="H78" s="81">
        <v>5.82</v>
      </c>
      <c r="I78" s="81">
        <v>22.35</v>
      </c>
      <c r="J78" s="81"/>
      <c r="K78" s="81">
        <v>0</v>
      </c>
    </row>
    <row r="79" spans="1:11" ht="20.149999999999999" customHeight="1" x14ac:dyDescent="0.25">
      <c r="A79" s="81" t="s">
        <v>85</v>
      </c>
      <c r="B79" s="82">
        <v>45102</v>
      </c>
      <c r="C79" s="83">
        <v>0.37916666666666671</v>
      </c>
      <c r="D79" s="83">
        <v>0.39027777777777778</v>
      </c>
      <c r="E79" s="81">
        <v>232</v>
      </c>
      <c r="F79" s="81">
        <v>-52.8</v>
      </c>
      <c r="G79" s="81">
        <v>0.17</v>
      </c>
      <c r="H79" s="81">
        <v>6.03</v>
      </c>
      <c r="I79" s="81">
        <v>20.99</v>
      </c>
      <c r="J79" s="81"/>
      <c r="K79" s="81">
        <v>0</v>
      </c>
    </row>
    <row r="80" spans="1:11" ht="20.149999999999999" customHeight="1" x14ac:dyDescent="0.25">
      <c r="A80" s="81"/>
      <c r="B80" s="82"/>
      <c r="C80" s="83"/>
      <c r="D80" s="83"/>
      <c r="E80" s="81"/>
      <c r="F80" s="81"/>
      <c r="G80" s="81"/>
      <c r="H80" s="81"/>
      <c r="I80" s="81"/>
      <c r="J80" s="81"/>
      <c r="K80" s="81"/>
    </row>
    <row r="81" spans="1:11" ht="20.149999999999999" customHeight="1" x14ac:dyDescent="0.25">
      <c r="A81" s="69"/>
      <c r="B81" s="80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20.149999999999999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20.149999999999999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20.149999999999999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20.149999999999999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20.149999999999999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20.149999999999999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20.149999999999999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20.149999999999999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20.149999999999999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20.149999999999999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20.149999999999999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20.149999999999999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20.149999999999999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20.149999999999999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20.149999999999999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20.149999999999999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20.149999999999999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20.149999999999999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20.149999999999999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20.149999999999999" customHeight="1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20.149999999999999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20.149999999999999" customHeight="1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20.149999999999999" customHeight="1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20.149999999999999" customHeight="1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20.149999999999999" customHeight="1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20.149999999999999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20.149999999999999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20.149999999999999" customHeight="1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20.149999999999999" customHeight="1" x14ac:dyDescent="0.25">
      <c r="A110" s="204" t="s">
        <v>144</v>
      </c>
      <c r="B110" s="67"/>
      <c r="C110" s="67"/>
      <c r="D110" s="67"/>
      <c r="E110" s="67"/>
      <c r="F110" s="67" t="s">
        <v>145</v>
      </c>
      <c r="G110" s="67"/>
      <c r="H110" s="67"/>
      <c r="I110" s="67"/>
      <c r="J110" s="67"/>
      <c r="K110" s="67"/>
    </row>
    <row r="111" spans="1:11" ht="39" customHeight="1" x14ac:dyDescent="0.25">
      <c r="A111" s="204"/>
      <c r="B111" s="195" t="s">
        <v>157</v>
      </c>
      <c r="C111" s="196"/>
      <c r="D111" s="196"/>
      <c r="E111" s="196"/>
      <c r="F111" s="196"/>
      <c r="G111" s="196"/>
      <c r="H111" s="196"/>
      <c r="I111" s="196"/>
      <c r="J111" s="196"/>
      <c r="K111" s="196"/>
    </row>
    <row r="112" spans="1:11" ht="20.149999999999999" customHeight="1" x14ac:dyDescent="0.25">
      <c r="A112" s="204"/>
      <c r="B112" s="67"/>
      <c r="C112" s="67"/>
      <c r="D112" s="67"/>
      <c r="E112" s="67"/>
      <c r="F112" s="67"/>
      <c r="G112" s="67"/>
      <c r="H112" s="67"/>
      <c r="I112" s="67"/>
      <c r="J112" s="67"/>
      <c r="K112" s="76" t="s">
        <v>147</v>
      </c>
    </row>
    <row r="113" spans="1:11" ht="84" customHeight="1" x14ac:dyDescent="0.25">
      <c r="A113" s="202"/>
      <c r="B113" s="91"/>
      <c r="C113" s="197" t="s">
        <v>86</v>
      </c>
      <c r="D113" s="105"/>
      <c r="E113" s="105"/>
      <c r="F113" s="105"/>
      <c r="G113" s="105"/>
      <c r="H113" s="105"/>
      <c r="I113" s="105"/>
      <c r="J113" s="105"/>
      <c r="K113" s="91"/>
    </row>
    <row r="114" spans="1:11" x14ac:dyDescent="0.25">
      <c r="J114" s="211" t="str">
        <f>$J$2</f>
        <v>R-00542/23-Rev.00</v>
      </c>
      <c r="K114" s="196"/>
    </row>
    <row r="115" spans="1:11" ht="4.5" customHeight="1" x14ac:dyDescent="0.25"/>
    <row r="116" spans="1:11" ht="20.149999999999999" customHeight="1" x14ac:dyDescent="0.25">
      <c r="A116" s="198" t="s">
        <v>158</v>
      </c>
      <c r="B116" s="91"/>
      <c r="C116" s="202"/>
      <c r="D116" s="105"/>
      <c r="E116" s="105"/>
      <c r="F116" s="105"/>
      <c r="G116" s="105"/>
      <c r="H116" s="105"/>
      <c r="I116" s="105"/>
      <c r="J116" s="105"/>
      <c r="K116" s="91"/>
    </row>
    <row r="117" spans="1:11" ht="4.5" customHeight="1" x14ac:dyDescent="0.25">
      <c r="B117" s="67"/>
      <c r="C117" s="76"/>
      <c r="D117" s="76"/>
      <c r="E117" s="67"/>
      <c r="F117" s="67"/>
      <c r="G117" s="67"/>
      <c r="H117" s="67"/>
      <c r="I117" s="67"/>
      <c r="J117" s="67"/>
      <c r="K117" s="67"/>
    </row>
    <row r="118" spans="1:11" ht="4.5" customHeight="1" x14ac:dyDescent="0.25"/>
    <row r="119" spans="1:11" ht="20.149999999999999" customHeight="1" x14ac:dyDescent="0.25">
      <c r="A119" s="203" t="s">
        <v>159</v>
      </c>
      <c r="B119" s="196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1" ht="4.5" customHeight="1" x14ac:dyDescent="0.25">
      <c r="B120" s="67"/>
      <c r="C120" s="76"/>
      <c r="D120" s="76"/>
      <c r="E120" s="67"/>
      <c r="F120" s="67"/>
      <c r="G120" s="67"/>
      <c r="H120" s="67"/>
      <c r="I120" s="67"/>
      <c r="J120" s="67"/>
      <c r="K120" s="67"/>
    </row>
    <row r="121" spans="1:11" ht="20.149999999999999" customHeight="1" x14ac:dyDescent="0.25">
      <c r="B121" s="67"/>
      <c r="C121" s="205" t="s">
        <v>88</v>
      </c>
      <c r="D121" s="196"/>
      <c r="E121" s="202"/>
      <c r="F121" s="105"/>
      <c r="G121" s="105"/>
      <c r="H121" s="105"/>
      <c r="I121" s="105"/>
      <c r="J121" s="105"/>
      <c r="K121" s="91"/>
    </row>
    <row r="122" spans="1:11" ht="4.5" customHeight="1" x14ac:dyDescent="0.25">
      <c r="B122" s="67"/>
      <c r="C122" s="76"/>
      <c r="D122" s="76"/>
      <c r="E122" s="67"/>
      <c r="F122" s="67"/>
      <c r="G122" s="67"/>
      <c r="H122" s="67"/>
      <c r="I122" s="67"/>
      <c r="J122" s="67"/>
      <c r="K122" s="67"/>
    </row>
    <row r="123" spans="1:11" ht="20.149999999999999" customHeight="1" x14ac:dyDescent="0.25">
      <c r="C123" s="205" t="s">
        <v>160</v>
      </c>
      <c r="D123" s="196"/>
      <c r="E123" s="202"/>
      <c r="F123" s="105"/>
      <c r="G123" s="105"/>
      <c r="H123" s="105"/>
      <c r="I123" s="105"/>
      <c r="J123" s="105"/>
      <c r="K123" s="91"/>
    </row>
    <row r="125" spans="1:11" x14ac:dyDescent="0.25">
      <c r="A125" s="203" t="s">
        <v>161</v>
      </c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</row>
    <row r="127" spans="1:11" ht="20.149999999999999" customHeight="1" x14ac:dyDescent="0.25">
      <c r="A127" s="204" t="s">
        <v>144</v>
      </c>
      <c r="B127" s="67"/>
      <c r="C127" s="67"/>
      <c r="D127" s="67"/>
      <c r="E127" s="67"/>
      <c r="F127" s="67" t="s">
        <v>145</v>
      </c>
      <c r="G127" s="67"/>
      <c r="H127" s="67"/>
      <c r="I127" s="67"/>
      <c r="J127" s="67"/>
      <c r="K127" s="67"/>
    </row>
    <row r="128" spans="1:11" ht="39" customHeight="1" x14ac:dyDescent="0.25">
      <c r="A128" s="204"/>
      <c r="B128" s="195" t="s">
        <v>157</v>
      </c>
      <c r="C128" s="196"/>
      <c r="D128" s="196"/>
      <c r="E128" s="196"/>
      <c r="F128" s="196"/>
      <c r="G128" s="196"/>
      <c r="H128" s="196"/>
      <c r="I128" s="196"/>
      <c r="J128" s="196"/>
      <c r="K128" s="196"/>
    </row>
    <row r="129" spans="1:11" ht="20.149999999999999" customHeight="1" x14ac:dyDescent="0.25">
      <c r="A129" s="204"/>
      <c r="B129" s="67"/>
      <c r="C129" s="67"/>
      <c r="D129" s="67"/>
      <c r="E129" s="67"/>
      <c r="F129" s="67"/>
      <c r="G129" s="67"/>
      <c r="H129" s="67"/>
      <c r="I129" s="67"/>
      <c r="J129" s="67"/>
      <c r="K129" s="76" t="s">
        <v>162</v>
      </c>
    </row>
  </sheetData>
  <mergeCells count="63">
    <mergeCell ref="A125:K125"/>
    <mergeCell ref="J18:K18"/>
    <mergeCell ref="A52:K52"/>
    <mergeCell ref="C20:K20"/>
    <mergeCell ref="D54:E54"/>
    <mergeCell ref="B38:K38"/>
    <mergeCell ref="B34:K34"/>
    <mergeCell ref="B28:K28"/>
    <mergeCell ref="A58:B58"/>
    <mergeCell ref="A54:C54"/>
    <mergeCell ref="A8:K8"/>
    <mergeCell ref="J114:K114"/>
    <mergeCell ref="A20:B20"/>
    <mergeCell ref="J2:K2"/>
    <mergeCell ref="C116:K116"/>
    <mergeCell ref="B44:K44"/>
    <mergeCell ref="B10:K10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A16:K16"/>
    <mergeCell ref="A18:B18"/>
    <mergeCell ref="B31:K31"/>
    <mergeCell ref="B46:K46"/>
    <mergeCell ref="B128:K128"/>
    <mergeCell ref="C65:K65"/>
    <mergeCell ref="C24:D24"/>
    <mergeCell ref="A60:B60"/>
    <mergeCell ref="B40:K40"/>
    <mergeCell ref="B30:K30"/>
    <mergeCell ref="C113:K113"/>
    <mergeCell ref="C121:D121"/>
    <mergeCell ref="E121:K121"/>
    <mergeCell ref="A127:A129"/>
    <mergeCell ref="A110:A112"/>
    <mergeCell ref="G54:I54"/>
    <mergeCell ref="E123:K123"/>
    <mergeCell ref="A26:K26"/>
    <mergeCell ref="G24:H24"/>
    <mergeCell ref="A57:B57"/>
  </mergeCells>
  <dataValidations count="1">
    <dataValidation type="date" operator="greaterThan" showInputMessage="1" showErrorMessage="1" sqref="A54 A60:A61 A68 D54" xr:uid="{00000000-0002-0000-0B00-000000000000}">
      <formula1>43709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horizontalDpi="4294967293" verticalDpi="4294967293" r:id="rId1"/>
  <rowBreaks count="2" manualBreakCount="2">
    <brk id="64" max="10" man="1"/>
    <brk id="112" max="10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114"/>
  <sheetViews>
    <sheetView showGridLines="0" topLeftCell="A10" zoomScaleNormal="100" zoomScaleSheetLayoutView="70" workbookViewId="0">
      <selection activeCell="A16" sqref="A16:H1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17.8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/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/>
      <c r="O22" s="88"/>
      <c r="P22" s="89"/>
      <c r="S22" s="87"/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/>
      <c r="O26" s="88"/>
      <c r="P26" s="89"/>
      <c r="Q26" s="7"/>
      <c r="R26" s="7"/>
      <c r="S26" s="87"/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74</v>
      </c>
      <c r="B30" s="89"/>
      <c r="C30" s="114" t="s">
        <v>74</v>
      </c>
      <c r="D30" s="88"/>
      <c r="E30" s="89"/>
      <c r="F30" s="177"/>
      <c r="G30" s="89"/>
      <c r="H30" s="140"/>
      <c r="I30" s="88"/>
      <c r="J30" s="89"/>
      <c r="K30" s="140">
        <v>0.5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>IF(C47="","",C35)</f>
        <v/>
      </c>
      <c r="D34" s="91"/>
      <c r="E34" s="104" t="str">
        <f>IF(E47="","",E35)</f>
        <v/>
      </c>
      <c r="F34" s="91"/>
      <c r="G34" s="104" t="str">
        <f>IF(G47="","",G35)</f>
        <v/>
      </c>
      <c r="H34" s="91"/>
      <c r="I34" s="104" t="str">
        <f>IF(I47="","",I35)</f>
        <v/>
      </c>
      <c r="J34" s="105"/>
      <c r="K34" s="91"/>
      <c r="L34" s="104" t="str">
        <f>IF(L47="","",L35)</f>
        <v/>
      </c>
      <c r="M34" s="91"/>
      <c r="N34" s="104" t="str">
        <f>IF(N47="","",N35)</f>
        <v/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>IF(C38&lt;=C37,$P$38,$P$37)</f>
        <v>❌- 
Não Estabilizado</v>
      </c>
      <c r="D35" s="91"/>
      <c r="E35" s="148" t="str">
        <f ca="1">IF(E38&lt;=E37,$P$38,$P$37)</f>
        <v>✔️- 
Estabilizado</v>
      </c>
      <c r="F35" s="91"/>
      <c r="G35" s="148" t="str">
        <f>IF(G38&lt;=G37,$P$38,$P$37)</f>
        <v>❌- 
Não Estabilizado</v>
      </c>
      <c r="H35" s="91"/>
      <c r="I35" s="148" t="str">
        <f>IF(I38&lt;=I37,$P$38,$P$37)</f>
        <v>❌- 
Não 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>IF(C34=$P$37,1,0)</f>
        <v>0</v>
      </c>
      <c r="D36" s="91"/>
      <c r="E36" s="156">
        <f>IF(E34=$P$37,1,0)</f>
        <v>0</v>
      </c>
      <c r="F36" s="91"/>
      <c r="G36" s="156">
        <f>IF(G34=$P$37,1,0)</f>
        <v>0</v>
      </c>
      <c r="H36" s="91"/>
      <c r="I36" s="107">
        <f>IF(I34=$P$37,1,0)</f>
        <v>0</v>
      </c>
      <c r="J36" s="105"/>
      <c r="K36" s="91"/>
      <c r="L36" s="156">
        <f>IF(L34=$P$37,1,0)</f>
        <v>0</v>
      </c>
      <c r="M36" s="91"/>
      <c r="N36" s="156">
        <f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0</v>
      </c>
      <c r="F37" s="91"/>
      <c r="G37" s="112">
        <v>20</v>
      </c>
      <c r="H37" s="89"/>
      <c r="I37" s="174">
        <f>IF(I47&lt;=2,0.2,I47*10%)</f>
        <v>0.2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>IF(C49="",10000,MAX(C39:D41)-(MIN(C39:D41)))</f>
        <v>10000</v>
      </c>
      <c r="D38" s="91"/>
      <c r="E38" s="144">
        <f ca="1">MAX(E39:F41)-(MIN(E39:F41))</f>
        <v>0</v>
      </c>
      <c r="F38" s="91"/>
      <c r="G38" s="145">
        <f>IF(G49="",10000,MAX(G39:H41)-(MIN(G39:H41)))</f>
        <v>10000</v>
      </c>
      <c r="H38" s="91"/>
      <c r="I38" s="144" t="str">
        <f>IF(I48="","100",MAX(I39:K41)-(MIN(I39:K41)))</f>
        <v>100</v>
      </c>
      <c r="J38" s="105"/>
      <c r="K38" s="91"/>
      <c r="L38" s="144">
        <f ca="1">MAX(L39:M41)-(MIN(L39:M41))</f>
        <v>0</v>
      </c>
      <c r="M38" s="91"/>
      <c r="N38" s="144">
        <f ca="1">MAX(N39:O41)-(MIN(N39:O41))</f>
        <v>0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 t="str">
        <f ca="1">OFFSET($C$47,COUNTA($C$47:$C$59)-3,0)</f>
        <v>Nível d´água
(m)</v>
      </c>
      <c r="D39" s="91"/>
      <c r="E39" s="125" t="str">
        <f ca="1">OFFSET($E$47,COUNTA($E$47:$E$59)-3,0)</f>
        <v>Condutividade</v>
      </c>
      <c r="F39" s="91"/>
      <c r="G39" s="175" t="str">
        <f ca="1">OFFSET($G$47,COUNTA($G$47:$G$59)-3,0)</f>
        <v>ORP
(mV)</v>
      </c>
      <c r="H39" s="91"/>
      <c r="I39" s="125" t="str">
        <f ca="1">OFFSET($I$47,COUNTA($I$47:$I$59)-3,0)</f>
        <v>OD
(mg/L)</v>
      </c>
      <c r="J39" s="105"/>
      <c r="K39" s="91"/>
      <c r="L39" s="125" t="str">
        <f ca="1">OFFSET($L$47,COUNTA($L$47:$L$59)-3,0)</f>
        <v>pH
UpH</v>
      </c>
      <c r="M39" s="91"/>
      <c r="N39" s="125" t="str">
        <f ca="1">OFFSET($N$47,COUNTA($N$47:$N$59)-3,0)</f>
        <v>Temperatura
(°C)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0</v>
      </c>
      <c r="D40" s="91"/>
      <c r="E40" s="125" t="str">
        <f ca="1">OFFSET($E$47,COUNTA($E$47:$E$59)-2,0)</f>
        <v xml:space="preserve">1 µS/cm ; 2 mS/cm </v>
      </c>
      <c r="F40" s="91"/>
      <c r="G40" s="175">
        <f ca="1">OFFSET($G$47,COUNTA($G$47:$G$59)-2,0)</f>
        <v>0</v>
      </c>
      <c r="H40" s="91"/>
      <c r="I40" s="125">
        <f ca="1">OFFSET($I$47,COUNTA($I$47:$I$59)-2,0)</f>
        <v>0</v>
      </c>
      <c r="J40" s="105"/>
      <c r="K40" s="91"/>
      <c r="L40" s="125">
        <f ca="1">OFFSET($L$47,COUNTA($L$47:$L$59)-2,0)</f>
        <v>0</v>
      </c>
      <c r="M40" s="91"/>
      <c r="N40" s="125">
        <f ca="1">OFFSET($N$47,COUNTA($N$47:$N$59)-2,0)</f>
        <v>0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0</v>
      </c>
      <c r="D41" s="154"/>
      <c r="E41" s="153">
        <v>1</v>
      </c>
      <c r="F41" s="154"/>
      <c r="G41" s="155">
        <v>0</v>
      </c>
      <c r="H41" s="154"/>
      <c r="I41" s="153">
        <v>0</v>
      </c>
      <c r="J41" s="168"/>
      <c r="K41" s="154"/>
      <c r="L41" s="153">
        <v>0</v>
      </c>
      <c r="M41" s="154"/>
      <c r="N41" s="153">
        <v>0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/>
      <c r="D47" s="89"/>
      <c r="E47" s="117"/>
      <c r="F47" s="89"/>
      <c r="G47" s="112"/>
      <c r="H47" s="89"/>
      <c r="I47" s="84"/>
      <c r="J47" s="85"/>
      <c r="K47" s="86"/>
      <c r="L47" s="84"/>
      <c r="M47" s="86"/>
      <c r="N47" s="103"/>
      <c r="O47" s="89"/>
      <c r="P47" s="128"/>
      <c r="Q47" s="88"/>
      <c r="R47" s="89"/>
      <c r="S47" s="132"/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/>
      <c r="D48" s="89"/>
      <c r="E48" s="117"/>
      <c r="F48" s="89"/>
      <c r="G48" s="112"/>
      <c r="H48" s="89"/>
      <c r="I48" s="84"/>
      <c r="J48" s="85"/>
      <c r="K48" s="86"/>
      <c r="L48" s="84"/>
      <c r="M48" s="86"/>
      <c r="N48" s="103"/>
      <c r="O48" s="89"/>
      <c r="P48" s="128"/>
      <c r="Q48" s="88"/>
      <c r="R48" s="89"/>
      <c r="S48" s="132"/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/>
      <c r="D49" s="89"/>
      <c r="E49" s="117"/>
      <c r="F49" s="89"/>
      <c r="G49" s="112"/>
      <c r="H49" s="89"/>
      <c r="I49" s="84"/>
      <c r="J49" s="85"/>
      <c r="K49" s="86"/>
      <c r="L49" s="84"/>
      <c r="M49" s="86"/>
      <c r="N49" s="103"/>
      <c r="O49" s="89"/>
      <c r="P49" s="128"/>
      <c r="Q49" s="88"/>
      <c r="R49" s="89"/>
      <c r="S49" s="132"/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/>
      <c r="D50" s="89"/>
      <c r="E50" s="117"/>
      <c r="F50" s="89"/>
      <c r="G50" s="112"/>
      <c r="H50" s="89"/>
      <c r="I50" s="84"/>
      <c r="J50" s="85"/>
      <c r="K50" s="86"/>
      <c r="L50" s="84"/>
      <c r="M50" s="86"/>
      <c r="N50" s="103"/>
      <c r="O50" s="89"/>
      <c r="P50" s="128"/>
      <c r="Q50" s="88"/>
      <c r="R50" s="89"/>
      <c r="S50" s="132"/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/>
      <c r="D51" s="89"/>
      <c r="E51" s="117"/>
      <c r="F51" s="89"/>
      <c r="G51" s="112"/>
      <c r="H51" s="89"/>
      <c r="I51" s="84"/>
      <c r="J51" s="85"/>
      <c r="K51" s="86"/>
      <c r="L51" s="84"/>
      <c r="M51" s="86"/>
      <c r="N51" s="103"/>
      <c r="O51" s="89"/>
      <c r="P51" s="128"/>
      <c r="Q51" s="88"/>
      <c r="R51" s="89"/>
      <c r="S51" s="132"/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list" showInputMessage="1" showErrorMessage="1" sqref="F26" xr:uid="{00000000-0002-0000-0100-000000000000}">
      <formula1>$P$39:$P$40</formula1>
    </dataValidation>
    <dataValidation type="whole" showInputMessage="1" showErrorMessage="1" sqref="N14" xr:uid="{00000000-0002-0000-0100-000001000000}">
      <formula1>3</formula1>
      <formula2>1000</formula2>
    </dataValidation>
    <dataValidation type="decimal" showInputMessage="1" showErrorMessage="1" sqref="F30:G30" xr:uid="{00000000-0002-0000-0100-000002000000}">
      <formula1>0.05</formula1>
      <formula2>0.25</formula2>
    </dataValidation>
    <dataValidation type="time" showInputMessage="1" showErrorMessage="1" sqref="H30 K30" xr:uid="{00000000-0002-0000-0100-000003000000}">
      <formula1>0</formula1>
      <formula2>0.999305555555556</formula2>
    </dataValidation>
    <dataValidation type="whole" showInputMessage="1" showErrorMessage="1" sqref="E46:F46" xr:uid="{00000000-0002-0000-0100-000004000000}">
      <formula1>1</formula1>
      <formula2>2</formula2>
    </dataValidation>
    <dataValidation type="date" operator="greaterThan" showInputMessage="1" showErrorMessage="1" sqref="C6:D6" xr:uid="{00000000-0002-0000-0100-000005000000}">
      <formula1>43709</formula1>
    </dataValidation>
    <dataValidation type="whole" showInputMessage="1" showErrorMessage="1" sqref="P30:Q30" xr:uid="{00000000-0002-0000-0100-000006000000}">
      <formula1>0</formula1>
      <formula2>3</formula2>
    </dataValidation>
    <dataValidation type="textLength" showInputMessage="1" showErrorMessage="1" sqref="A30 C30" xr:uid="{00000000-0002-0000-0100-000007000000}">
      <formula1>2</formula1>
      <formula2>20</formula2>
    </dataValidation>
    <dataValidation type="whole" showInputMessage="1" showErrorMessage="1" sqref="P46:R46" xr:uid="{00000000-0002-0000-0100-000008000000}">
      <formula1>1</formula1>
      <formula2>5</formula2>
    </dataValidation>
    <dataValidation type="decimal" showInputMessage="1" showErrorMessage="1" sqref="I37:K37 I47:K59" xr:uid="{00000000-0002-0000-0100-000009000000}">
      <formula1>-1</formula1>
      <formula2>50</formula2>
    </dataValidation>
    <dataValidation type="decimal" showInputMessage="1" showErrorMessage="1" sqref="L37 L47:L59" xr:uid="{00000000-0002-0000-0100-00000A000000}">
      <formula1>0</formula1>
      <formula2>14</formula2>
    </dataValidation>
    <dataValidation type="textLength" showInputMessage="1" showErrorMessage="1" sqref="S47:U59" xr:uid="{00000000-0002-0000-0100-00000B000000}">
      <formula1>4</formula1>
      <formula2>20</formula2>
    </dataValidation>
    <dataValidation type="decimal" showInputMessage="1" showErrorMessage="1" sqref="G37:H37 G47:H59" xr:uid="{00000000-0002-0000-0100-00000C000000}">
      <formula1>-2500</formula1>
      <formula2>2500</formula2>
    </dataValidation>
    <dataValidation type="decimal" showInputMessage="1" showErrorMessage="1" sqref="N37:O37 N47 N48:O59" xr:uid="{00000000-0002-0000-0100-00000D000000}">
      <formula1>0</formula1>
      <formula2>50</formula2>
    </dataValidation>
    <dataValidation type="decimal" showInputMessage="1" showErrorMessage="1" sqref="C37:D37 C47:D59" xr:uid="{00000000-0002-0000-01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C20" zoomScaleNormal="100" zoomScaleSheetLayoutView="70" workbookViewId="0">
      <selection activeCell="E46" sqref="E46:F4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17.8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/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/>
      <c r="O22" s="88"/>
      <c r="P22" s="89"/>
      <c r="S22" s="87"/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/>
      <c r="O26" s="88"/>
      <c r="P26" s="89"/>
      <c r="Q26" s="7"/>
      <c r="R26" s="7"/>
      <c r="S26" s="87"/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75</v>
      </c>
      <c r="B30" s="89"/>
      <c r="C30" s="114" t="s">
        <v>75</v>
      </c>
      <c r="D30" s="88"/>
      <c r="E30" s="89"/>
      <c r="F30" s="177"/>
      <c r="G30" s="89"/>
      <c r="H30" s="140"/>
      <c r="I30" s="88"/>
      <c r="J30" s="89"/>
      <c r="K30" s="140">
        <v>0.36458333333333331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>IF(C47="","",C35)</f>
        <v/>
      </c>
      <c r="D34" s="91"/>
      <c r="E34" s="104" t="str">
        <f>IF(E47="","",E35)</f>
        <v/>
      </c>
      <c r="F34" s="91"/>
      <c r="G34" s="104" t="str">
        <f>IF(G47="","",G35)</f>
        <v/>
      </c>
      <c r="H34" s="91"/>
      <c r="I34" s="104" t="str">
        <f>IF(I47="","",I35)</f>
        <v/>
      </c>
      <c r="J34" s="105"/>
      <c r="K34" s="91"/>
      <c r="L34" s="104" t="str">
        <f>IF(L47="","",L35)</f>
        <v/>
      </c>
      <c r="M34" s="91"/>
      <c r="N34" s="104" t="str">
        <f>IF(N47="","",N35)</f>
        <v/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>IF(C38&lt;=C37,$P$38,$P$37)</f>
        <v>❌- 
Não Estabilizado</v>
      </c>
      <c r="D35" s="91"/>
      <c r="E35" s="148" t="str">
        <f ca="1">IF(E38&lt;=E37,$P$38,$P$37)</f>
        <v>✔️- 
Estabilizado</v>
      </c>
      <c r="F35" s="91"/>
      <c r="G35" s="148" t="str">
        <f>IF(G38&lt;=G37,$P$38,$P$37)</f>
        <v>❌- 
Não Estabilizado</v>
      </c>
      <c r="H35" s="91"/>
      <c r="I35" s="148" t="str">
        <f>IF(I38&lt;=I37,$P$38,$P$37)</f>
        <v>❌- 
Não 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>IF(C34=$P$37,1,0)</f>
        <v>0</v>
      </c>
      <c r="D36" s="91"/>
      <c r="E36" s="156">
        <f>IF(E34=$P$37,1,0)</f>
        <v>0</v>
      </c>
      <c r="F36" s="91"/>
      <c r="G36" s="156">
        <f>IF(G34=$P$37,1,0)</f>
        <v>0</v>
      </c>
      <c r="H36" s="91"/>
      <c r="I36" s="107">
        <f>IF(I34=$P$37,1,0)</f>
        <v>0</v>
      </c>
      <c r="J36" s="105"/>
      <c r="K36" s="91"/>
      <c r="L36" s="156">
        <f>IF(L34=$P$37,1,0)</f>
        <v>0</v>
      </c>
      <c r="M36" s="91"/>
      <c r="N36" s="156">
        <f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0</v>
      </c>
      <c r="F37" s="91"/>
      <c r="G37" s="112">
        <v>20</v>
      </c>
      <c r="H37" s="89"/>
      <c r="I37" s="174">
        <f>IF(I47&lt;=2,0.2,I47*10%)</f>
        <v>0.2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>IF(C49="",10000,MAX(C39:D41)-(MIN(C39:D41)))</f>
        <v>10000</v>
      </c>
      <c r="D38" s="91"/>
      <c r="E38" s="144">
        <f ca="1">MAX(E39:F41)-(MIN(E39:F41))</f>
        <v>0</v>
      </c>
      <c r="F38" s="91"/>
      <c r="G38" s="145">
        <f>IF(G49="",10000,MAX(G39:H41)-(MIN(G39:H41)))</f>
        <v>10000</v>
      </c>
      <c r="H38" s="91"/>
      <c r="I38" s="144" t="str">
        <f>IF(I48="","100",MAX(I39:K41)-(MIN(I39:K41)))</f>
        <v>100</v>
      </c>
      <c r="J38" s="105"/>
      <c r="K38" s="91"/>
      <c r="L38" s="144">
        <f ca="1">MAX(L39:M41)-(MIN(L39:M41))</f>
        <v>0</v>
      </c>
      <c r="M38" s="91"/>
      <c r="N38" s="144">
        <f ca="1">MAX(N39:O41)-(MIN(N39:O41))</f>
        <v>0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 t="str">
        <f ca="1">OFFSET($C$47,COUNTA($C$47:$C$59)-3,0)</f>
        <v>Nível d´água
(m)</v>
      </c>
      <c r="D39" s="91"/>
      <c r="E39" s="125" t="str">
        <f ca="1">OFFSET($E$47,COUNTA($E$47:$E$59)-3,0)</f>
        <v>Condutividade</v>
      </c>
      <c r="F39" s="91"/>
      <c r="G39" s="175" t="str">
        <f ca="1">OFFSET($G$47,COUNTA($G$47:$G$59)-3,0)</f>
        <v>ORP
(mV)</v>
      </c>
      <c r="H39" s="91"/>
      <c r="I39" s="125" t="str">
        <f ca="1">OFFSET($I$47,COUNTA($I$47:$I$59)-3,0)</f>
        <v>OD
(mg/L)</v>
      </c>
      <c r="J39" s="105"/>
      <c r="K39" s="91"/>
      <c r="L39" s="125" t="str">
        <f ca="1">OFFSET($L$47,COUNTA($L$47:$L$59)-3,0)</f>
        <v>pH
UpH</v>
      </c>
      <c r="M39" s="91"/>
      <c r="N39" s="125" t="str">
        <f ca="1">OFFSET($N$47,COUNTA($N$47:$N$59)-3,0)</f>
        <v>Temperatura
(°C)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0</v>
      </c>
      <c r="D40" s="91"/>
      <c r="E40" s="125" t="str">
        <f ca="1">OFFSET($E$47,COUNTA($E$47:$E$59)-2,0)</f>
        <v xml:space="preserve">1 µS/cm ; 2 mS/cm </v>
      </c>
      <c r="F40" s="91"/>
      <c r="G40" s="175">
        <f ca="1">OFFSET($G$47,COUNTA($G$47:$G$59)-2,0)</f>
        <v>0</v>
      </c>
      <c r="H40" s="91"/>
      <c r="I40" s="125">
        <f ca="1">OFFSET($I$47,COUNTA($I$47:$I$59)-2,0)</f>
        <v>0</v>
      </c>
      <c r="J40" s="105"/>
      <c r="K40" s="91"/>
      <c r="L40" s="125">
        <f ca="1">OFFSET($L$47,COUNTA($L$47:$L$59)-2,0)</f>
        <v>0</v>
      </c>
      <c r="M40" s="91"/>
      <c r="N40" s="125">
        <f ca="1">OFFSET($N$47,COUNTA($N$47:$N$59)-2,0)</f>
        <v>0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0</v>
      </c>
      <c r="D41" s="154"/>
      <c r="E41" s="153">
        <v>1</v>
      </c>
      <c r="F41" s="154"/>
      <c r="G41" s="155">
        <v>0</v>
      </c>
      <c r="H41" s="154"/>
      <c r="I41" s="153">
        <v>0</v>
      </c>
      <c r="J41" s="168"/>
      <c r="K41" s="154"/>
      <c r="L41" s="153">
        <v>0</v>
      </c>
      <c r="M41" s="154"/>
      <c r="N41" s="153">
        <v>0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/>
      <c r="D47" s="89"/>
      <c r="E47" s="117"/>
      <c r="F47" s="89"/>
      <c r="G47" s="112"/>
      <c r="H47" s="89"/>
      <c r="I47" s="84"/>
      <c r="J47" s="85"/>
      <c r="K47" s="86"/>
      <c r="L47" s="84"/>
      <c r="M47" s="86"/>
      <c r="N47" s="103"/>
      <c r="O47" s="89"/>
      <c r="P47" s="128"/>
      <c r="Q47" s="88"/>
      <c r="R47" s="89"/>
      <c r="S47" s="132"/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/>
      <c r="D48" s="89"/>
      <c r="E48" s="117"/>
      <c r="F48" s="89"/>
      <c r="G48" s="112"/>
      <c r="H48" s="89"/>
      <c r="I48" s="84"/>
      <c r="J48" s="85"/>
      <c r="K48" s="86"/>
      <c r="L48" s="84"/>
      <c r="M48" s="86"/>
      <c r="N48" s="103"/>
      <c r="O48" s="89"/>
      <c r="P48" s="128"/>
      <c r="Q48" s="88"/>
      <c r="R48" s="89"/>
      <c r="S48" s="132"/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/>
      <c r="D49" s="89"/>
      <c r="E49" s="117"/>
      <c r="F49" s="89"/>
      <c r="G49" s="112"/>
      <c r="H49" s="89"/>
      <c r="I49" s="84"/>
      <c r="J49" s="85"/>
      <c r="K49" s="86"/>
      <c r="L49" s="84"/>
      <c r="M49" s="86"/>
      <c r="N49" s="103"/>
      <c r="O49" s="89"/>
      <c r="P49" s="128"/>
      <c r="Q49" s="88"/>
      <c r="R49" s="89"/>
      <c r="S49" s="132"/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/>
      <c r="D50" s="89"/>
      <c r="E50" s="117"/>
      <c r="F50" s="89"/>
      <c r="G50" s="112"/>
      <c r="H50" s="89"/>
      <c r="I50" s="84"/>
      <c r="J50" s="85"/>
      <c r="K50" s="86"/>
      <c r="L50" s="84"/>
      <c r="M50" s="86"/>
      <c r="N50" s="103"/>
      <c r="O50" s="89"/>
      <c r="P50" s="128"/>
      <c r="Q50" s="88"/>
      <c r="R50" s="89"/>
      <c r="S50" s="132"/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/>
      <c r="D51" s="89"/>
      <c r="E51" s="117"/>
      <c r="F51" s="89"/>
      <c r="G51" s="112"/>
      <c r="H51" s="89"/>
      <c r="I51" s="84"/>
      <c r="J51" s="85"/>
      <c r="K51" s="86"/>
      <c r="L51" s="84"/>
      <c r="M51" s="86"/>
      <c r="N51" s="103"/>
      <c r="O51" s="89"/>
      <c r="P51" s="128"/>
      <c r="Q51" s="88"/>
      <c r="R51" s="89"/>
      <c r="S51" s="132"/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200-000000000000}">
      <formula1>-1</formula1>
      <formula2>100</formula2>
    </dataValidation>
    <dataValidation type="decimal" showInputMessage="1" showErrorMessage="1" sqref="N37:O37 N47 N48:O59" xr:uid="{00000000-0002-0000-0200-000001000000}">
      <formula1>0</formula1>
      <formula2>50</formula2>
    </dataValidation>
    <dataValidation type="decimal" showInputMessage="1" showErrorMessage="1" sqref="G37:H37 G47:H59" xr:uid="{00000000-0002-0000-0200-000002000000}">
      <formula1>-2500</formula1>
      <formula2>2500</formula2>
    </dataValidation>
    <dataValidation type="textLength" showInputMessage="1" showErrorMessage="1" sqref="S47:U59" xr:uid="{00000000-0002-0000-0200-000003000000}">
      <formula1>4</formula1>
      <formula2>20</formula2>
    </dataValidation>
    <dataValidation type="decimal" showInputMessage="1" showErrorMessage="1" sqref="L37 L47:L59" xr:uid="{00000000-0002-0000-0200-000004000000}">
      <formula1>0</formula1>
      <formula2>14</formula2>
    </dataValidation>
    <dataValidation type="decimal" showInputMessage="1" showErrorMessage="1" sqref="I37:K37 I47:K59" xr:uid="{00000000-0002-0000-0200-000005000000}">
      <formula1>-1</formula1>
      <formula2>50</formula2>
    </dataValidation>
    <dataValidation type="whole" showInputMessage="1" showErrorMessage="1" sqref="P46:R46" xr:uid="{00000000-0002-0000-0200-000006000000}">
      <formula1>1</formula1>
      <formula2>5</formula2>
    </dataValidation>
    <dataValidation type="textLength" showInputMessage="1" showErrorMessage="1" sqref="A30 C30" xr:uid="{00000000-0002-0000-0200-000007000000}">
      <formula1>2</formula1>
      <formula2>20</formula2>
    </dataValidation>
    <dataValidation type="whole" showInputMessage="1" showErrorMessage="1" sqref="P30:Q30" xr:uid="{00000000-0002-0000-0200-000008000000}">
      <formula1>0</formula1>
      <formula2>3</formula2>
    </dataValidation>
    <dataValidation type="date" operator="greaterThan" showInputMessage="1" showErrorMessage="1" sqref="C6:D6" xr:uid="{00000000-0002-0000-0200-000009000000}">
      <formula1>43709</formula1>
    </dataValidation>
    <dataValidation type="whole" showInputMessage="1" showErrorMessage="1" sqref="E46:F46" xr:uid="{00000000-0002-0000-0200-00000A000000}">
      <formula1>1</formula1>
      <formula2>2</formula2>
    </dataValidation>
    <dataValidation type="time" showInputMessage="1" showErrorMessage="1" sqref="H30 K30" xr:uid="{00000000-0002-0000-0200-00000B000000}">
      <formula1>0</formula1>
      <formula2>0.999305555555556</formula2>
    </dataValidation>
    <dataValidation type="decimal" showInputMessage="1" showErrorMessage="1" sqref="F30:G30" xr:uid="{00000000-0002-0000-0200-00000C000000}">
      <formula1>0.05</formula1>
      <formula2>0.25</formula2>
    </dataValidation>
    <dataValidation type="whole" showInputMessage="1" showErrorMessage="1" sqref="N14" xr:uid="{00000000-0002-0000-0200-00000D000000}">
      <formula1>3</formula1>
      <formula2>1000</formula2>
    </dataValidation>
    <dataValidation type="list" showInputMessage="1" showErrorMessage="1" sqref="F26" xr:uid="{00000000-0002-0000-02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topLeftCell="A29" zoomScaleNormal="100" zoomScaleSheetLayoutView="70" workbookViewId="0">
      <selection activeCell="L51" sqref="L51:M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28.3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>
        <v>1.2</v>
      </c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>
        <v>1.61</v>
      </c>
      <c r="O22" s="88"/>
      <c r="P22" s="89"/>
      <c r="S22" s="87">
        <v>1</v>
      </c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>
        <v>3</v>
      </c>
      <c r="O26" s="88"/>
      <c r="P26" s="89"/>
      <c r="Q26" s="7"/>
      <c r="R26" s="7"/>
      <c r="S26" s="87">
        <v>5.72</v>
      </c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76</v>
      </c>
      <c r="B30" s="89"/>
      <c r="C30" s="114" t="s">
        <v>76</v>
      </c>
      <c r="D30" s="88"/>
      <c r="E30" s="89"/>
      <c r="F30" s="177">
        <v>0.1</v>
      </c>
      <c r="G30" s="89"/>
      <c r="H30" s="140">
        <v>0.47916666666666669</v>
      </c>
      <c r="I30" s="88"/>
      <c r="J30" s="89"/>
      <c r="K30" s="140">
        <v>0.49027777777777781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 ca="1">IF(C47="","",C35)</f>
        <v>✔️- 
Estabilizado</v>
      </c>
      <c r="D34" s="91"/>
      <c r="E34" s="104" t="str">
        <f ca="1">IF(E47="","",E35)</f>
        <v>✔️- 
Estabilizado</v>
      </c>
      <c r="F34" s="91"/>
      <c r="G34" s="104" t="str">
        <f ca="1">IF(G47="","",G35)</f>
        <v>✔️- 
Estabilizado</v>
      </c>
      <c r="H34" s="91"/>
      <c r="I34" s="104" t="str">
        <f ca="1">IF(I47="","",I35)</f>
        <v>✔️- 
Estabilizado</v>
      </c>
      <c r="J34" s="105"/>
      <c r="K34" s="91"/>
      <c r="L34" s="104" t="str">
        <f ca="1">IF(L47="","",L35)</f>
        <v>✔️- 
Estabilizado</v>
      </c>
      <c r="M34" s="91"/>
      <c r="N34" s="104" t="str">
        <f ca="1">IF(N47="","",N35)</f>
        <v>✔️- 
Estabilizado</v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 ca="1">IF(C38&lt;=C37,$P$38,$P$37)</f>
        <v>✔️- 
Estabilizado</v>
      </c>
      <c r="D35" s="91"/>
      <c r="E35" s="148" t="str">
        <f ca="1">IF(E38&lt;=E37,$P$38,$P$37)</f>
        <v>✔️- 
Estabilizado</v>
      </c>
      <c r="F35" s="91"/>
      <c r="G35" s="148" t="str">
        <f ca="1">IF(G38&lt;=G37,$P$38,$P$37)</f>
        <v>✔️- 
Estabilizado</v>
      </c>
      <c r="H35" s="91"/>
      <c r="I35" s="148" t="str">
        <f ca="1">IF(I38&lt;=I37,$P$38,$P$37)</f>
        <v>✔️- 
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 ca="1">IF(C34=$P$37,1,0)</f>
        <v>0</v>
      </c>
      <c r="D36" s="91"/>
      <c r="E36" s="156">
        <f ca="1">IF(E34=$P$37,1,0)</f>
        <v>0</v>
      </c>
      <c r="F36" s="91"/>
      <c r="G36" s="156">
        <f ca="1">IF(G34=$P$37,1,0)</f>
        <v>0</v>
      </c>
      <c r="H36" s="91"/>
      <c r="I36" s="107">
        <f ca="1">IF(I34=$P$37,1,0)</f>
        <v>0</v>
      </c>
      <c r="J36" s="105"/>
      <c r="K36" s="91"/>
      <c r="L36" s="156">
        <f ca="1">IF(L34=$P$37,1,0)</f>
        <v>0</v>
      </c>
      <c r="M36" s="91"/>
      <c r="N36" s="156">
        <f ca="1"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4</v>
      </c>
      <c r="F37" s="91"/>
      <c r="G37" s="112">
        <v>20</v>
      </c>
      <c r="H37" s="89"/>
      <c r="I37" s="174">
        <f>IF(I47&lt;=2,0.2,I47*10%)</f>
        <v>0.2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 ca="1">IF(C49="",10000,MAX(C39:D41)-(MIN(C39:D41)))</f>
        <v>0</v>
      </c>
      <c r="D38" s="91"/>
      <c r="E38" s="144">
        <f ca="1">MAX(E39:F41)-(MIN(E39:F41))</f>
        <v>1</v>
      </c>
      <c r="F38" s="91"/>
      <c r="G38" s="145">
        <f ca="1">IF(G49="",10000,MAX(G39:H41)-(MIN(G39:H41)))</f>
        <v>1.6000000000000014</v>
      </c>
      <c r="H38" s="91"/>
      <c r="I38" s="144">
        <f ca="1">IF(I48="","100",MAX(I39:K41)-(MIN(I39:K41)))</f>
        <v>0.10999999999999999</v>
      </c>
      <c r="J38" s="105"/>
      <c r="K38" s="91"/>
      <c r="L38" s="144">
        <f ca="1">MAX(L39:M41)-(MIN(L39:M41))</f>
        <v>4.0000000000000036E-2</v>
      </c>
      <c r="M38" s="91"/>
      <c r="N38" s="144">
        <f ca="1">MAX(N39:O41)-(MIN(N39:O41))</f>
        <v>2.9999999999997584E-2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>
        <f ca="1">OFFSET($C$47,COUNTA($C$47:$C$59)-3,0)</f>
        <v>1.97</v>
      </c>
      <c r="D39" s="91"/>
      <c r="E39" s="125">
        <f ca="1">OFFSET($E$47,COUNTA($E$47:$E$59)-3,0)</f>
        <v>71</v>
      </c>
      <c r="F39" s="91"/>
      <c r="G39" s="175">
        <f ca="1">OFFSET($G$47,COUNTA($G$47:$G$59)-3,0)</f>
        <v>15.5</v>
      </c>
      <c r="H39" s="91"/>
      <c r="I39" s="125">
        <f ca="1">OFFSET($I$47,COUNTA($I$47:$I$59)-3,0)</f>
        <v>0.95</v>
      </c>
      <c r="J39" s="105"/>
      <c r="K39" s="91"/>
      <c r="L39" s="125">
        <f ca="1">OFFSET($L$47,COUNTA($L$47:$L$59)-3,0)</f>
        <v>5.79</v>
      </c>
      <c r="M39" s="91"/>
      <c r="N39" s="125">
        <f ca="1">OFFSET($N$47,COUNTA($N$47:$N$59)-3,0)</f>
        <v>22.29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1.97</v>
      </c>
      <c r="D40" s="91"/>
      <c r="E40" s="125">
        <f ca="1">OFFSET($E$47,COUNTA($E$47:$E$59)-2,0)</f>
        <v>72</v>
      </c>
      <c r="F40" s="91"/>
      <c r="G40" s="175">
        <f ca="1">OFFSET($G$47,COUNTA($G$47:$G$59)-2,0)</f>
        <v>16.3</v>
      </c>
      <c r="H40" s="91"/>
      <c r="I40" s="125">
        <f ca="1">OFFSET($I$47,COUNTA($I$47:$I$59)-2,0)</f>
        <v>0.84</v>
      </c>
      <c r="J40" s="105"/>
      <c r="K40" s="91"/>
      <c r="L40" s="125">
        <f ca="1">OFFSET($L$47,COUNTA($L$47:$L$59)-2,0)</f>
        <v>5.81</v>
      </c>
      <c r="M40" s="91"/>
      <c r="N40" s="125">
        <f ca="1">OFFSET($N$47,COUNTA($N$47:$N$59)-2,0)</f>
        <v>22.28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1.97</v>
      </c>
      <c r="D41" s="154"/>
      <c r="E41" s="153">
        <v>72</v>
      </c>
      <c r="F41" s="154"/>
      <c r="G41" s="155">
        <v>17.100000000000001</v>
      </c>
      <c r="H41" s="154"/>
      <c r="I41" s="153">
        <v>0.84</v>
      </c>
      <c r="J41" s="168"/>
      <c r="K41" s="154"/>
      <c r="L41" s="153">
        <v>5.77</v>
      </c>
      <c r="M41" s="154"/>
      <c r="N41" s="153">
        <v>22.26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>
        <v>1.97</v>
      </c>
      <c r="D47" s="89"/>
      <c r="E47" s="117">
        <v>71</v>
      </c>
      <c r="F47" s="89"/>
      <c r="G47" s="112">
        <v>16.2</v>
      </c>
      <c r="H47" s="89"/>
      <c r="I47" s="84">
        <v>1.05</v>
      </c>
      <c r="J47" s="85"/>
      <c r="K47" s="86"/>
      <c r="L47" s="84">
        <v>5.76</v>
      </c>
      <c r="M47" s="86"/>
      <c r="N47" s="103">
        <v>22.33</v>
      </c>
      <c r="O47" s="89"/>
      <c r="P47" s="128">
        <v>12</v>
      </c>
      <c r="Q47" s="88"/>
      <c r="R47" s="89"/>
      <c r="S47" s="132" t="s">
        <v>77</v>
      </c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>
        <v>1.97</v>
      </c>
      <c r="D48" s="89"/>
      <c r="E48" s="117">
        <v>71</v>
      </c>
      <c r="F48" s="89"/>
      <c r="G48" s="112">
        <v>16.399999999999999</v>
      </c>
      <c r="H48" s="89"/>
      <c r="I48" s="84">
        <v>1</v>
      </c>
      <c r="J48" s="85"/>
      <c r="K48" s="86"/>
      <c r="L48" s="84">
        <v>5.76</v>
      </c>
      <c r="M48" s="86"/>
      <c r="N48" s="103">
        <v>22.3</v>
      </c>
      <c r="O48" s="89"/>
      <c r="P48" s="128">
        <v>8</v>
      </c>
      <c r="Q48" s="88"/>
      <c r="R48" s="89"/>
      <c r="S48" s="132" t="s">
        <v>77</v>
      </c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>
        <v>1.97</v>
      </c>
      <c r="D49" s="89"/>
      <c r="E49" s="117">
        <v>71</v>
      </c>
      <c r="F49" s="89"/>
      <c r="G49" s="112">
        <v>15.5</v>
      </c>
      <c r="H49" s="89"/>
      <c r="I49" s="84">
        <v>0.95</v>
      </c>
      <c r="J49" s="85"/>
      <c r="K49" s="86"/>
      <c r="L49" s="84">
        <v>5.79</v>
      </c>
      <c r="M49" s="86"/>
      <c r="N49" s="103">
        <v>22.29</v>
      </c>
      <c r="O49" s="89"/>
      <c r="P49" s="128">
        <v>6</v>
      </c>
      <c r="Q49" s="88"/>
      <c r="R49" s="89"/>
      <c r="S49" s="132" t="s">
        <v>77</v>
      </c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>
        <v>1.97</v>
      </c>
      <c r="D50" s="89"/>
      <c r="E50" s="117">
        <v>72</v>
      </c>
      <c r="F50" s="89"/>
      <c r="G50" s="112">
        <v>16.3</v>
      </c>
      <c r="H50" s="89"/>
      <c r="I50" s="84">
        <v>0.84</v>
      </c>
      <c r="J50" s="85"/>
      <c r="K50" s="86"/>
      <c r="L50" s="84">
        <v>5.81</v>
      </c>
      <c r="M50" s="86"/>
      <c r="N50" s="103">
        <v>22.28</v>
      </c>
      <c r="O50" s="89"/>
      <c r="P50" s="128">
        <v>4</v>
      </c>
      <c r="Q50" s="88"/>
      <c r="R50" s="89"/>
      <c r="S50" s="132" t="s">
        <v>77</v>
      </c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>
        <v>1.97</v>
      </c>
      <c r="D51" s="89"/>
      <c r="E51" s="117">
        <v>72</v>
      </c>
      <c r="F51" s="89"/>
      <c r="G51" s="112">
        <v>17.100000000000001</v>
      </c>
      <c r="H51" s="89"/>
      <c r="I51" s="84">
        <v>0.84</v>
      </c>
      <c r="J51" s="85"/>
      <c r="K51" s="86"/>
      <c r="L51" s="84">
        <v>5.77</v>
      </c>
      <c r="M51" s="86"/>
      <c r="N51" s="103">
        <v>22.26</v>
      </c>
      <c r="O51" s="89"/>
      <c r="P51" s="128">
        <v>4</v>
      </c>
      <c r="Q51" s="88"/>
      <c r="R51" s="89"/>
      <c r="S51" s="132" t="s">
        <v>77</v>
      </c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 ca="1"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list" showInputMessage="1" showErrorMessage="1" sqref="F26" xr:uid="{00000000-0002-0000-0300-000000000000}">
      <formula1>$P$39:$P$40</formula1>
    </dataValidation>
    <dataValidation type="whole" showInputMessage="1" showErrorMessage="1" sqref="N14" xr:uid="{00000000-0002-0000-0300-000001000000}">
      <formula1>3</formula1>
      <formula2>1000</formula2>
    </dataValidation>
    <dataValidation type="decimal" showInputMessage="1" showErrorMessage="1" sqref="F30:G30" xr:uid="{00000000-0002-0000-0300-000002000000}">
      <formula1>0.05</formula1>
      <formula2>0.25</formula2>
    </dataValidation>
    <dataValidation type="time" showInputMessage="1" showErrorMessage="1" sqref="H30 K30" xr:uid="{00000000-0002-0000-0300-000003000000}">
      <formula1>0</formula1>
      <formula2>0.999305555555556</formula2>
    </dataValidation>
    <dataValidation type="whole" showInputMessage="1" showErrorMessage="1" sqref="E46:F46" xr:uid="{00000000-0002-0000-0300-000004000000}">
      <formula1>1</formula1>
      <formula2>2</formula2>
    </dataValidation>
    <dataValidation type="date" operator="greaterThan" showInputMessage="1" showErrorMessage="1" sqref="C6:D6" xr:uid="{00000000-0002-0000-0300-000005000000}">
      <formula1>43709</formula1>
    </dataValidation>
    <dataValidation type="whole" showInputMessage="1" showErrorMessage="1" sqref="P30:Q30" xr:uid="{00000000-0002-0000-0300-000006000000}">
      <formula1>0</formula1>
      <formula2>3</formula2>
    </dataValidation>
    <dataValidation type="textLength" showInputMessage="1" showErrorMessage="1" sqref="A30 C30" xr:uid="{00000000-0002-0000-0300-000007000000}">
      <formula1>2</formula1>
      <formula2>20</formula2>
    </dataValidation>
    <dataValidation type="whole" showInputMessage="1" showErrorMessage="1" sqref="P46:R46" xr:uid="{00000000-0002-0000-0300-000008000000}">
      <formula1>1</formula1>
      <formula2>5</formula2>
    </dataValidation>
    <dataValidation type="decimal" showInputMessage="1" showErrorMessage="1" sqref="I37:K37 I47:K59" xr:uid="{00000000-0002-0000-0300-000009000000}">
      <formula1>-1</formula1>
      <formula2>50</formula2>
    </dataValidation>
    <dataValidation type="decimal" showInputMessage="1" showErrorMessage="1" sqref="L37 L47:L59" xr:uid="{00000000-0002-0000-0300-00000A000000}">
      <formula1>0</formula1>
      <formula2>14</formula2>
    </dataValidation>
    <dataValidation type="textLength" showInputMessage="1" showErrorMessage="1" sqref="S47:U59" xr:uid="{00000000-0002-0000-0300-00000B000000}">
      <formula1>4</formula1>
      <formula2>20</formula2>
    </dataValidation>
    <dataValidation type="decimal" showInputMessage="1" showErrorMessage="1" sqref="G37:H37 G47:H59" xr:uid="{00000000-0002-0000-0300-00000C000000}">
      <formula1>-2500</formula1>
      <formula2>2500</formula2>
    </dataValidation>
    <dataValidation type="decimal" showInputMessage="1" showErrorMessage="1" sqref="N37:O37 N47 N48:O59" xr:uid="{00000000-0002-0000-0300-00000D000000}">
      <formula1>0</formula1>
      <formula2>50</formula2>
    </dataValidation>
    <dataValidation type="decimal" showInputMessage="1" showErrorMessage="1" sqref="C37:D37 C47:D59" xr:uid="{00000000-0002-0000-03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28.3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>
        <v>1.2</v>
      </c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>
        <v>1.61</v>
      </c>
      <c r="O22" s="88"/>
      <c r="P22" s="89"/>
      <c r="S22" s="87">
        <v>1</v>
      </c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>
        <v>3</v>
      </c>
      <c r="O26" s="88"/>
      <c r="P26" s="89"/>
      <c r="Q26" s="7"/>
      <c r="R26" s="7"/>
      <c r="S26" s="87">
        <v>5.72</v>
      </c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78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79</v>
      </c>
      <c r="B30" s="89"/>
      <c r="C30" s="114" t="s">
        <v>79</v>
      </c>
      <c r="D30" s="88"/>
      <c r="E30" s="89"/>
      <c r="F30" s="177">
        <v>0.1</v>
      </c>
      <c r="G30" s="89"/>
      <c r="H30" s="140">
        <v>0.47916666666666669</v>
      </c>
      <c r="I30" s="88"/>
      <c r="J30" s="89"/>
      <c r="K30" s="140">
        <v>0.49027777777777781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 ca="1">IF(C47="","",C35)</f>
        <v>✔️- 
Estabilizado</v>
      </c>
      <c r="D34" s="91"/>
      <c r="E34" s="104" t="str">
        <f ca="1">IF(E47="","",E35)</f>
        <v>✔️- 
Estabilizado</v>
      </c>
      <c r="F34" s="91"/>
      <c r="G34" s="104" t="str">
        <f ca="1">IF(G47="","",G35)</f>
        <v>✔️- 
Estabilizado</v>
      </c>
      <c r="H34" s="91"/>
      <c r="I34" s="104" t="str">
        <f ca="1">IF(I47="","",I35)</f>
        <v>✔️- 
Estabilizado</v>
      </c>
      <c r="J34" s="105"/>
      <c r="K34" s="91"/>
      <c r="L34" s="104" t="str">
        <f ca="1">IF(L47="","",L35)</f>
        <v>✔️- 
Estabilizado</v>
      </c>
      <c r="M34" s="91"/>
      <c r="N34" s="104" t="str">
        <f ca="1">IF(N47="","",N35)</f>
        <v>✔️- 
Estabilizado</v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 ca="1">IF(C38&lt;=C37,$P$38,$P$37)</f>
        <v>✔️- 
Estabilizado</v>
      </c>
      <c r="D35" s="91"/>
      <c r="E35" s="148" t="str">
        <f ca="1">IF(E38&lt;=E37,$P$38,$P$37)</f>
        <v>✔️- 
Estabilizado</v>
      </c>
      <c r="F35" s="91"/>
      <c r="G35" s="148" t="str">
        <f ca="1">IF(G38&lt;=G37,$P$38,$P$37)</f>
        <v>✔️- 
Estabilizado</v>
      </c>
      <c r="H35" s="91"/>
      <c r="I35" s="148" t="str">
        <f ca="1">IF(I38&lt;=I37,$P$38,$P$37)</f>
        <v>✔️- 
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 ca="1">IF(C34=$P$37,1,0)</f>
        <v>0</v>
      </c>
      <c r="D36" s="91"/>
      <c r="E36" s="156">
        <f ca="1">IF(E34=$P$37,1,0)</f>
        <v>0</v>
      </c>
      <c r="F36" s="91"/>
      <c r="G36" s="156">
        <f ca="1">IF(G34=$P$37,1,0)</f>
        <v>0</v>
      </c>
      <c r="H36" s="91"/>
      <c r="I36" s="107">
        <f ca="1">IF(I34=$P$37,1,0)</f>
        <v>0</v>
      </c>
      <c r="J36" s="105"/>
      <c r="K36" s="91"/>
      <c r="L36" s="156">
        <f ca="1">IF(L34=$P$37,1,0)</f>
        <v>0</v>
      </c>
      <c r="M36" s="91"/>
      <c r="N36" s="156">
        <f ca="1"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4</v>
      </c>
      <c r="F37" s="91"/>
      <c r="G37" s="112">
        <v>20</v>
      </c>
      <c r="H37" s="89"/>
      <c r="I37" s="174">
        <f>IF(I47&lt;=2,0.2,I47*10%)</f>
        <v>0.2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 ca="1">IF(C49="",10000,MAX(C39:D41)-(MIN(C39:D41)))</f>
        <v>0</v>
      </c>
      <c r="D38" s="91"/>
      <c r="E38" s="144">
        <f ca="1">MAX(E39:F41)-(MIN(E39:F41))</f>
        <v>1</v>
      </c>
      <c r="F38" s="91"/>
      <c r="G38" s="145">
        <f ca="1">IF(G49="",10000,MAX(G39:H41)-(MIN(G39:H41)))</f>
        <v>1.6000000000000014</v>
      </c>
      <c r="H38" s="91"/>
      <c r="I38" s="144">
        <f ca="1">IF(I48="","100",MAX(I39:K41)-(MIN(I39:K41)))</f>
        <v>0.10999999999999999</v>
      </c>
      <c r="J38" s="105"/>
      <c r="K38" s="91"/>
      <c r="L38" s="144">
        <f ca="1">MAX(L39:M41)-(MIN(L39:M41))</f>
        <v>4.0000000000000036E-2</v>
      </c>
      <c r="M38" s="91"/>
      <c r="N38" s="144">
        <f ca="1">MAX(N39:O41)-(MIN(N39:O41))</f>
        <v>2.9999999999997584E-2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>
        <f ca="1">OFFSET($C$47,COUNTA($C$47:$C$59)-3,0)</f>
        <v>1.97</v>
      </c>
      <c r="D39" s="91"/>
      <c r="E39" s="125">
        <f ca="1">OFFSET($E$47,COUNTA($E$47:$E$59)-3,0)</f>
        <v>71</v>
      </c>
      <c r="F39" s="91"/>
      <c r="G39" s="175">
        <f ca="1">OFFSET($G$47,COUNTA($G$47:$G$59)-3,0)</f>
        <v>15.5</v>
      </c>
      <c r="H39" s="91"/>
      <c r="I39" s="125">
        <f ca="1">OFFSET($I$47,COUNTA($I$47:$I$59)-3,0)</f>
        <v>0.95</v>
      </c>
      <c r="J39" s="105"/>
      <c r="K39" s="91"/>
      <c r="L39" s="125">
        <f ca="1">OFFSET($L$47,COUNTA($L$47:$L$59)-3,0)</f>
        <v>5.79</v>
      </c>
      <c r="M39" s="91"/>
      <c r="N39" s="125">
        <f ca="1">OFFSET($N$47,COUNTA($N$47:$N$59)-3,0)</f>
        <v>22.29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1.97</v>
      </c>
      <c r="D40" s="91"/>
      <c r="E40" s="125">
        <f ca="1">OFFSET($E$47,COUNTA($E$47:$E$59)-2,0)</f>
        <v>72</v>
      </c>
      <c r="F40" s="91"/>
      <c r="G40" s="175">
        <f ca="1">OFFSET($G$47,COUNTA($G$47:$G$59)-2,0)</f>
        <v>16.3</v>
      </c>
      <c r="H40" s="91"/>
      <c r="I40" s="125">
        <f ca="1">OFFSET($I$47,COUNTA($I$47:$I$59)-2,0)</f>
        <v>0.84</v>
      </c>
      <c r="J40" s="105"/>
      <c r="K40" s="91"/>
      <c r="L40" s="125">
        <f ca="1">OFFSET($L$47,COUNTA($L$47:$L$59)-2,0)</f>
        <v>5.81</v>
      </c>
      <c r="M40" s="91"/>
      <c r="N40" s="125">
        <f ca="1">OFFSET($N$47,COUNTA($N$47:$N$59)-2,0)</f>
        <v>22.28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1.97</v>
      </c>
      <c r="D41" s="154"/>
      <c r="E41" s="153">
        <v>72</v>
      </c>
      <c r="F41" s="154"/>
      <c r="G41" s="155">
        <v>17.100000000000001</v>
      </c>
      <c r="H41" s="154"/>
      <c r="I41" s="153">
        <v>0.84</v>
      </c>
      <c r="J41" s="168"/>
      <c r="K41" s="154"/>
      <c r="L41" s="153">
        <v>5.77</v>
      </c>
      <c r="M41" s="154"/>
      <c r="N41" s="153">
        <v>22.26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>
        <v>1.97</v>
      </c>
      <c r="D47" s="89"/>
      <c r="E47" s="117">
        <v>71</v>
      </c>
      <c r="F47" s="89"/>
      <c r="G47" s="112">
        <v>16.2</v>
      </c>
      <c r="H47" s="89"/>
      <c r="I47" s="84">
        <v>1.05</v>
      </c>
      <c r="J47" s="85"/>
      <c r="K47" s="86"/>
      <c r="L47" s="84">
        <v>5.76</v>
      </c>
      <c r="M47" s="86"/>
      <c r="N47" s="103">
        <v>22.33</v>
      </c>
      <c r="O47" s="89"/>
      <c r="P47" s="128">
        <v>12</v>
      </c>
      <c r="Q47" s="88"/>
      <c r="R47" s="89"/>
      <c r="S47" s="132" t="s">
        <v>77</v>
      </c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>
        <v>1.97</v>
      </c>
      <c r="D48" s="89"/>
      <c r="E48" s="117">
        <v>71</v>
      </c>
      <c r="F48" s="89"/>
      <c r="G48" s="112">
        <v>16.399999999999999</v>
      </c>
      <c r="H48" s="89"/>
      <c r="I48" s="84">
        <v>1</v>
      </c>
      <c r="J48" s="85"/>
      <c r="K48" s="86"/>
      <c r="L48" s="84">
        <v>5.76</v>
      </c>
      <c r="M48" s="86"/>
      <c r="N48" s="103">
        <v>22.3</v>
      </c>
      <c r="O48" s="89"/>
      <c r="P48" s="128">
        <v>8</v>
      </c>
      <c r="Q48" s="88"/>
      <c r="R48" s="89"/>
      <c r="S48" s="132" t="s">
        <v>77</v>
      </c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>
        <v>1.97</v>
      </c>
      <c r="D49" s="89"/>
      <c r="E49" s="117">
        <v>71</v>
      </c>
      <c r="F49" s="89"/>
      <c r="G49" s="112">
        <v>15.5</v>
      </c>
      <c r="H49" s="89"/>
      <c r="I49" s="84">
        <v>0.95</v>
      </c>
      <c r="J49" s="85"/>
      <c r="K49" s="86"/>
      <c r="L49" s="84">
        <v>5.79</v>
      </c>
      <c r="M49" s="86"/>
      <c r="N49" s="103">
        <v>22.29</v>
      </c>
      <c r="O49" s="89"/>
      <c r="P49" s="128">
        <v>6</v>
      </c>
      <c r="Q49" s="88"/>
      <c r="R49" s="89"/>
      <c r="S49" s="132" t="s">
        <v>77</v>
      </c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>
        <v>1.97</v>
      </c>
      <c r="D50" s="89"/>
      <c r="E50" s="117">
        <v>72</v>
      </c>
      <c r="F50" s="89"/>
      <c r="G50" s="112">
        <v>16.3</v>
      </c>
      <c r="H50" s="89"/>
      <c r="I50" s="84">
        <v>0.84</v>
      </c>
      <c r="J50" s="85"/>
      <c r="K50" s="86"/>
      <c r="L50" s="84">
        <v>5.81</v>
      </c>
      <c r="M50" s="86"/>
      <c r="N50" s="103">
        <v>22.28</v>
      </c>
      <c r="O50" s="89"/>
      <c r="P50" s="128">
        <v>4</v>
      </c>
      <c r="Q50" s="88"/>
      <c r="R50" s="89"/>
      <c r="S50" s="132" t="s">
        <v>77</v>
      </c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>
        <v>1.97</v>
      </c>
      <c r="D51" s="89"/>
      <c r="E51" s="117">
        <v>72</v>
      </c>
      <c r="F51" s="89"/>
      <c r="G51" s="112">
        <v>17.100000000000001</v>
      </c>
      <c r="H51" s="89"/>
      <c r="I51" s="84">
        <v>0.84</v>
      </c>
      <c r="J51" s="85"/>
      <c r="K51" s="86"/>
      <c r="L51" s="84">
        <v>5.77</v>
      </c>
      <c r="M51" s="86"/>
      <c r="N51" s="103">
        <v>22.26</v>
      </c>
      <c r="O51" s="89"/>
      <c r="P51" s="128">
        <v>4</v>
      </c>
      <c r="Q51" s="88"/>
      <c r="R51" s="89"/>
      <c r="S51" s="132" t="s">
        <v>77</v>
      </c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 ca="1"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list" showInputMessage="1" showErrorMessage="1" sqref="F26" xr:uid="{00000000-0002-0000-0400-000000000000}">
      <formula1>$P$39:$P$40</formula1>
    </dataValidation>
    <dataValidation type="whole" showInputMessage="1" showErrorMessage="1" sqref="N14" xr:uid="{00000000-0002-0000-0400-000001000000}">
      <formula1>3</formula1>
      <formula2>1000</formula2>
    </dataValidation>
    <dataValidation type="decimal" showInputMessage="1" showErrorMessage="1" sqref="F30:G30" xr:uid="{00000000-0002-0000-0400-000002000000}">
      <formula1>0.05</formula1>
      <formula2>0.25</formula2>
    </dataValidation>
    <dataValidation type="time" showInputMessage="1" showErrorMessage="1" sqref="H30 K30" xr:uid="{00000000-0002-0000-0400-000003000000}">
      <formula1>0</formula1>
      <formula2>0.999305555555556</formula2>
    </dataValidation>
    <dataValidation type="whole" showInputMessage="1" showErrorMessage="1" sqref="E46:F46" xr:uid="{00000000-0002-0000-0400-000004000000}">
      <formula1>1</formula1>
      <formula2>2</formula2>
    </dataValidation>
    <dataValidation type="date" operator="greaterThan" showInputMessage="1" showErrorMessage="1" sqref="C6:D6" xr:uid="{00000000-0002-0000-0400-000005000000}">
      <formula1>43709</formula1>
    </dataValidation>
    <dataValidation type="whole" showInputMessage="1" showErrorMessage="1" sqref="P30:Q30" xr:uid="{00000000-0002-0000-0400-000006000000}">
      <formula1>0</formula1>
      <formula2>3</formula2>
    </dataValidation>
    <dataValidation type="textLength" showInputMessage="1" showErrorMessage="1" sqref="A30 C30" xr:uid="{00000000-0002-0000-0400-000007000000}">
      <formula1>2</formula1>
      <formula2>20</formula2>
    </dataValidation>
    <dataValidation type="whole" showInputMessage="1" showErrorMessage="1" sqref="P46:R46" xr:uid="{00000000-0002-0000-0400-000008000000}">
      <formula1>1</formula1>
      <formula2>5</formula2>
    </dataValidation>
    <dataValidation type="decimal" showInputMessage="1" showErrorMessage="1" sqref="I37:K37 I47:K59" xr:uid="{00000000-0002-0000-0400-000009000000}">
      <formula1>-1</formula1>
      <formula2>50</formula2>
    </dataValidation>
    <dataValidation type="decimal" showInputMessage="1" showErrorMessage="1" sqref="L37 L47:L59" xr:uid="{00000000-0002-0000-0400-00000A000000}">
      <formula1>0</formula1>
      <formula2>14</formula2>
    </dataValidation>
    <dataValidation type="textLength" showInputMessage="1" showErrorMessage="1" sqref="S47:U59" xr:uid="{00000000-0002-0000-0400-00000B000000}">
      <formula1>4</formula1>
      <formula2>20</formula2>
    </dataValidation>
    <dataValidation type="decimal" showInputMessage="1" showErrorMessage="1" sqref="G37:H37 G47:H59" xr:uid="{00000000-0002-0000-0400-00000C000000}">
      <formula1>-2500</formula1>
      <formula2>2500</formula2>
    </dataValidation>
    <dataValidation type="decimal" showInputMessage="1" showErrorMessage="1" sqref="N37:O37 N47 N48:O59" xr:uid="{00000000-0002-0000-0400-00000D000000}">
      <formula1>0</formula1>
      <formula2>50</formula2>
    </dataValidation>
    <dataValidation type="decimal" showInputMessage="1" showErrorMessage="1" sqref="C37:D37 C47:D59" xr:uid="{00000000-0002-0000-04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U114"/>
  <sheetViews>
    <sheetView showGridLines="0" topLeftCell="A25" zoomScale="90" zoomScaleNormal="90" zoomScaleSheetLayoutView="70" workbookViewId="0">
      <selection activeCell="P41" sqref="P41:Q4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9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87">
        <v>1678</v>
      </c>
      <c r="J14" s="88"/>
      <c r="K14" s="88"/>
      <c r="L14" s="89"/>
      <c r="N14" s="149">
        <v>737</v>
      </c>
      <c r="O14" s="88"/>
      <c r="P14" s="89"/>
      <c r="S14" s="87">
        <v>28.3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87">
        <v>1863</v>
      </c>
      <c r="J18" s="88"/>
      <c r="K18" s="88"/>
      <c r="L18" s="89"/>
      <c r="N18" s="143">
        <v>1.2</v>
      </c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>
        <v>1.61</v>
      </c>
      <c r="O22" s="88"/>
      <c r="P22" s="89"/>
      <c r="S22" s="87">
        <v>1</v>
      </c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>
        <v>3</v>
      </c>
      <c r="O26" s="88"/>
      <c r="P26" s="89"/>
      <c r="Q26" s="7"/>
      <c r="R26" s="7"/>
      <c r="S26" s="87">
        <v>5.72</v>
      </c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80</v>
      </c>
      <c r="B30" s="89"/>
      <c r="C30" s="194" t="s">
        <v>80</v>
      </c>
      <c r="D30" s="88"/>
      <c r="E30" s="89"/>
      <c r="F30" s="177">
        <v>0.1</v>
      </c>
      <c r="G30" s="89"/>
      <c r="H30" s="186">
        <v>0.47916666666666669</v>
      </c>
      <c r="I30" s="88"/>
      <c r="J30" s="89"/>
      <c r="K30" s="186">
        <v>0.49027777777777781</v>
      </c>
      <c r="L30" s="88"/>
      <c r="M30" s="89"/>
      <c r="N30" s="165">
        <v>12</v>
      </c>
      <c r="O30" s="91"/>
      <c r="P30" s="192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 ca="1">IF(C47="","",C35)</f>
        <v>✔️- 
Estabilizado</v>
      </c>
      <c r="D34" s="91"/>
      <c r="E34" s="104" t="str">
        <f ca="1">IF(E47="","",E35)</f>
        <v>✔️- 
Estabilizado</v>
      </c>
      <c r="F34" s="91"/>
      <c r="G34" s="104" t="str">
        <f ca="1">IF(G47="","",G35)</f>
        <v>✔️- 
Estabilizado</v>
      </c>
      <c r="H34" s="91"/>
      <c r="I34" s="104" t="str">
        <f ca="1">IF(I47="","",I35)</f>
        <v>✔️- 
Estabilizado</v>
      </c>
      <c r="J34" s="105"/>
      <c r="K34" s="91"/>
      <c r="L34" s="104" t="str">
        <f ca="1">IF(L47="","",L35)</f>
        <v>✔️- 
Estabilizado</v>
      </c>
      <c r="M34" s="91"/>
      <c r="N34" s="104" t="str">
        <f ca="1">IF(N47="","",N35)</f>
        <v>✔️- 
Estabilizado</v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customHeight="1" x14ac:dyDescent="0.25">
      <c r="A35" s="19"/>
      <c r="B35" s="19"/>
      <c r="C35" s="148" t="str">
        <f ca="1">IF(C38&lt;=C37,$P$38,$P$37)</f>
        <v>✔️- 
Estabilizado</v>
      </c>
      <c r="D35" s="91"/>
      <c r="E35" s="148" t="str">
        <f ca="1">IF(E38&lt;=E37,$P$38,$P$37)</f>
        <v>✔️- 
Estabilizado</v>
      </c>
      <c r="F35" s="91"/>
      <c r="G35" s="148" t="str">
        <f ca="1">IF(G38&lt;=G37,$P$38,$P$37)</f>
        <v>✔️- 
Estabilizado</v>
      </c>
      <c r="H35" s="91"/>
      <c r="I35" s="148" t="str">
        <f ca="1">IF(I38&lt;=I37,$P$38,$P$37)</f>
        <v>✔️- 
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56">
        <f ca="1">IF(C34=$P$37,1,0)</f>
        <v>0</v>
      </c>
      <c r="D36" s="91"/>
      <c r="E36" s="156">
        <f ca="1">IF(E34=$P$37,1,0)</f>
        <v>0</v>
      </c>
      <c r="F36" s="91"/>
      <c r="G36" s="156">
        <f ca="1">IF(G34=$P$37,1,0)</f>
        <v>0</v>
      </c>
      <c r="H36" s="91"/>
      <c r="I36" s="107">
        <f ca="1">IF(I34=$P$37,1,0)</f>
        <v>0</v>
      </c>
      <c r="J36" s="105"/>
      <c r="K36" s="91"/>
      <c r="L36" s="156">
        <f ca="1">IF(L34=$P$37,1,0)</f>
        <v>0</v>
      </c>
      <c r="M36" s="91"/>
      <c r="N36" s="156">
        <f ca="1"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4</v>
      </c>
      <c r="F37" s="91"/>
      <c r="G37" s="112">
        <v>20</v>
      </c>
      <c r="H37" s="89"/>
      <c r="I37" s="174">
        <f>IF(I47&lt;=2,0.2,I47*10%)</f>
        <v>0.2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customHeight="1" x14ac:dyDescent="0.3">
      <c r="A38" s="19"/>
      <c r="B38" s="19"/>
      <c r="C38" s="125">
        <f ca="1">IF(C49="",10000,MAX(C39:D41)-(MIN(C39:D41)))</f>
        <v>0</v>
      </c>
      <c r="D38" s="91"/>
      <c r="E38" s="125">
        <f ca="1">MAX(E39:F41)-(MIN(E39:F41))</f>
        <v>1</v>
      </c>
      <c r="F38" s="91"/>
      <c r="G38" s="175">
        <f ca="1">IF(G49="",10000,MAX(G39:H41)-(MIN(G39:H41)))</f>
        <v>1.6000000000000014</v>
      </c>
      <c r="H38" s="91"/>
      <c r="I38" s="125">
        <f ca="1">IF(I48="","100",MAX(I39:K41)-(MIN(I39:K41)))</f>
        <v>0.10999999999999999</v>
      </c>
      <c r="J38" s="105"/>
      <c r="K38" s="91"/>
      <c r="L38" s="125">
        <f ca="1">MAX(L39:M41)-(MIN(L39:M41))</f>
        <v>4.0000000000000036E-2</v>
      </c>
      <c r="M38" s="91"/>
      <c r="N38" s="125">
        <f ca="1">MAX(N39:O41)-(MIN(N39:O41))</f>
        <v>2.9999999999997584E-2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customHeight="1" x14ac:dyDescent="0.3">
      <c r="A39" s="19"/>
      <c r="B39" s="19"/>
      <c r="C39" s="136">
        <f ca="1">OFFSET($C$47,COUNTA($C$47:$C$59)-3,0)</f>
        <v>1.97</v>
      </c>
      <c r="D39" s="91"/>
      <c r="E39" s="125">
        <f ca="1">OFFSET($E$47,COUNTA($E$47:$E$59)-3,0)</f>
        <v>71</v>
      </c>
      <c r="F39" s="91"/>
      <c r="G39" s="175">
        <f ca="1">OFFSET($G$47,COUNTA($G$47:$G$59)-3,0)</f>
        <v>15.5</v>
      </c>
      <c r="H39" s="91"/>
      <c r="I39" s="125">
        <f ca="1">OFFSET($I$47,COUNTA($I$47:$I$59)-3,0)</f>
        <v>0.95</v>
      </c>
      <c r="J39" s="105"/>
      <c r="K39" s="91"/>
      <c r="L39" s="125">
        <f ca="1">OFFSET($L$47,COUNTA($L$47:$L$59)-3,0)</f>
        <v>5.79</v>
      </c>
      <c r="M39" s="91"/>
      <c r="N39" s="125">
        <f ca="1">OFFSET($N$47,COUNTA($N$47:$N$59)-3,0)</f>
        <v>22.29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customHeight="1" x14ac:dyDescent="0.3">
      <c r="A40" s="19"/>
      <c r="B40" s="19"/>
      <c r="C40" s="136">
        <f ca="1">OFFSET($C$47,COUNTA($C$47:$C$59)-2,0)</f>
        <v>1.97</v>
      </c>
      <c r="D40" s="91"/>
      <c r="E40" s="125">
        <f ca="1">OFFSET($E$47,COUNTA($E$47:$E$59)-2,0)</f>
        <v>72</v>
      </c>
      <c r="F40" s="91"/>
      <c r="G40" s="175">
        <f ca="1">OFFSET($G$47,COUNTA($G$47:$G$59)-2,0)</f>
        <v>16.3</v>
      </c>
      <c r="H40" s="91"/>
      <c r="I40" s="125">
        <f ca="1">OFFSET($I$47,COUNTA($I$47:$I$59)-2,0)</f>
        <v>0.84</v>
      </c>
      <c r="J40" s="105"/>
      <c r="K40" s="91"/>
      <c r="L40" s="125">
        <f ca="1">OFFSET($L$47,COUNTA($L$47:$L$59)-2,0)</f>
        <v>5.81</v>
      </c>
      <c r="M40" s="91"/>
      <c r="N40" s="125">
        <f ca="1">OFFSET($N$47,COUNTA($N$47:$N$59)-2,0)</f>
        <v>22.28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customHeight="1" x14ac:dyDescent="0.3">
      <c r="A41" s="21"/>
      <c r="B41" s="21"/>
      <c r="C41" s="172">
        <f ca="1">OFFSET($C$47,COUNTA($C$47:$C$59)-1,0)</f>
        <v>1.97</v>
      </c>
      <c r="D41" s="154"/>
      <c r="E41" s="188">
        <v>72</v>
      </c>
      <c r="F41" s="154"/>
      <c r="G41" s="189">
        <v>17.100000000000001</v>
      </c>
      <c r="H41" s="154"/>
      <c r="I41" s="188">
        <v>0.84</v>
      </c>
      <c r="J41" s="168"/>
      <c r="K41" s="154"/>
      <c r="L41" s="188">
        <v>5.77</v>
      </c>
      <c r="M41" s="154"/>
      <c r="N41" s="188">
        <v>22.26</v>
      </c>
      <c r="O41" s="154"/>
      <c r="P41" s="188">
        <v>4</v>
      </c>
      <c r="Q41" s="154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>
        <v>1.97</v>
      </c>
      <c r="D47" s="89"/>
      <c r="E47" s="117">
        <v>71</v>
      </c>
      <c r="F47" s="89"/>
      <c r="G47" s="112">
        <v>16.2</v>
      </c>
      <c r="H47" s="89"/>
      <c r="I47" s="84">
        <v>1.05</v>
      </c>
      <c r="J47" s="85"/>
      <c r="K47" s="86"/>
      <c r="L47" s="84">
        <v>5.76</v>
      </c>
      <c r="M47" s="86"/>
      <c r="N47" s="103">
        <v>22.33</v>
      </c>
      <c r="O47" s="89"/>
      <c r="P47" s="128">
        <v>12</v>
      </c>
      <c r="Q47" s="88"/>
      <c r="R47" s="89"/>
      <c r="S47" s="132" t="s">
        <v>77</v>
      </c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>
        <v>1.97</v>
      </c>
      <c r="D48" s="89"/>
      <c r="E48" s="117">
        <v>71</v>
      </c>
      <c r="F48" s="89"/>
      <c r="G48" s="112">
        <v>16.399999999999999</v>
      </c>
      <c r="H48" s="89"/>
      <c r="I48" s="84">
        <v>1</v>
      </c>
      <c r="J48" s="85"/>
      <c r="K48" s="86"/>
      <c r="L48" s="84">
        <v>5.76</v>
      </c>
      <c r="M48" s="86"/>
      <c r="N48" s="103">
        <v>22.3</v>
      </c>
      <c r="O48" s="89"/>
      <c r="P48" s="128">
        <v>8</v>
      </c>
      <c r="Q48" s="88"/>
      <c r="R48" s="89"/>
      <c r="S48" s="132" t="s">
        <v>77</v>
      </c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>
        <v>1.97</v>
      </c>
      <c r="D49" s="89"/>
      <c r="E49" s="117">
        <v>71</v>
      </c>
      <c r="F49" s="89"/>
      <c r="G49" s="112">
        <v>15.5</v>
      </c>
      <c r="H49" s="89"/>
      <c r="I49" s="84">
        <v>0.95</v>
      </c>
      <c r="J49" s="85"/>
      <c r="K49" s="86"/>
      <c r="L49" s="84">
        <v>5.79</v>
      </c>
      <c r="M49" s="86"/>
      <c r="N49" s="103">
        <v>22.29</v>
      </c>
      <c r="O49" s="89"/>
      <c r="P49" s="128">
        <v>6</v>
      </c>
      <c r="Q49" s="88"/>
      <c r="R49" s="89"/>
      <c r="S49" s="132" t="s">
        <v>77</v>
      </c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>
        <v>1.97</v>
      </c>
      <c r="D50" s="89"/>
      <c r="E50" s="117">
        <v>72</v>
      </c>
      <c r="F50" s="89"/>
      <c r="G50" s="112">
        <v>16.3</v>
      </c>
      <c r="H50" s="89"/>
      <c r="I50" s="84">
        <v>0.84</v>
      </c>
      <c r="J50" s="85"/>
      <c r="K50" s="86"/>
      <c r="L50" s="84">
        <v>5.81</v>
      </c>
      <c r="M50" s="86"/>
      <c r="N50" s="103">
        <v>22.28</v>
      </c>
      <c r="O50" s="89"/>
      <c r="P50" s="128">
        <v>4</v>
      </c>
      <c r="Q50" s="88"/>
      <c r="R50" s="89"/>
      <c r="S50" s="132" t="s">
        <v>77</v>
      </c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>
        <v>1.97</v>
      </c>
      <c r="D51" s="89"/>
      <c r="E51" s="117">
        <v>72</v>
      </c>
      <c r="F51" s="89"/>
      <c r="G51" s="112">
        <v>17.100000000000001</v>
      </c>
      <c r="H51" s="89"/>
      <c r="I51" s="84">
        <v>0.84</v>
      </c>
      <c r="J51" s="85"/>
      <c r="K51" s="86"/>
      <c r="L51" s="84">
        <v>5.77</v>
      </c>
      <c r="M51" s="86"/>
      <c r="N51" s="103">
        <v>22.26</v>
      </c>
      <c r="O51" s="89"/>
      <c r="P51" s="128">
        <v>4</v>
      </c>
      <c r="Q51" s="88"/>
      <c r="R51" s="89"/>
      <c r="S51" s="132" t="s">
        <v>77</v>
      </c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5" t="str">
        <f ca="1"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93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91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8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AI28:AK29"/>
    <mergeCell ref="Y18:AB19"/>
    <mergeCell ref="V28:X2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N16:P17"/>
    <mergeCell ref="S22:U22"/>
    <mergeCell ref="AO23:AQ24"/>
    <mergeCell ref="AL12:AN14"/>
    <mergeCell ref="AL20:AN22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C54:D54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500-000000000000}">
      <formula1>-1</formula1>
      <formula2>100</formula2>
    </dataValidation>
    <dataValidation type="decimal" showInputMessage="1" showErrorMessage="1" sqref="N37:O37 N47 N48:O59" xr:uid="{00000000-0002-0000-0500-000001000000}">
      <formula1>0</formula1>
      <formula2>50</formula2>
    </dataValidation>
    <dataValidation type="decimal" showInputMessage="1" showErrorMessage="1" sqref="G37:H37 G47:H59" xr:uid="{00000000-0002-0000-0500-000002000000}">
      <formula1>-2500</formula1>
      <formula2>2500</formula2>
    </dataValidation>
    <dataValidation type="textLength" showInputMessage="1" showErrorMessage="1" sqref="S47:U59" xr:uid="{00000000-0002-0000-0500-000003000000}">
      <formula1>4</formula1>
      <formula2>20</formula2>
    </dataValidation>
    <dataValidation type="decimal" showInputMessage="1" showErrorMessage="1" sqref="L37 L47:L59" xr:uid="{00000000-0002-0000-0500-000004000000}">
      <formula1>0</formula1>
      <formula2>14</formula2>
    </dataValidation>
    <dataValidation type="decimal" showInputMessage="1" showErrorMessage="1" sqref="I37:K37 I47:K59" xr:uid="{00000000-0002-0000-0500-000005000000}">
      <formula1>-1</formula1>
      <formula2>50</formula2>
    </dataValidation>
    <dataValidation type="whole" showInputMessage="1" showErrorMessage="1" sqref="P46:R46" xr:uid="{00000000-0002-0000-0500-000006000000}">
      <formula1>1</formula1>
      <formula2>5</formula2>
    </dataValidation>
    <dataValidation type="textLength" showInputMessage="1" showErrorMessage="1" sqref="A30 C30" xr:uid="{00000000-0002-0000-0500-000007000000}">
      <formula1>2</formula1>
      <formula2>20</formula2>
    </dataValidation>
    <dataValidation type="whole" showInputMessage="1" showErrorMessage="1" sqref="P30:Q30" xr:uid="{00000000-0002-0000-0500-000008000000}">
      <formula1>0</formula1>
      <formula2>3</formula2>
    </dataValidation>
    <dataValidation type="date" operator="greaterThan" showInputMessage="1" showErrorMessage="1" sqref="C6:D6" xr:uid="{00000000-0002-0000-0500-000009000000}">
      <formula1>43709</formula1>
    </dataValidation>
    <dataValidation type="whole" showInputMessage="1" showErrorMessage="1" sqref="E46:F46" xr:uid="{00000000-0002-0000-0500-00000A000000}">
      <formula1>1</formula1>
      <formula2>2</formula2>
    </dataValidation>
    <dataValidation type="time" showInputMessage="1" showErrorMessage="1" sqref="H30 K30" xr:uid="{00000000-0002-0000-0500-00000B000000}">
      <formula1>0</formula1>
      <formula2>0.999305555555556</formula2>
    </dataValidation>
    <dataValidation type="decimal" showInputMessage="1" showErrorMessage="1" sqref="F30:G30" xr:uid="{00000000-0002-0000-0500-00000C000000}">
      <formula1>0.05</formula1>
      <formula2>0.25</formula2>
    </dataValidation>
    <dataValidation type="whole" showInputMessage="1" showErrorMessage="1" sqref="N14" xr:uid="{00000000-0002-0000-0500-00000D000000}">
      <formula1>3</formula1>
      <formula2>1000</formula2>
    </dataValidation>
    <dataValidation type="list" showInputMessage="1" showErrorMessage="1" sqref="F26" xr:uid="{00000000-0002-0000-05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114"/>
  <sheetViews>
    <sheetView showGridLines="0" topLeftCell="A4" zoomScaleNormal="100" zoomScaleSheetLayoutView="70" workbookViewId="0">
      <selection activeCell="A34" sqref="A34:XFD4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21.2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>
        <v>1.2</v>
      </c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>
        <v>1.8</v>
      </c>
      <c r="O22" s="88"/>
      <c r="P22" s="89"/>
      <c r="S22" s="87">
        <v>1</v>
      </c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>
        <v>6.96</v>
      </c>
      <c r="O26" s="88"/>
      <c r="P26" s="89"/>
      <c r="Q26" s="7"/>
      <c r="R26" s="7"/>
      <c r="S26" s="87">
        <v>6</v>
      </c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81</v>
      </c>
      <c r="B30" s="89"/>
      <c r="C30" s="114" t="s">
        <v>81</v>
      </c>
      <c r="D30" s="88"/>
      <c r="E30" s="89"/>
      <c r="F30" s="177">
        <v>0.1</v>
      </c>
      <c r="G30" s="89"/>
      <c r="H30" s="140">
        <v>0.40138888888888891</v>
      </c>
      <c r="I30" s="88"/>
      <c r="J30" s="89"/>
      <c r="K30" s="140">
        <v>0.41319444444444442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 ca="1">IF(C47="","",C35)</f>
        <v>✔️- 
Estabilizado</v>
      </c>
      <c r="D34" s="91"/>
      <c r="E34" s="104" t="str">
        <f ca="1">IF(E47="","",E35)</f>
        <v>✔️- 
Estabilizado</v>
      </c>
      <c r="F34" s="91"/>
      <c r="G34" s="104" t="str">
        <f ca="1">IF(G47="","",G35)</f>
        <v>✔️- 
Estabilizado</v>
      </c>
      <c r="H34" s="91"/>
      <c r="I34" s="104" t="str">
        <f ca="1">IF(I47="","",I35)</f>
        <v>✔️- 
Estabilizado</v>
      </c>
      <c r="J34" s="105"/>
      <c r="K34" s="91"/>
      <c r="L34" s="104" t="str">
        <f ca="1">IF(L47="","",L35)</f>
        <v>✔️- 
Estabilizado</v>
      </c>
      <c r="M34" s="91"/>
      <c r="N34" s="104" t="str">
        <f ca="1">IF(N47="","",N35)</f>
        <v>✔️- 
Estabilizado</v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 ca="1">IF(C38&lt;=C37,$P$38,$P$37)</f>
        <v>✔️- 
Estabilizado</v>
      </c>
      <c r="D35" s="91"/>
      <c r="E35" s="148" t="str">
        <f ca="1">IF(E38&lt;=E37,$P$38,$P$37)</f>
        <v>✔️- 
Estabilizado</v>
      </c>
      <c r="F35" s="91"/>
      <c r="G35" s="148" t="str">
        <f ca="1">IF(G38&lt;=G37,$P$38,$P$37)</f>
        <v>✔️- 
Estabilizado</v>
      </c>
      <c r="H35" s="91"/>
      <c r="I35" s="148" t="str">
        <f ca="1">IF(I38&lt;=I37,$P$38,$P$37)</f>
        <v>✔️- 
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 ca="1">IF(C34=$P$37,1,0)</f>
        <v>0</v>
      </c>
      <c r="D36" s="91"/>
      <c r="E36" s="156">
        <f ca="1">IF(E34=$P$37,1,0)</f>
        <v>0</v>
      </c>
      <c r="F36" s="91"/>
      <c r="G36" s="156">
        <f ca="1">IF(G34=$P$37,1,0)</f>
        <v>0</v>
      </c>
      <c r="H36" s="91"/>
      <c r="I36" s="107">
        <f ca="1">IF(I34=$P$37,1,0)</f>
        <v>0</v>
      </c>
      <c r="J36" s="105"/>
      <c r="K36" s="91"/>
      <c r="L36" s="156">
        <f ca="1">IF(L34=$P$37,1,0)</f>
        <v>0</v>
      </c>
      <c r="M36" s="91"/>
      <c r="N36" s="156">
        <f ca="1"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3</v>
      </c>
      <c r="F37" s="91"/>
      <c r="G37" s="112">
        <v>20</v>
      </c>
      <c r="H37" s="89"/>
      <c r="I37" s="174">
        <f>IF(I47&lt;=2,0.2,I47*10%)</f>
        <v>0.21400000000000002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 ca="1">IF(C49="",10000,MAX(C39:D41)-(MIN(C39:D41)))</f>
        <v>0</v>
      </c>
      <c r="D38" s="91"/>
      <c r="E38" s="144">
        <f ca="1">MAX(E39:F41)-(MIN(E39:F41))</f>
        <v>2</v>
      </c>
      <c r="F38" s="91"/>
      <c r="G38" s="145">
        <f ca="1">IF(G49="",10000,MAX(G39:H41)-(MIN(G39:H41)))</f>
        <v>1.7999999999999829</v>
      </c>
      <c r="H38" s="91"/>
      <c r="I38" s="144">
        <f ca="1">IF(I48="","100",MAX(I39:K41)-(MIN(I39:K41)))</f>
        <v>0.14000000000000012</v>
      </c>
      <c r="J38" s="105"/>
      <c r="K38" s="91"/>
      <c r="L38" s="144">
        <f ca="1">MAX(L39:M41)-(MIN(L39:M41))</f>
        <v>4.0000000000000036E-2</v>
      </c>
      <c r="M38" s="91"/>
      <c r="N38" s="144">
        <f ca="1">MAX(N39:O41)-(MIN(N39:O41))</f>
        <v>6.9999999999996732E-2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>
        <f ca="1">OFFSET($C$47,COUNTA($C$47:$C$59)-3,0)</f>
        <v>1.9</v>
      </c>
      <c r="D39" s="91"/>
      <c r="E39" s="125">
        <f ca="1">OFFSET($E$47,COUNTA($E$47:$E$59)-3,0)</f>
        <v>50</v>
      </c>
      <c r="F39" s="91"/>
      <c r="G39" s="175">
        <f ca="1">OFFSET($G$47,COUNTA($G$47:$G$59)-3,0)</f>
        <v>144.1</v>
      </c>
      <c r="H39" s="91"/>
      <c r="I39" s="125">
        <f ca="1">OFFSET($I$47,COUNTA($I$47:$I$59)-3,0)</f>
        <v>2.25</v>
      </c>
      <c r="J39" s="105"/>
      <c r="K39" s="91"/>
      <c r="L39" s="125">
        <f ca="1">OFFSET($L$47,COUNTA($L$47:$L$59)-3,0)</f>
        <v>5.08</v>
      </c>
      <c r="M39" s="91"/>
      <c r="N39" s="125">
        <f ca="1">OFFSET($N$47,COUNTA($N$47:$N$59)-3,0)</f>
        <v>22.67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1.9</v>
      </c>
      <c r="D40" s="91"/>
      <c r="E40" s="125">
        <f ca="1">OFFSET($E$47,COUNTA($E$47:$E$59)-2,0)</f>
        <v>49</v>
      </c>
      <c r="F40" s="91"/>
      <c r="G40" s="175">
        <f ca="1">OFFSET($G$47,COUNTA($G$47:$G$59)-2,0)</f>
        <v>145.69999999999999</v>
      </c>
      <c r="H40" s="91"/>
      <c r="I40" s="125">
        <f ca="1">OFFSET($I$47,COUNTA($I$47:$I$59)-2,0)</f>
        <v>2.27</v>
      </c>
      <c r="J40" s="105"/>
      <c r="K40" s="91"/>
      <c r="L40" s="125">
        <f ca="1">OFFSET($L$47,COUNTA($L$47:$L$59)-2,0)</f>
        <v>5.04</v>
      </c>
      <c r="M40" s="91"/>
      <c r="N40" s="125">
        <f ca="1">OFFSET($N$47,COUNTA($N$47:$N$59)-2,0)</f>
        <v>22.7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1.9</v>
      </c>
      <c r="D41" s="154"/>
      <c r="E41" s="153">
        <v>48</v>
      </c>
      <c r="F41" s="154"/>
      <c r="G41" s="155">
        <v>143.9</v>
      </c>
      <c r="H41" s="154"/>
      <c r="I41" s="153">
        <v>2.13</v>
      </c>
      <c r="J41" s="168"/>
      <c r="K41" s="154"/>
      <c r="L41" s="153">
        <v>5.04</v>
      </c>
      <c r="M41" s="154"/>
      <c r="N41" s="153">
        <v>22.74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>
        <v>1.9</v>
      </c>
      <c r="D47" s="89"/>
      <c r="E47" s="117">
        <v>54</v>
      </c>
      <c r="F47" s="89"/>
      <c r="G47" s="112">
        <v>121.3</v>
      </c>
      <c r="H47" s="89"/>
      <c r="I47" s="84">
        <v>2.14</v>
      </c>
      <c r="J47" s="85"/>
      <c r="K47" s="86"/>
      <c r="L47" s="84">
        <v>5.36</v>
      </c>
      <c r="M47" s="86"/>
      <c r="N47" s="103">
        <v>22.51</v>
      </c>
      <c r="O47" s="89"/>
      <c r="P47" s="128">
        <v>14</v>
      </c>
      <c r="Q47" s="88"/>
      <c r="R47" s="89"/>
      <c r="S47" s="132" t="s">
        <v>77</v>
      </c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>
        <v>1.9</v>
      </c>
      <c r="D48" s="89"/>
      <c r="E48" s="117">
        <v>51</v>
      </c>
      <c r="F48" s="89"/>
      <c r="G48" s="112">
        <v>145.19999999999999</v>
      </c>
      <c r="H48" s="89"/>
      <c r="I48" s="84">
        <v>2.16</v>
      </c>
      <c r="J48" s="85"/>
      <c r="K48" s="86"/>
      <c r="L48" s="84">
        <v>5.2</v>
      </c>
      <c r="M48" s="86"/>
      <c r="N48" s="103">
        <v>22.61</v>
      </c>
      <c r="O48" s="89"/>
      <c r="P48" s="128">
        <v>12</v>
      </c>
      <c r="Q48" s="88"/>
      <c r="R48" s="89"/>
      <c r="S48" s="132" t="s">
        <v>77</v>
      </c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>
        <v>1.9</v>
      </c>
      <c r="D49" s="89"/>
      <c r="E49" s="117">
        <v>50</v>
      </c>
      <c r="F49" s="89"/>
      <c r="G49" s="112">
        <v>144.1</v>
      </c>
      <c r="H49" s="89"/>
      <c r="I49" s="84">
        <v>2.25</v>
      </c>
      <c r="J49" s="85"/>
      <c r="K49" s="86"/>
      <c r="L49" s="84">
        <v>5.08</v>
      </c>
      <c r="M49" s="86"/>
      <c r="N49" s="103">
        <v>22.67</v>
      </c>
      <c r="O49" s="89"/>
      <c r="P49" s="128">
        <v>10</v>
      </c>
      <c r="Q49" s="88"/>
      <c r="R49" s="89"/>
      <c r="S49" s="132" t="s">
        <v>77</v>
      </c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>
        <v>1.9</v>
      </c>
      <c r="D50" s="89"/>
      <c r="E50" s="117">
        <v>49</v>
      </c>
      <c r="F50" s="89"/>
      <c r="G50" s="112">
        <v>145.69999999999999</v>
      </c>
      <c r="H50" s="89"/>
      <c r="I50" s="84">
        <v>2.27</v>
      </c>
      <c r="J50" s="85"/>
      <c r="K50" s="86"/>
      <c r="L50" s="84">
        <v>5.04</v>
      </c>
      <c r="M50" s="86"/>
      <c r="N50" s="103">
        <v>22.7</v>
      </c>
      <c r="O50" s="89"/>
      <c r="P50" s="128">
        <v>8</v>
      </c>
      <c r="Q50" s="88"/>
      <c r="R50" s="89"/>
      <c r="S50" s="132" t="s">
        <v>77</v>
      </c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>
        <v>1.9</v>
      </c>
      <c r="D51" s="89"/>
      <c r="E51" s="117">
        <v>48</v>
      </c>
      <c r="F51" s="89"/>
      <c r="G51" s="112">
        <v>143.9</v>
      </c>
      <c r="H51" s="89"/>
      <c r="I51" s="84">
        <v>2.13</v>
      </c>
      <c r="J51" s="85"/>
      <c r="K51" s="86"/>
      <c r="L51" s="84">
        <v>5.04</v>
      </c>
      <c r="M51" s="86"/>
      <c r="N51" s="103">
        <v>22.74</v>
      </c>
      <c r="O51" s="89"/>
      <c r="P51" s="128">
        <v>5</v>
      </c>
      <c r="Q51" s="88"/>
      <c r="R51" s="89"/>
      <c r="S51" s="132" t="s">
        <v>77</v>
      </c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 ca="1"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600-000000000000}">
      <formula1>-1</formula1>
      <formula2>100</formula2>
    </dataValidation>
    <dataValidation type="decimal" showInputMessage="1" showErrorMessage="1" sqref="N37:O37 N47 N48:O59" xr:uid="{00000000-0002-0000-0600-000001000000}">
      <formula1>0</formula1>
      <formula2>50</formula2>
    </dataValidation>
    <dataValidation type="decimal" showInputMessage="1" showErrorMessage="1" sqref="G37:H37 G47:H59" xr:uid="{00000000-0002-0000-0600-000002000000}">
      <formula1>-2500</formula1>
      <formula2>2500</formula2>
    </dataValidation>
    <dataValidation type="textLength" showInputMessage="1" showErrorMessage="1" sqref="S47:U59" xr:uid="{00000000-0002-0000-0600-000003000000}">
      <formula1>4</formula1>
      <formula2>20</formula2>
    </dataValidation>
    <dataValidation type="decimal" showInputMessage="1" showErrorMessage="1" sqref="L37 L47:L59" xr:uid="{00000000-0002-0000-0600-000004000000}">
      <formula1>0</formula1>
      <formula2>14</formula2>
    </dataValidation>
    <dataValidation type="decimal" showInputMessage="1" showErrorMessage="1" sqref="I37:K37 I47:K59" xr:uid="{00000000-0002-0000-0600-000005000000}">
      <formula1>-1</formula1>
      <formula2>50</formula2>
    </dataValidation>
    <dataValidation type="whole" showInputMessage="1" showErrorMessage="1" sqref="P46:R46" xr:uid="{00000000-0002-0000-0600-000006000000}">
      <formula1>1</formula1>
      <formula2>5</formula2>
    </dataValidation>
    <dataValidation type="textLength" showInputMessage="1" showErrorMessage="1" sqref="A30 C30" xr:uid="{00000000-0002-0000-0600-000007000000}">
      <formula1>2</formula1>
      <formula2>20</formula2>
    </dataValidation>
    <dataValidation type="whole" showInputMessage="1" showErrorMessage="1" sqref="P30:Q30" xr:uid="{00000000-0002-0000-0600-000008000000}">
      <formula1>0</formula1>
      <formula2>3</formula2>
    </dataValidation>
    <dataValidation type="date" operator="greaterThan" showInputMessage="1" showErrorMessage="1" sqref="C6:D6" xr:uid="{00000000-0002-0000-0600-000009000000}">
      <formula1>43709</formula1>
    </dataValidation>
    <dataValidation type="whole" showInputMessage="1" showErrorMessage="1" sqref="E46:F46" xr:uid="{00000000-0002-0000-0600-00000A000000}">
      <formula1>1</formula1>
      <formula2>2</formula2>
    </dataValidation>
    <dataValidation type="time" showInputMessage="1" showErrorMessage="1" sqref="H30 K30" xr:uid="{00000000-0002-0000-0600-00000B000000}">
      <formula1>0</formula1>
      <formula2>0.999305555555556</formula2>
    </dataValidation>
    <dataValidation type="decimal" showInputMessage="1" showErrorMessage="1" sqref="F30:G30" xr:uid="{00000000-0002-0000-0600-00000C000000}">
      <formula1>0.05</formula1>
      <formula2>0.25</formula2>
    </dataValidation>
    <dataValidation type="whole" showInputMessage="1" showErrorMessage="1" sqref="N14" xr:uid="{00000000-0002-0000-0600-00000D000000}">
      <formula1>3</formula1>
      <formula2>1000</formula2>
    </dataValidation>
    <dataValidation type="list" showInputMessage="1" showErrorMessage="1" sqref="F26" xr:uid="{00000000-0002-0000-06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21.2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>
        <v>1.2</v>
      </c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>
        <v>1.8</v>
      </c>
      <c r="O22" s="88"/>
      <c r="P22" s="89"/>
      <c r="S22" s="87">
        <v>1</v>
      </c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>
        <v>6.96</v>
      </c>
      <c r="O26" s="88"/>
      <c r="P26" s="89"/>
      <c r="Q26" s="7"/>
      <c r="R26" s="7"/>
      <c r="S26" s="87">
        <v>6</v>
      </c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82</v>
      </c>
      <c r="B30" s="89"/>
      <c r="C30" s="114" t="s">
        <v>82</v>
      </c>
      <c r="D30" s="88"/>
      <c r="E30" s="89"/>
      <c r="F30" s="177">
        <v>0.1</v>
      </c>
      <c r="G30" s="89"/>
      <c r="H30" s="140">
        <v>0.40138888888888891</v>
      </c>
      <c r="I30" s="88"/>
      <c r="J30" s="89"/>
      <c r="K30" s="140">
        <v>0.41319444444444442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 ca="1">IF(C47="","",C35)</f>
        <v>✔️- 
Estabilizado</v>
      </c>
      <c r="D34" s="91"/>
      <c r="E34" s="104" t="str">
        <f ca="1">IF(E47="","",E35)</f>
        <v>✔️- 
Estabilizado</v>
      </c>
      <c r="F34" s="91"/>
      <c r="G34" s="104" t="str">
        <f ca="1">IF(G47="","",G35)</f>
        <v>✔️- 
Estabilizado</v>
      </c>
      <c r="H34" s="91"/>
      <c r="I34" s="104" t="str">
        <f ca="1">IF(I47="","",I35)</f>
        <v>✔️- 
Estabilizado</v>
      </c>
      <c r="J34" s="105"/>
      <c r="K34" s="91"/>
      <c r="L34" s="104" t="str">
        <f ca="1">IF(L47="","",L35)</f>
        <v>✔️- 
Estabilizado</v>
      </c>
      <c r="M34" s="91"/>
      <c r="N34" s="104" t="str">
        <f ca="1">IF(N47="","",N35)</f>
        <v>✔️- 
Estabilizado</v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 ca="1">IF(C38&lt;=C37,$P$38,$P$37)</f>
        <v>✔️- 
Estabilizado</v>
      </c>
      <c r="D35" s="91"/>
      <c r="E35" s="148" t="str">
        <f ca="1">IF(E38&lt;=E37,$P$38,$P$37)</f>
        <v>✔️- 
Estabilizado</v>
      </c>
      <c r="F35" s="91"/>
      <c r="G35" s="148" t="str">
        <f ca="1">IF(G38&lt;=G37,$P$38,$P$37)</f>
        <v>✔️- 
Estabilizado</v>
      </c>
      <c r="H35" s="91"/>
      <c r="I35" s="148" t="str">
        <f ca="1">IF(I38&lt;=I37,$P$38,$P$37)</f>
        <v>✔️- 
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 ca="1">IF(C34=$P$37,1,0)</f>
        <v>0</v>
      </c>
      <c r="D36" s="91"/>
      <c r="E36" s="156">
        <f ca="1">IF(E34=$P$37,1,0)</f>
        <v>0</v>
      </c>
      <c r="F36" s="91"/>
      <c r="G36" s="156">
        <f ca="1">IF(G34=$P$37,1,0)</f>
        <v>0</v>
      </c>
      <c r="H36" s="91"/>
      <c r="I36" s="107">
        <f ca="1">IF(I34=$P$37,1,0)</f>
        <v>0</v>
      </c>
      <c r="J36" s="105"/>
      <c r="K36" s="91"/>
      <c r="L36" s="156">
        <f ca="1">IF(L34=$P$37,1,0)</f>
        <v>0</v>
      </c>
      <c r="M36" s="91"/>
      <c r="N36" s="156">
        <f ca="1"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3</v>
      </c>
      <c r="F37" s="91"/>
      <c r="G37" s="112">
        <v>20</v>
      </c>
      <c r="H37" s="89"/>
      <c r="I37" s="174">
        <f>IF(I47&lt;=2,0.2,I47*10%)</f>
        <v>0.21400000000000002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 ca="1">IF(C49="",10000,MAX(C39:D41)-(MIN(C39:D41)))</f>
        <v>0</v>
      </c>
      <c r="D38" s="91"/>
      <c r="E38" s="144">
        <f ca="1">MAX(E39:F41)-(MIN(E39:F41))</f>
        <v>2</v>
      </c>
      <c r="F38" s="91"/>
      <c r="G38" s="145">
        <f ca="1">IF(G49="",10000,MAX(G39:H41)-(MIN(G39:H41)))</f>
        <v>1.7999999999999829</v>
      </c>
      <c r="H38" s="91"/>
      <c r="I38" s="144">
        <f ca="1">IF(I48="","100",MAX(I39:K41)-(MIN(I39:K41)))</f>
        <v>0.14000000000000012</v>
      </c>
      <c r="J38" s="105"/>
      <c r="K38" s="91"/>
      <c r="L38" s="144">
        <f ca="1">MAX(L39:M41)-(MIN(L39:M41))</f>
        <v>4.0000000000000036E-2</v>
      </c>
      <c r="M38" s="91"/>
      <c r="N38" s="144">
        <f ca="1">MAX(N39:O41)-(MIN(N39:O41))</f>
        <v>6.9999999999996732E-2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>
        <f ca="1">OFFSET($C$47,COUNTA($C$47:$C$59)-3,0)</f>
        <v>1.9</v>
      </c>
      <c r="D39" s="91"/>
      <c r="E39" s="125">
        <f ca="1">OFFSET($E$47,COUNTA($E$47:$E$59)-3,0)</f>
        <v>50</v>
      </c>
      <c r="F39" s="91"/>
      <c r="G39" s="175">
        <f ca="1">OFFSET($G$47,COUNTA($G$47:$G$59)-3,0)</f>
        <v>144.1</v>
      </c>
      <c r="H39" s="91"/>
      <c r="I39" s="125">
        <f ca="1">OFFSET($I$47,COUNTA($I$47:$I$59)-3,0)</f>
        <v>2.25</v>
      </c>
      <c r="J39" s="105"/>
      <c r="K39" s="91"/>
      <c r="L39" s="125">
        <f ca="1">OFFSET($L$47,COUNTA($L$47:$L$59)-3,0)</f>
        <v>5.08</v>
      </c>
      <c r="M39" s="91"/>
      <c r="N39" s="125">
        <f ca="1">OFFSET($N$47,COUNTA($N$47:$N$59)-3,0)</f>
        <v>22.67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1.9</v>
      </c>
      <c r="D40" s="91"/>
      <c r="E40" s="125">
        <f ca="1">OFFSET($E$47,COUNTA($E$47:$E$59)-2,0)</f>
        <v>49</v>
      </c>
      <c r="F40" s="91"/>
      <c r="G40" s="175">
        <f ca="1">OFFSET($G$47,COUNTA($G$47:$G$59)-2,0)</f>
        <v>145.69999999999999</v>
      </c>
      <c r="H40" s="91"/>
      <c r="I40" s="125">
        <f ca="1">OFFSET($I$47,COUNTA($I$47:$I$59)-2,0)</f>
        <v>2.27</v>
      </c>
      <c r="J40" s="105"/>
      <c r="K40" s="91"/>
      <c r="L40" s="125">
        <f ca="1">OFFSET($L$47,COUNTA($L$47:$L$59)-2,0)</f>
        <v>5.04</v>
      </c>
      <c r="M40" s="91"/>
      <c r="N40" s="125">
        <f ca="1">OFFSET($N$47,COUNTA($N$47:$N$59)-2,0)</f>
        <v>22.7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1.9</v>
      </c>
      <c r="D41" s="154"/>
      <c r="E41" s="153">
        <v>48</v>
      </c>
      <c r="F41" s="154"/>
      <c r="G41" s="155">
        <v>143.9</v>
      </c>
      <c r="H41" s="154"/>
      <c r="I41" s="153">
        <v>2.13</v>
      </c>
      <c r="J41" s="168"/>
      <c r="K41" s="154"/>
      <c r="L41" s="153">
        <v>5.04</v>
      </c>
      <c r="M41" s="154"/>
      <c r="N41" s="153">
        <v>22.74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>
        <v>1.9</v>
      </c>
      <c r="D47" s="89"/>
      <c r="E47" s="117">
        <v>54</v>
      </c>
      <c r="F47" s="89"/>
      <c r="G47" s="112">
        <v>121.3</v>
      </c>
      <c r="H47" s="89"/>
      <c r="I47" s="84">
        <v>2.14</v>
      </c>
      <c r="J47" s="85"/>
      <c r="K47" s="86"/>
      <c r="L47" s="84">
        <v>5.36</v>
      </c>
      <c r="M47" s="86"/>
      <c r="N47" s="103">
        <v>22.51</v>
      </c>
      <c r="O47" s="89"/>
      <c r="P47" s="128">
        <v>14</v>
      </c>
      <c r="Q47" s="88"/>
      <c r="R47" s="89"/>
      <c r="S47" s="132" t="s">
        <v>77</v>
      </c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>
        <v>1.9</v>
      </c>
      <c r="D48" s="89"/>
      <c r="E48" s="117">
        <v>51</v>
      </c>
      <c r="F48" s="89"/>
      <c r="G48" s="112">
        <v>145.19999999999999</v>
      </c>
      <c r="H48" s="89"/>
      <c r="I48" s="84">
        <v>2.16</v>
      </c>
      <c r="J48" s="85"/>
      <c r="K48" s="86"/>
      <c r="L48" s="84">
        <v>5.2</v>
      </c>
      <c r="M48" s="86"/>
      <c r="N48" s="103">
        <v>22.61</v>
      </c>
      <c r="O48" s="89"/>
      <c r="P48" s="128">
        <v>12</v>
      </c>
      <c r="Q48" s="88"/>
      <c r="R48" s="89"/>
      <c r="S48" s="132" t="s">
        <v>77</v>
      </c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>
        <v>1.9</v>
      </c>
      <c r="D49" s="89"/>
      <c r="E49" s="117">
        <v>50</v>
      </c>
      <c r="F49" s="89"/>
      <c r="G49" s="112">
        <v>144.1</v>
      </c>
      <c r="H49" s="89"/>
      <c r="I49" s="84">
        <v>2.25</v>
      </c>
      <c r="J49" s="85"/>
      <c r="K49" s="86"/>
      <c r="L49" s="84">
        <v>5.08</v>
      </c>
      <c r="M49" s="86"/>
      <c r="N49" s="103">
        <v>22.67</v>
      </c>
      <c r="O49" s="89"/>
      <c r="P49" s="128">
        <v>10</v>
      </c>
      <c r="Q49" s="88"/>
      <c r="R49" s="89"/>
      <c r="S49" s="132" t="s">
        <v>77</v>
      </c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>
        <v>1.9</v>
      </c>
      <c r="D50" s="89"/>
      <c r="E50" s="117">
        <v>49</v>
      </c>
      <c r="F50" s="89"/>
      <c r="G50" s="112">
        <v>145.69999999999999</v>
      </c>
      <c r="H50" s="89"/>
      <c r="I50" s="84">
        <v>2.27</v>
      </c>
      <c r="J50" s="85"/>
      <c r="K50" s="86"/>
      <c r="L50" s="84">
        <v>5.04</v>
      </c>
      <c r="M50" s="86"/>
      <c r="N50" s="103">
        <v>22.7</v>
      </c>
      <c r="O50" s="89"/>
      <c r="P50" s="128">
        <v>8</v>
      </c>
      <c r="Q50" s="88"/>
      <c r="R50" s="89"/>
      <c r="S50" s="132" t="s">
        <v>77</v>
      </c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>
        <v>1.9</v>
      </c>
      <c r="D51" s="89"/>
      <c r="E51" s="117">
        <v>48</v>
      </c>
      <c r="F51" s="89"/>
      <c r="G51" s="112">
        <v>143.9</v>
      </c>
      <c r="H51" s="89"/>
      <c r="I51" s="84">
        <v>2.13</v>
      </c>
      <c r="J51" s="85"/>
      <c r="K51" s="86"/>
      <c r="L51" s="84">
        <v>5.04</v>
      </c>
      <c r="M51" s="86"/>
      <c r="N51" s="103">
        <v>22.74</v>
      </c>
      <c r="O51" s="89"/>
      <c r="P51" s="128">
        <v>5</v>
      </c>
      <c r="Q51" s="88"/>
      <c r="R51" s="89"/>
      <c r="S51" s="132" t="s">
        <v>77</v>
      </c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 ca="1"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list" showInputMessage="1" showErrorMessage="1" sqref="F26" xr:uid="{00000000-0002-0000-0700-000000000000}">
      <formula1>$P$39:$P$40</formula1>
    </dataValidation>
    <dataValidation type="whole" showInputMessage="1" showErrorMessage="1" sqref="N14" xr:uid="{00000000-0002-0000-0700-000001000000}">
      <formula1>3</formula1>
      <formula2>1000</formula2>
    </dataValidation>
    <dataValidation type="decimal" showInputMessage="1" showErrorMessage="1" sqref="F30:G30" xr:uid="{00000000-0002-0000-0700-000002000000}">
      <formula1>0.05</formula1>
      <formula2>0.25</formula2>
    </dataValidation>
    <dataValidation type="time" showInputMessage="1" showErrorMessage="1" sqref="H30 K30" xr:uid="{00000000-0002-0000-0700-000003000000}">
      <formula1>0</formula1>
      <formula2>0.999305555555556</formula2>
    </dataValidation>
    <dataValidation type="whole" showInputMessage="1" showErrorMessage="1" sqref="E46:F46" xr:uid="{00000000-0002-0000-0700-000004000000}">
      <formula1>1</formula1>
      <formula2>2</formula2>
    </dataValidation>
    <dataValidation type="date" operator="greaterThan" showInputMessage="1" showErrorMessage="1" sqref="C6:D6" xr:uid="{00000000-0002-0000-0700-000005000000}">
      <formula1>43709</formula1>
    </dataValidation>
    <dataValidation type="whole" showInputMessage="1" showErrorMessage="1" sqref="P30:Q30" xr:uid="{00000000-0002-0000-0700-000006000000}">
      <formula1>0</formula1>
      <formula2>3</formula2>
    </dataValidation>
    <dataValidation type="textLength" showInputMessage="1" showErrorMessage="1" sqref="A30 C30" xr:uid="{00000000-0002-0000-0700-000007000000}">
      <formula1>2</formula1>
      <formula2>20</formula2>
    </dataValidation>
    <dataValidation type="whole" showInputMessage="1" showErrorMessage="1" sqref="P46:R46" xr:uid="{00000000-0002-0000-0700-000008000000}">
      <formula1>1</formula1>
      <formula2>5</formula2>
    </dataValidation>
    <dataValidation type="decimal" showInputMessage="1" showErrorMessage="1" sqref="I37:K37 I47:K59" xr:uid="{00000000-0002-0000-0700-000009000000}">
      <formula1>-1</formula1>
      <formula2>50</formula2>
    </dataValidation>
    <dataValidation type="decimal" showInputMessage="1" showErrorMessage="1" sqref="L37 L47:L59" xr:uid="{00000000-0002-0000-0700-00000A000000}">
      <formula1>0</formula1>
      <formula2>14</formula2>
    </dataValidation>
    <dataValidation type="textLength" showInputMessage="1" showErrorMessage="1" sqref="S47:U59" xr:uid="{00000000-0002-0000-0700-00000B000000}">
      <formula1>4</formula1>
      <formula2>20</formula2>
    </dataValidation>
    <dataValidation type="decimal" showInputMessage="1" showErrorMessage="1" sqref="G37:H37 G47:H59" xr:uid="{00000000-0002-0000-0700-00000C000000}">
      <formula1>-2500</formula1>
      <formula2>2500</formula2>
    </dataValidation>
    <dataValidation type="decimal" showInputMessage="1" showErrorMessage="1" sqref="N37:O37 N47 N48:O59" xr:uid="{00000000-0002-0000-0700-00000D000000}">
      <formula1>0</formula1>
      <formula2>50</formula2>
    </dataValidation>
    <dataValidation type="decimal" showInputMessage="1" showErrorMessage="1" sqref="C37:D37 C47:D59" xr:uid="{00000000-0002-0000-07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2" width="46.1796875" style="41" hidden="1" customWidth="1"/>
    <col min="263" max="16384" width="46.1796875" style="41" hidden="1"/>
  </cols>
  <sheetData>
    <row r="1" spans="1:48" ht="15.5" customHeight="1" x14ac:dyDescent="0.25">
      <c r="A1" s="11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2"/>
      <c r="B2" s="85"/>
      <c r="C2" s="85"/>
      <c r="D2" s="85"/>
      <c r="E2" s="167" t="s">
        <v>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4"/>
      <c r="B3" s="95"/>
      <c r="C3" s="95"/>
      <c r="D3" s="95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9"/>
      <c r="B4" s="100"/>
      <c r="C4" s="100"/>
      <c r="D4" s="100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0" t="s">
        <v>2</v>
      </c>
      <c r="B6" s="88"/>
      <c r="C6" s="160">
        <v>45102</v>
      </c>
      <c r="D6" s="89"/>
      <c r="F6" s="97" t="s">
        <v>3</v>
      </c>
      <c r="G6" s="89"/>
      <c r="H6" s="171">
        <v>7918</v>
      </c>
      <c r="I6" s="89"/>
      <c r="K6" s="158" t="s">
        <v>4</v>
      </c>
      <c r="L6" s="88"/>
      <c r="M6" s="89"/>
      <c r="N6" s="133" t="s">
        <v>5</v>
      </c>
      <c r="O6" s="88"/>
      <c r="P6" s="88"/>
      <c r="Q6" s="88"/>
      <c r="R6" s="88"/>
      <c r="S6" s="88"/>
      <c r="T6" s="88"/>
      <c r="U6" s="89"/>
      <c r="V6" s="50"/>
      <c r="W6" s="118"/>
      <c r="X6" s="88"/>
      <c r="Y6" s="88"/>
      <c r="Z6" s="89"/>
      <c r="AA6" s="11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7" t="s">
        <v>6</v>
      </c>
      <c r="B8" s="88"/>
      <c r="C8" s="89"/>
      <c r="D8" s="122" t="s">
        <v>7</v>
      </c>
      <c r="E8" s="88"/>
      <c r="F8" s="88"/>
      <c r="G8" s="88"/>
      <c r="H8" s="88"/>
      <c r="I8" s="88"/>
      <c r="J8" s="88"/>
      <c r="K8" s="88"/>
      <c r="L8" s="88"/>
      <c r="M8" s="89"/>
      <c r="O8" s="113" t="s">
        <v>8</v>
      </c>
      <c r="P8" s="88"/>
      <c r="Q8" s="88"/>
      <c r="R8" s="88"/>
      <c r="S8" s="88"/>
      <c r="T8" s="88"/>
      <c r="U8" s="89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2" t="s">
        <v>9</v>
      </c>
      <c r="P9" s="86"/>
      <c r="Q9" s="122" t="s">
        <v>10</v>
      </c>
      <c r="R9" s="85"/>
      <c r="S9" s="85"/>
      <c r="T9" s="85"/>
      <c r="U9" s="86"/>
      <c r="V9" s="1"/>
      <c r="W9" s="118" t="s">
        <v>8</v>
      </c>
      <c r="X9" s="88"/>
      <c r="Y9" s="88"/>
      <c r="Z9" s="89"/>
      <c r="AA9" s="61"/>
      <c r="AB9" s="119" t="s">
        <v>11</v>
      </c>
      <c r="AC9" s="89"/>
      <c r="AD9" s="1"/>
      <c r="AE9" s="52"/>
      <c r="AF9" s="119" t="s">
        <v>12</v>
      </c>
      <c r="AG9" s="89"/>
      <c r="AH9" s="130" t="s">
        <v>13</v>
      </c>
      <c r="AI9" s="95"/>
      <c r="AJ9" s="96"/>
      <c r="AK9" s="98"/>
      <c r="AL9" s="88"/>
      <c r="AM9" s="88"/>
      <c r="AN9" s="88"/>
      <c r="AO9" s="88"/>
      <c r="AP9" s="88"/>
      <c r="AQ9" s="88"/>
      <c r="AR9" s="88"/>
      <c r="AS9" s="88"/>
      <c r="AT9" s="89"/>
      <c r="AU9" s="1"/>
      <c r="AV9" s="1"/>
    </row>
    <row r="10" spans="1:48" ht="20.149999999999999" customHeight="1" x14ac:dyDescent="0.25">
      <c r="A10" s="158" t="s">
        <v>14</v>
      </c>
      <c r="B10" s="88"/>
      <c r="C10" s="89"/>
      <c r="D10" s="133" t="s">
        <v>15</v>
      </c>
      <c r="E10" s="88"/>
      <c r="F10" s="88"/>
      <c r="G10" s="88"/>
      <c r="H10" s="88"/>
      <c r="I10" s="88"/>
      <c r="J10" s="88"/>
      <c r="K10" s="88"/>
      <c r="L10" s="88"/>
      <c r="M10" s="89"/>
      <c r="O10" s="99"/>
      <c r="P10" s="101"/>
      <c r="Q10" s="99"/>
      <c r="R10" s="100"/>
      <c r="S10" s="100"/>
      <c r="T10" s="100"/>
      <c r="U10" s="101"/>
    </row>
    <row r="11" spans="1:48" ht="6" customHeight="1" x14ac:dyDescent="0.25">
      <c r="R11" s="7"/>
      <c r="S11" s="7"/>
      <c r="T11" s="7"/>
      <c r="U11" s="7"/>
      <c r="V11" s="1"/>
      <c r="W11" s="118" t="s">
        <v>8</v>
      </c>
      <c r="X11" s="88"/>
      <c r="Y11" s="88"/>
      <c r="Z11" s="89"/>
      <c r="AA11" s="61"/>
      <c r="AB11" s="119" t="s">
        <v>11</v>
      </c>
      <c r="AC11" s="89"/>
      <c r="AD11" s="1"/>
      <c r="AE11" s="52"/>
      <c r="AF11" s="119" t="s">
        <v>12</v>
      </c>
      <c r="AG11" s="89"/>
      <c r="AH11" s="130" t="s">
        <v>13</v>
      </c>
      <c r="AI11" s="95"/>
      <c r="AJ11" s="96"/>
      <c r="AK11" s="98"/>
      <c r="AL11" s="88"/>
      <c r="AM11" s="88"/>
      <c r="AN11" s="88"/>
      <c r="AO11" s="88"/>
      <c r="AP11" s="88"/>
      <c r="AQ11" s="88"/>
      <c r="AR11" s="88"/>
      <c r="AS11" s="88"/>
      <c r="AT11" s="89"/>
      <c r="AU11" s="1"/>
      <c r="AV11" s="1"/>
    </row>
    <row r="12" spans="1:48" ht="19.5" customHeight="1" x14ac:dyDescent="0.25">
      <c r="A12" s="176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N12" s="113" t="s">
        <v>17</v>
      </c>
      <c r="O12" s="85"/>
      <c r="P12" s="86"/>
      <c r="S12" s="113"/>
      <c r="T12" s="85"/>
      <c r="U12" s="86"/>
      <c r="V12" s="135"/>
      <c r="W12" s="85"/>
      <c r="X12" s="86"/>
      <c r="Y12" s="131"/>
      <c r="Z12" s="85"/>
      <c r="AA12" s="85"/>
      <c r="AB12" s="86"/>
      <c r="AC12" s="109"/>
      <c r="AD12" s="85"/>
      <c r="AE12" s="86"/>
      <c r="AF12" s="108"/>
      <c r="AG12" s="85"/>
      <c r="AH12" s="86"/>
      <c r="AI12" s="108"/>
      <c r="AJ12" s="85"/>
      <c r="AK12" s="86"/>
      <c r="AL12" s="108"/>
      <c r="AM12" s="85"/>
      <c r="AN12" s="86"/>
      <c r="AO12" s="108"/>
      <c r="AP12" s="85"/>
      <c r="AQ12" s="86"/>
      <c r="AR12" s="98"/>
      <c r="AS12" s="85"/>
      <c r="AT12" s="86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9"/>
      <c r="O13" s="100"/>
      <c r="P13" s="101"/>
      <c r="Q13" s="12"/>
      <c r="R13" s="12"/>
      <c r="S13" s="99"/>
      <c r="T13" s="100"/>
      <c r="U13" s="101"/>
      <c r="V13" s="95"/>
      <c r="W13" s="95"/>
      <c r="X13" s="96"/>
      <c r="Y13" s="94"/>
      <c r="Z13" s="95"/>
      <c r="AA13" s="95"/>
      <c r="AB13" s="96"/>
      <c r="AC13" s="94"/>
      <c r="AD13" s="95"/>
      <c r="AE13" s="96"/>
      <c r="AF13" s="94"/>
      <c r="AG13" s="95"/>
      <c r="AH13" s="96"/>
      <c r="AI13" s="94"/>
      <c r="AJ13" s="95"/>
      <c r="AK13" s="96"/>
      <c r="AL13" s="94"/>
      <c r="AM13" s="95"/>
      <c r="AN13" s="96"/>
      <c r="AO13" s="94"/>
      <c r="AP13" s="95"/>
      <c r="AQ13" s="96"/>
      <c r="AR13" s="94"/>
      <c r="AS13" s="95"/>
      <c r="AT13" s="96"/>
    </row>
    <row r="14" spans="1:48" ht="20.149999999999999" customHeight="1" x14ac:dyDescent="0.25">
      <c r="A14" s="97" t="s">
        <v>18</v>
      </c>
      <c r="B14" s="88"/>
      <c r="C14" s="88"/>
      <c r="D14" s="88"/>
      <c r="E14" s="88"/>
      <c r="F14" s="88"/>
      <c r="G14" s="88"/>
      <c r="H14" s="89"/>
      <c r="I14" s="141">
        <v>1678</v>
      </c>
      <c r="J14" s="88"/>
      <c r="K14" s="88"/>
      <c r="L14" s="89"/>
      <c r="N14" s="149">
        <v>737</v>
      </c>
      <c r="O14" s="88"/>
      <c r="P14" s="89"/>
      <c r="S14" s="87">
        <v>24.2</v>
      </c>
      <c r="T14" s="88"/>
      <c r="U14" s="89"/>
      <c r="V14" s="100"/>
      <c r="W14" s="100"/>
      <c r="X14" s="101"/>
      <c r="Y14" s="99"/>
      <c r="Z14" s="100"/>
      <c r="AA14" s="100"/>
      <c r="AB14" s="101"/>
      <c r="AC14" s="99"/>
      <c r="AD14" s="100"/>
      <c r="AE14" s="101"/>
      <c r="AF14" s="99"/>
      <c r="AG14" s="100"/>
      <c r="AH14" s="101"/>
      <c r="AI14" s="99"/>
      <c r="AJ14" s="100"/>
      <c r="AK14" s="101"/>
      <c r="AL14" s="99"/>
      <c r="AM14" s="100"/>
      <c r="AN14" s="101"/>
      <c r="AO14" s="99"/>
      <c r="AP14" s="100"/>
      <c r="AQ14" s="101"/>
      <c r="AR14" s="99"/>
      <c r="AS14" s="100"/>
      <c r="AT14" s="101"/>
      <c r="AU14" s="1"/>
    </row>
    <row r="15" spans="1:48" ht="6" customHeight="1" x14ac:dyDescent="0.25">
      <c r="I15" s="13"/>
      <c r="J15" s="14"/>
      <c r="K15" s="14"/>
      <c r="L15" s="14"/>
      <c r="V15" s="135"/>
      <c r="W15" s="85"/>
      <c r="X15" s="86"/>
      <c r="Y15" s="131"/>
      <c r="Z15" s="85"/>
      <c r="AA15" s="85"/>
      <c r="AB15" s="86"/>
      <c r="AC15" s="109"/>
      <c r="AD15" s="85"/>
      <c r="AE15" s="86"/>
      <c r="AF15" s="108"/>
      <c r="AG15" s="85"/>
      <c r="AH15" s="86"/>
      <c r="AI15" s="108"/>
      <c r="AJ15" s="85"/>
      <c r="AK15" s="86"/>
      <c r="AL15" s="108"/>
      <c r="AM15" s="85"/>
      <c r="AN15" s="86"/>
      <c r="AO15" s="108"/>
      <c r="AP15" s="85"/>
      <c r="AQ15" s="86"/>
      <c r="AR15" s="98"/>
      <c r="AS15" s="85"/>
      <c r="AT15" s="86"/>
      <c r="AU15" s="1"/>
    </row>
    <row r="16" spans="1:48" ht="20.149999999999999" customHeight="1" x14ac:dyDescent="0.25">
      <c r="A16" s="97" t="s">
        <v>19</v>
      </c>
      <c r="B16" s="88"/>
      <c r="C16" s="88"/>
      <c r="D16" s="88"/>
      <c r="E16" s="88"/>
      <c r="F16" s="88"/>
      <c r="G16" s="88"/>
      <c r="H16" s="89"/>
      <c r="I16" s="141">
        <v>70</v>
      </c>
      <c r="J16" s="88"/>
      <c r="K16" s="88"/>
      <c r="L16" s="89"/>
      <c r="N16" s="113" t="s">
        <v>20</v>
      </c>
      <c r="O16" s="85"/>
      <c r="P16" s="86"/>
      <c r="Q16" s="7"/>
      <c r="R16" s="7"/>
      <c r="S16" s="113" t="s">
        <v>21</v>
      </c>
      <c r="T16" s="85"/>
      <c r="U16" s="86"/>
      <c r="V16" s="100"/>
      <c r="W16" s="100"/>
      <c r="X16" s="101"/>
      <c r="Y16" s="99"/>
      <c r="Z16" s="100"/>
      <c r="AA16" s="100"/>
      <c r="AB16" s="101"/>
      <c r="AC16" s="99"/>
      <c r="AD16" s="100"/>
      <c r="AE16" s="101"/>
      <c r="AF16" s="99"/>
      <c r="AG16" s="100"/>
      <c r="AH16" s="101"/>
      <c r="AI16" s="99"/>
      <c r="AJ16" s="100"/>
      <c r="AK16" s="101"/>
      <c r="AL16" s="99"/>
      <c r="AM16" s="100"/>
      <c r="AN16" s="101"/>
      <c r="AO16" s="99"/>
      <c r="AP16" s="100"/>
      <c r="AQ16" s="101"/>
      <c r="AR16" s="99"/>
      <c r="AS16" s="100"/>
      <c r="AT16" s="101"/>
      <c r="AU16" s="1"/>
    </row>
    <row r="17" spans="1:69" ht="6" customHeight="1" x14ac:dyDescent="0.25">
      <c r="I17" s="13"/>
      <c r="J17" s="13"/>
      <c r="K17" s="13"/>
      <c r="L17" s="13"/>
      <c r="N17" s="99"/>
      <c r="O17" s="100"/>
      <c r="P17" s="101"/>
      <c r="Q17" s="7"/>
      <c r="R17" s="7"/>
      <c r="S17" s="99"/>
      <c r="T17" s="100"/>
      <c r="U17" s="101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7" t="s">
        <v>22</v>
      </c>
      <c r="B18" s="88"/>
      <c r="C18" s="88"/>
      <c r="D18" s="88"/>
      <c r="E18" s="88"/>
      <c r="F18" s="88"/>
      <c r="G18" s="88"/>
      <c r="H18" s="89"/>
      <c r="I18" s="141">
        <v>1863</v>
      </c>
      <c r="J18" s="88"/>
      <c r="K18" s="88"/>
      <c r="L18" s="89"/>
      <c r="N18" s="143">
        <v>1.8</v>
      </c>
      <c r="O18" s="88"/>
      <c r="P18" s="89"/>
      <c r="Q18" s="7"/>
      <c r="R18" s="7"/>
      <c r="S18" s="178">
        <v>1681</v>
      </c>
      <c r="T18" s="88"/>
      <c r="U18" s="89"/>
      <c r="V18" s="135"/>
      <c r="W18" s="85"/>
      <c r="X18" s="86"/>
      <c r="Y18" s="131"/>
      <c r="Z18" s="85"/>
      <c r="AA18" s="85"/>
      <c r="AB18" s="86"/>
      <c r="AC18" s="109"/>
      <c r="AD18" s="85"/>
      <c r="AE18" s="86"/>
      <c r="AF18" s="108"/>
      <c r="AG18" s="85"/>
      <c r="AH18" s="86"/>
      <c r="AI18" s="108"/>
      <c r="AJ18" s="85"/>
      <c r="AK18" s="86"/>
      <c r="AL18" s="108"/>
      <c r="AM18" s="85"/>
      <c r="AN18" s="86"/>
      <c r="AO18" s="108"/>
      <c r="AP18" s="85"/>
      <c r="AQ18" s="86"/>
      <c r="AR18" s="98"/>
      <c r="AS18" s="85"/>
      <c r="AT18" s="86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0"/>
      <c r="W19" s="100"/>
      <c r="X19" s="101"/>
      <c r="Y19" s="99"/>
      <c r="Z19" s="100"/>
      <c r="AA19" s="100"/>
      <c r="AB19" s="101"/>
      <c r="AC19" s="99"/>
      <c r="AD19" s="100"/>
      <c r="AE19" s="101"/>
      <c r="AF19" s="99"/>
      <c r="AG19" s="100"/>
      <c r="AH19" s="101"/>
      <c r="AI19" s="99"/>
      <c r="AJ19" s="100"/>
      <c r="AK19" s="101"/>
      <c r="AL19" s="99"/>
      <c r="AM19" s="100"/>
      <c r="AN19" s="101"/>
      <c r="AO19" s="99"/>
      <c r="AP19" s="100"/>
      <c r="AQ19" s="101"/>
      <c r="AR19" s="99"/>
      <c r="AS19" s="100"/>
      <c r="AT19" s="101"/>
      <c r="AU19" s="1"/>
    </row>
    <row r="20" spans="1:69" ht="20.149999999999999" customHeight="1" x14ac:dyDescent="0.25">
      <c r="A20" s="97" t="s">
        <v>23</v>
      </c>
      <c r="B20" s="88"/>
      <c r="C20" s="88"/>
      <c r="D20" s="88"/>
      <c r="E20" s="88"/>
      <c r="F20" s="88"/>
      <c r="G20" s="88"/>
      <c r="H20" s="89"/>
      <c r="I20" s="141">
        <v>1723</v>
      </c>
      <c r="J20" s="88"/>
      <c r="K20" s="88"/>
      <c r="L20" s="89"/>
      <c r="M20" s="7"/>
      <c r="N20" s="113" t="s">
        <v>24</v>
      </c>
      <c r="O20" s="85"/>
      <c r="P20" s="86"/>
      <c r="S20" s="113" t="s">
        <v>25</v>
      </c>
      <c r="T20" s="85"/>
      <c r="U20" s="86"/>
      <c r="V20" s="135"/>
      <c r="W20" s="85"/>
      <c r="X20" s="86"/>
      <c r="Y20" s="131"/>
      <c r="Z20" s="85"/>
      <c r="AA20" s="85"/>
      <c r="AB20" s="86"/>
      <c r="AC20" s="109"/>
      <c r="AD20" s="85"/>
      <c r="AE20" s="86"/>
      <c r="AF20" s="108"/>
      <c r="AG20" s="85"/>
      <c r="AH20" s="86"/>
      <c r="AI20" s="108"/>
      <c r="AJ20" s="85"/>
      <c r="AK20" s="86"/>
      <c r="AL20" s="108"/>
      <c r="AM20" s="85"/>
      <c r="AN20" s="86"/>
      <c r="AO20" s="108"/>
      <c r="AP20" s="85"/>
      <c r="AQ20" s="86"/>
      <c r="AR20" s="98"/>
      <c r="AS20" s="85"/>
      <c r="AT20" s="86"/>
      <c r="AU20" s="1"/>
    </row>
    <row r="21" spans="1:69" ht="6" customHeight="1" x14ac:dyDescent="0.25">
      <c r="I21" s="14"/>
      <c r="J21" s="14"/>
      <c r="K21" s="14"/>
      <c r="L21" s="14"/>
      <c r="N21" s="99"/>
      <c r="O21" s="100"/>
      <c r="P21" s="101"/>
      <c r="S21" s="99"/>
      <c r="T21" s="100"/>
      <c r="U21" s="101"/>
      <c r="V21" s="95"/>
      <c r="W21" s="95"/>
      <c r="X21" s="96"/>
      <c r="Y21" s="94"/>
      <c r="Z21" s="95"/>
      <c r="AA21" s="95"/>
      <c r="AB21" s="96"/>
      <c r="AC21" s="94"/>
      <c r="AD21" s="95"/>
      <c r="AE21" s="96"/>
      <c r="AF21" s="94"/>
      <c r="AG21" s="95"/>
      <c r="AH21" s="96"/>
      <c r="AI21" s="94"/>
      <c r="AJ21" s="95"/>
      <c r="AK21" s="96"/>
      <c r="AL21" s="94"/>
      <c r="AM21" s="95"/>
      <c r="AN21" s="96"/>
      <c r="AO21" s="94"/>
      <c r="AP21" s="95"/>
      <c r="AQ21" s="96"/>
      <c r="AR21" s="94"/>
      <c r="AS21" s="95"/>
      <c r="AT21" s="96"/>
      <c r="AU21" s="1"/>
    </row>
    <row r="22" spans="1:69" ht="20.149999999999999" customHeight="1" x14ac:dyDescent="0.25">
      <c r="A22" s="97" t="s">
        <v>26</v>
      </c>
      <c r="B22" s="88"/>
      <c r="C22" s="88"/>
      <c r="D22" s="88"/>
      <c r="E22" s="88"/>
      <c r="F22" s="88"/>
      <c r="G22" s="88"/>
      <c r="H22" s="89"/>
      <c r="I22" s="141" t="s">
        <v>27</v>
      </c>
      <c r="J22" s="88"/>
      <c r="K22" s="88"/>
      <c r="L22" s="89"/>
      <c r="M22" s="7"/>
      <c r="N22" s="87">
        <v>0.98</v>
      </c>
      <c r="O22" s="88"/>
      <c r="P22" s="89"/>
      <c r="S22" s="87">
        <v>2</v>
      </c>
      <c r="T22" s="88"/>
      <c r="U22" s="89"/>
      <c r="V22" s="100"/>
      <c r="W22" s="100"/>
      <c r="X22" s="101"/>
      <c r="Y22" s="99"/>
      <c r="Z22" s="100"/>
      <c r="AA22" s="100"/>
      <c r="AB22" s="101"/>
      <c r="AC22" s="99"/>
      <c r="AD22" s="100"/>
      <c r="AE22" s="101"/>
      <c r="AF22" s="99"/>
      <c r="AG22" s="100"/>
      <c r="AH22" s="101"/>
      <c r="AI22" s="99"/>
      <c r="AJ22" s="100"/>
      <c r="AK22" s="101"/>
      <c r="AL22" s="99"/>
      <c r="AM22" s="100"/>
      <c r="AN22" s="101"/>
      <c r="AO22" s="99"/>
      <c r="AP22" s="100"/>
      <c r="AQ22" s="101"/>
      <c r="AR22" s="99"/>
      <c r="AS22" s="100"/>
      <c r="AT22" s="101"/>
      <c r="AU22" s="1"/>
    </row>
    <row r="23" spans="1:69" ht="6" customHeight="1" x14ac:dyDescent="0.25">
      <c r="V23" s="135"/>
      <c r="W23" s="85"/>
      <c r="X23" s="86"/>
      <c r="Y23" s="131"/>
      <c r="Z23" s="85"/>
      <c r="AA23" s="85"/>
      <c r="AB23" s="86"/>
      <c r="AC23" s="109"/>
      <c r="AD23" s="85"/>
      <c r="AE23" s="86"/>
      <c r="AF23" s="108"/>
      <c r="AG23" s="85"/>
      <c r="AH23" s="86"/>
      <c r="AI23" s="108"/>
      <c r="AJ23" s="85"/>
      <c r="AK23" s="86"/>
      <c r="AL23" s="108"/>
      <c r="AM23" s="85"/>
      <c r="AN23" s="86"/>
      <c r="AO23" s="108"/>
      <c r="AP23" s="85"/>
      <c r="AQ23" s="86"/>
      <c r="AR23" s="98"/>
      <c r="AS23" s="85"/>
      <c r="AT23" s="86"/>
      <c r="AU23" s="1"/>
    </row>
    <row r="24" spans="1:69" ht="20.149999999999999" customHeight="1" x14ac:dyDescent="0.25">
      <c r="A24" s="97" t="s">
        <v>28</v>
      </c>
      <c r="B24" s="88"/>
      <c r="C24" s="88"/>
      <c r="D24" s="89"/>
      <c r="F24" s="97" t="s">
        <v>29</v>
      </c>
      <c r="G24" s="88"/>
      <c r="H24" s="88"/>
      <c r="I24" s="89"/>
      <c r="K24" s="97" t="s">
        <v>30</v>
      </c>
      <c r="L24" s="89"/>
      <c r="N24" s="113" t="s">
        <v>31</v>
      </c>
      <c r="O24" s="85"/>
      <c r="P24" s="86"/>
      <c r="Q24" s="7"/>
      <c r="R24" s="7"/>
      <c r="S24" s="113" t="s">
        <v>32</v>
      </c>
      <c r="T24" s="85"/>
      <c r="U24" s="86"/>
      <c r="V24" s="100"/>
      <c r="W24" s="100"/>
      <c r="X24" s="101"/>
      <c r="Y24" s="99"/>
      <c r="Z24" s="100"/>
      <c r="AA24" s="100"/>
      <c r="AB24" s="101"/>
      <c r="AC24" s="99"/>
      <c r="AD24" s="100"/>
      <c r="AE24" s="101"/>
      <c r="AF24" s="99"/>
      <c r="AG24" s="100"/>
      <c r="AH24" s="101"/>
      <c r="AI24" s="99"/>
      <c r="AJ24" s="100"/>
      <c r="AK24" s="101"/>
      <c r="AL24" s="99"/>
      <c r="AM24" s="100"/>
      <c r="AN24" s="101"/>
      <c r="AO24" s="99"/>
      <c r="AP24" s="100"/>
      <c r="AQ24" s="101"/>
      <c r="AR24" s="99"/>
      <c r="AS24" s="100"/>
      <c r="AT24" s="101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9"/>
      <c r="O25" s="100"/>
      <c r="P25" s="101"/>
      <c r="S25" s="99"/>
      <c r="T25" s="100"/>
      <c r="U25" s="101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9" t="s">
        <v>33</v>
      </c>
      <c r="B26" s="88"/>
      <c r="C26" s="88"/>
      <c r="D26" s="89"/>
      <c r="F26" s="149" t="s">
        <v>34</v>
      </c>
      <c r="G26" s="88"/>
      <c r="H26" s="88"/>
      <c r="I26" s="89"/>
      <c r="K26" s="161">
        <v>3</v>
      </c>
      <c r="L26" s="89"/>
      <c r="M26" s="7"/>
      <c r="N26" s="87">
        <v>3.31</v>
      </c>
      <c r="O26" s="88"/>
      <c r="P26" s="89"/>
      <c r="Q26" s="7"/>
      <c r="R26" s="7"/>
      <c r="S26" s="87">
        <v>2.57</v>
      </c>
      <c r="T26" s="88"/>
      <c r="U26" s="89"/>
      <c r="V26" s="135"/>
      <c r="W26" s="85"/>
      <c r="X26" s="86"/>
      <c r="Y26" s="131"/>
      <c r="Z26" s="85"/>
      <c r="AA26" s="85"/>
      <c r="AB26" s="86"/>
      <c r="AC26" s="109"/>
      <c r="AD26" s="85"/>
      <c r="AE26" s="86"/>
      <c r="AF26" s="108"/>
      <c r="AG26" s="85"/>
      <c r="AH26" s="86"/>
      <c r="AI26" s="108"/>
      <c r="AJ26" s="85"/>
      <c r="AK26" s="86"/>
      <c r="AL26" s="108"/>
      <c r="AM26" s="85"/>
      <c r="AN26" s="86"/>
      <c r="AO26" s="108"/>
      <c r="AP26" s="85"/>
      <c r="AQ26" s="86"/>
      <c r="AR26" s="98"/>
      <c r="AS26" s="85"/>
      <c r="AT26" s="86"/>
      <c r="AU26" s="1"/>
    </row>
    <row r="27" spans="1:69" ht="6" customHeight="1" x14ac:dyDescent="0.25">
      <c r="V27" s="100"/>
      <c r="W27" s="100"/>
      <c r="X27" s="101"/>
      <c r="Y27" s="99"/>
      <c r="Z27" s="100"/>
      <c r="AA27" s="100"/>
      <c r="AB27" s="101"/>
      <c r="AC27" s="99"/>
      <c r="AD27" s="100"/>
      <c r="AE27" s="101"/>
      <c r="AF27" s="99"/>
      <c r="AG27" s="100"/>
      <c r="AH27" s="101"/>
      <c r="AI27" s="99"/>
      <c r="AJ27" s="100"/>
      <c r="AK27" s="101"/>
      <c r="AL27" s="99"/>
      <c r="AM27" s="100"/>
      <c r="AN27" s="101"/>
      <c r="AO27" s="99"/>
      <c r="AP27" s="100"/>
      <c r="AQ27" s="101"/>
      <c r="AR27" s="99"/>
      <c r="AS27" s="100"/>
      <c r="AT27" s="101"/>
      <c r="AU27" s="1"/>
    </row>
    <row r="28" spans="1:69" s="60" customFormat="1" ht="20.149999999999999" customHeight="1" x14ac:dyDescent="0.25">
      <c r="A28" s="97" t="s">
        <v>35</v>
      </c>
      <c r="B28" s="86"/>
      <c r="C28" s="97" t="s">
        <v>36</v>
      </c>
      <c r="D28" s="85"/>
      <c r="E28" s="86"/>
      <c r="F28" s="97" t="s">
        <v>37</v>
      </c>
      <c r="G28" s="86"/>
      <c r="H28" s="97" t="s">
        <v>38</v>
      </c>
      <c r="I28" s="85"/>
      <c r="J28" s="86"/>
      <c r="K28" s="97" t="s">
        <v>39</v>
      </c>
      <c r="L28" s="85"/>
      <c r="M28" s="86"/>
      <c r="N28" s="113" t="s">
        <v>40</v>
      </c>
      <c r="O28" s="86"/>
      <c r="P28" s="181" t="s">
        <v>41</v>
      </c>
      <c r="Q28" s="85"/>
      <c r="R28" s="85"/>
      <c r="S28" s="85"/>
      <c r="T28" s="85"/>
      <c r="U28" s="86"/>
      <c r="V28" s="124" t="s">
        <v>42</v>
      </c>
      <c r="W28" s="85"/>
      <c r="X28" s="86"/>
      <c r="Y28" s="118" t="s">
        <v>43</v>
      </c>
      <c r="Z28" s="85"/>
      <c r="AA28" s="85"/>
      <c r="AB28" s="86"/>
      <c r="AC28" s="124" t="s">
        <v>44</v>
      </c>
      <c r="AD28" s="85"/>
      <c r="AE28" s="86"/>
      <c r="AF28" s="124" t="s">
        <v>45</v>
      </c>
      <c r="AG28" s="85"/>
      <c r="AH28" s="86"/>
      <c r="AI28" s="124" t="s">
        <v>46</v>
      </c>
      <c r="AJ28" s="85"/>
      <c r="AK28" s="86"/>
      <c r="AL28" s="124" t="s">
        <v>47</v>
      </c>
      <c r="AM28" s="85"/>
      <c r="AN28" s="86"/>
      <c r="AO28" s="118" t="s">
        <v>48</v>
      </c>
      <c r="AP28" s="85"/>
      <c r="AQ28" s="86"/>
      <c r="AR28" s="120" t="s">
        <v>49</v>
      </c>
      <c r="AS28" s="85"/>
      <c r="AT28" s="86"/>
      <c r="AU28" s="16"/>
      <c r="BB28" s="41"/>
      <c r="BE28" s="102"/>
      <c r="BF28" s="95"/>
      <c r="BG28" s="102"/>
      <c r="BH28" s="95"/>
      <c r="BI28" s="95"/>
      <c r="BJ28" s="102"/>
      <c r="BK28" s="95"/>
      <c r="BL28" s="95"/>
      <c r="BM28" s="102"/>
      <c r="BN28" s="95"/>
      <c r="BO28" s="95"/>
      <c r="BP28" s="102"/>
      <c r="BQ28" s="95"/>
    </row>
    <row r="29" spans="1:69" ht="20.149999999999999" customHeight="1" x14ac:dyDescent="0.25">
      <c r="A29" s="99"/>
      <c r="B29" s="101"/>
      <c r="C29" s="99"/>
      <c r="D29" s="100"/>
      <c r="E29" s="101"/>
      <c r="F29" s="99"/>
      <c r="G29" s="101"/>
      <c r="H29" s="99"/>
      <c r="I29" s="100"/>
      <c r="J29" s="101"/>
      <c r="K29" s="99"/>
      <c r="L29" s="100"/>
      <c r="M29" s="101"/>
      <c r="N29" s="99"/>
      <c r="O29" s="101"/>
      <c r="P29" s="106" t="s">
        <v>50</v>
      </c>
      <c r="Q29" s="100"/>
      <c r="R29" s="100"/>
      <c r="S29" s="100"/>
      <c r="T29" s="100"/>
      <c r="U29" s="101"/>
      <c r="V29" s="99"/>
      <c r="W29" s="100"/>
      <c r="X29" s="101"/>
      <c r="Y29" s="99"/>
      <c r="Z29" s="100"/>
      <c r="AA29" s="100"/>
      <c r="AB29" s="101"/>
      <c r="AC29" s="99"/>
      <c r="AD29" s="100"/>
      <c r="AE29" s="101"/>
      <c r="AF29" s="99"/>
      <c r="AG29" s="100"/>
      <c r="AH29" s="101"/>
      <c r="AI29" s="99"/>
      <c r="AJ29" s="100"/>
      <c r="AK29" s="101"/>
      <c r="AL29" s="99"/>
      <c r="AM29" s="100"/>
      <c r="AN29" s="101"/>
      <c r="AO29" s="99"/>
      <c r="AP29" s="100"/>
      <c r="AQ29" s="101"/>
      <c r="AR29" s="99"/>
      <c r="AS29" s="100"/>
      <c r="AT29" s="101"/>
      <c r="AU29" s="1"/>
      <c r="BG29" s="123"/>
      <c r="BH29" s="95"/>
      <c r="BI29" s="95"/>
      <c r="BP29" s="123"/>
      <c r="BQ29" s="95"/>
    </row>
    <row r="30" spans="1:69" ht="23.25" customHeight="1" x14ac:dyDescent="0.25">
      <c r="A30" s="114" t="s">
        <v>83</v>
      </c>
      <c r="B30" s="89"/>
      <c r="C30" s="114" t="s">
        <v>83</v>
      </c>
      <c r="D30" s="88"/>
      <c r="E30" s="89"/>
      <c r="F30" s="177">
        <v>0.09</v>
      </c>
      <c r="G30" s="89"/>
      <c r="H30" s="140">
        <v>0.46041666666666659</v>
      </c>
      <c r="I30" s="88"/>
      <c r="J30" s="89"/>
      <c r="K30" s="140">
        <v>0.47083333333333333</v>
      </c>
      <c r="L30" s="88"/>
      <c r="M30" s="89"/>
      <c r="N30" s="165">
        <v>12</v>
      </c>
      <c r="O30" s="91"/>
      <c r="P30" s="161">
        <v>0</v>
      </c>
      <c r="Q30" s="89"/>
      <c r="R30" s="173" t="s">
        <v>52</v>
      </c>
      <c r="S30" s="100"/>
      <c r="T30" s="100"/>
      <c r="U30" s="101"/>
      <c r="V30" s="92"/>
      <c r="W30" s="85"/>
      <c r="X30" s="86"/>
      <c r="Y30" s="152"/>
      <c r="Z30" s="85"/>
      <c r="AA30" s="85"/>
      <c r="AB30" s="86"/>
      <c r="AC30" s="139"/>
      <c r="AD30" s="85"/>
      <c r="AE30" s="86"/>
      <c r="AF30" s="92"/>
      <c r="AG30" s="85"/>
      <c r="AH30" s="86"/>
      <c r="AI30" s="92"/>
      <c r="AJ30" s="85"/>
      <c r="AK30" s="86"/>
      <c r="AL30" s="92"/>
      <c r="AM30" s="85"/>
      <c r="AN30" s="86"/>
      <c r="AO30" s="92"/>
      <c r="AP30" s="85"/>
      <c r="AQ30" s="86"/>
      <c r="AR30" s="157"/>
      <c r="AS30" s="85"/>
      <c r="AT30" s="86"/>
      <c r="AU30" s="1"/>
    </row>
    <row r="31" spans="1:69" ht="6" customHeight="1" x14ac:dyDescent="0.25">
      <c r="R31" s="17"/>
      <c r="S31" s="17"/>
      <c r="T31" s="17"/>
      <c r="U31" s="17"/>
      <c r="V31" s="1"/>
      <c r="W31" s="118" t="s">
        <v>8</v>
      </c>
      <c r="X31" s="88"/>
      <c r="Y31" s="88"/>
      <c r="Z31" s="89"/>
      <c r="AA31" s="61"/>
      <c r="AB31" s="119" t="s">
        <v>11</v>
      </c>
      <c r="AC31" s="89"/>
      <c r="AD31" s="1"/>
      <c r="AE31" s="52"/>
      <c r="AF31" s="119" t="s">
        <v>12</v>
      </c>
      <c r="AG31" s="89"/>
      <c r="AH31" s="130" t="s">
        <v>13</v>
      </c>
      <c r="AI31" s="95"/>
      <c r="AJ31" s="96"/>
      <c r="AK31" s="98"/>
      <c r="AL31" s="88"/>
      <c r="AM31" s="88"/>
      <c r="AN31" s="88"/>
      <c r="AO31" s="88"/>
      <c r="AP31" s="88"/>
      <c r="AQ31" s="88"/>
      <c r="AR31" s="88"/>
      <c r="AS31" s="88"/>
      <c r="AT31" s="89"/>
      <c r="AU31" s="1"/>
      <c r="AV31" s="1"/>
    </row>
    <row r="32" spans="1:69" s="16" customFormat="1" ht="15.5" customHeight="1" x14ac:dyDescent="0.25">
      <c r="A32" s="146" t="s">
        <v>53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5"/>
      <c r="Y32" s="126" t="s">
        <v>54</v>
      </c>
      <c r="Z32" s="100"/>
      <c r="AA32" s="100"/>
      <c r="AB32" s="100"/>
      <c r="AC32" s="126" t="s">
        <v>55</v>
      </c>
      <c r="AD32" s="100"/>
      <c r="AE32" s="100"/>
      <c r="AF32" s="126" t="s">
        <v>56</v>
      </c>
      <c r="AG32" s="100"/>
      <c r="AH32" s="100"/>
      <c r="AI32" s="126" t="s">
        <v>57</v>
      </c>
      <c r="AJ32" s="100"/>
      <c r="AK32" s="100"/>
      <c r="AL32" s="126" t="s">
        <v>58</v>
      </c>
      <c r="AM32" s="100"/>
      <c r="AN32" s="100"/>
      <c r="AR32" s="18"/>
      <c r="AS32" s="18"/>
      <c r="AT32" s="18"/>
    </row>
    <row r="33" spans="1:47" s="16" customFormat="1" ht="21.75" customHeight="1" x14ac:dyDescent="0.25">
      <c r="A33" s="102"/>
      <c r="B33" s="95"/>
      <c r="C33" s="121"/>
      <c r="D33" s="100"/>
      <c r="E33" s="169" t="s">
        <v>54</v>
      </c>
      <c r="F33" s="89"/>
      <c r="G33" s="147" t="s">
        <v>59</v>
      </c>
      <c r="H33" s="89"/>
      <c r="I33" s="169" t="s">
        <v>56</v>
      </c>
      <c r="J33" s="88"/>
      <c r="K33" s="89"/>
      <c r="L33" s="147" t="s">
        <v>60</v>
      </c>
      <c r="M33" s="89"/>
      <c r="N33" s="147" t="s">
        <v>61</v>
      </c>
      <c r="O33" s="89"/>
      <c r="P33" s="127"/>
      <c r="Q33" s="95"/>
      <c r="R33" s="95"/>
      <c r="S33" s="123"/>
      <c r="T33" s="95"/>
      <c r="U33" s="95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1"/>
      <c r="B34" s="100"/>
      <c r="C34" s="104" t="str">
        <f ca="1">IF(C47="","",C35)</f>
        <v>✔️- 
Estabilizado</v>
      </c>
      <c r="D34" s="91"/>
      <c r="E34" s="104" t="str">
        <f ca="1">IF(E47="","",E35)</f>
        <v>✔️- 
Estabilizado</v>
      </c>
      <c r="F34" s="91"/>
      <c r="G34" s="104" t="str">
        <f ca="1">IF(G47="","",G35)</f>
        <v>✔️- 
Estabilizado</v>
      </c>
      <c r="H34" s="91"/>
      <c r="I34" s="104" t="str">
        <f ca="1">IF(I47="","",I35)</f>
        <v>✔️- 
Estabilizado</v>
      </c>
      <c r="J34" s="105"/>
      <c r="K34" s="91"/>
      <c r="L34" s="104" t="str">
        <f ca="1">IF(L47="","",L35)</f>
        <v>✔️- 
Estabilizado</v>
      </c>
      <c r="M34" s="91"/>
      <c r="N34" s="104" t="str">
        <f ca="1">IF(N47="","",N35)</f>
        <v>✔️- 
Estabilizado</v>
      </c>
      <c r="O34" s="91"/>
      <c r="P34" s="102"/>
      <c r="Q34" s="95"/>
      <c r="R34" s="95"/>
      <c r="S34" s="123"/>
      <c r="T34" s="95"/>
      <c r="U34" s="95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48" t="str">
        <f ca="1">IF(C38&lt;=C37,$P$38,$P$37)</f>
        <v>✔️- 
Estabilizado</v>
      </c>
      <c r="D35" s="91"/>
      <c r="E35" s="148" t="str">
        <f ca="1">IF(E38&lt;=E37,$P$38,$P$37)</f>
        <v>✔️- 
Estabilizado</v>
      </c>
      <c r="F35" s="91"/>
      <c r="G35" s="148" t="str">
        <f ca="1">IF(G38&lt;=G37,$P$38,$P$37)</f>
        <v>✔️- 
Estabilizado</v>
      </c>
      <c r="H35" s="91"/>
      <c r="I35" s="148" t="str">
        <f ca="1">IF(I38&lt;=I37,$P$38,$P$37)</f>
        <v>✔️- 
Estabilizado</v>
      </c>
      <c r="J35" s="105"/>
      <c r="K35" s="91"/>
      <c r="L35" s="148" t="str">
        <f ca="1">IF(L38&lt;=L37,$P$38,$P$37)</f>
        <v>✔️- 
Estabilizado</v>
      </c>
      <c r="M35" s="91"/>
      <c r="N35" s="148" t="str">
        <f ca="1">IF(N38&lt;=N37,$P$38,$P$37)</f>
        <v>✔️- 
Estabilizado</v>
      </c>
      <c r="O35" s="9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56">
        <f ca="1">IF(C34=$P$37,1,0)</f>
        <v>0</v>
      </c>
      <c r="D36" s="91"/>
      <c r="E36" s="156">
        <f ca="1">IF(E34=$P$37,1,0)</f>
        <v>0</v>
      </c>
      <c r="F36" s="91"/>
      <c r="G36" s="156">
        <f ca="1">IF(G34=$P$37,1,0)</f>
        <v>0</v>
      </c>
      <c r="H36" s="91"/>
      <c r="I36" s="107">
        <f ca="1">IF(I34=$P$37,1,0)</f>
        <v>0</v>
      </c>
      <c r="J36" s="105"/>
      <c r="K36" s="91"/>
      <c r="L36" s="156">
        <f ca="1">IF(L34=$P$37,1,0)</f>
        <v>0</v>
      </c>
      <c r="M36" s="91"/>
      <c r="N36" s="156">
        <f ca="1">IF(N34=$P$37,1,0)</f>
        <v>0</v>
      </c>
      <c r="O36" s="9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3">
        <v>0.01</v>
      </c>
      <c r="D37" s="89"/>
      <c r="E37" s="138">
        <f>ROUNDUP(E47*5%,0)</f>
        <v>5</v>
      </c>
      <c r="F37" s="91"/>
      <c r="G37" s="112">
        <v>20</v>
      </c>
      <c r="H37" s="89"/>
      <c r="I37" s="174">
        <f>IF(I47&lt;=2,0.2,I47*10%)</f>
        <v>0.2</v>
      </c>
      <c r="J37" s="168"/>
      <c r="K37" s="154"/>
      <c r="L37" s="84">
        <v>0.2</v>
      </c>
      <c r="M37" s="86"/>
      <c r="N37" s="84">
        <v>0.5</v>
      </c>
      <c r="O37" s="86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4">
        <f ca="1">IF(C49="",10000,MAX(C39:D41)-(MIN(C39:D41)))</f>
        <v>0</v>
      </c>
      <c r="D38" s="91"/>
      <c r="E38" s="144">
        <f ca="1">MAX(E39:F41)-(MIN(E39:F41))</f>
        <v>0</v>
      </c>
      <c r="F38" s="91"/>
      <c r="G38" s="145">
        <f ca="1">IF(G49="",10000,MAX(G39:H41)-(MIN(G39:H41)))</f>
        <v>1.1000000000000014</v>
      </c>
      <c r="H38" s="91"/>
      <c r="I38" s="144">
        <f ca="1">IF(I48="","100",MAX(I39:K41)-(MIN(I39:K41)))</f>
        <v>3.9999999999999925E-2</v>
      </c>
      <c r="J38" s="105"/>
      <c r="K38" s="91"/>
      <c r="L38" s="144">
        <f ca="1">MAX(L39:M41)-(MIN(L39:M41))</f>
        <v>9.9999999999997868E-3</v>
      </c>
      <c r="M38" s="91"/>
      <c r="N38" s="144">
        <f ca="1">MAX(N39:O41)-(MIN(N39:O41))</f>
        <v>8.9999999999999858E-2</v>
      </c>
      <c r="O38" s="9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6">
        <f ca="1">OFFSET($C$47,COUNTA($C$47:$C$59)-3,0)</f>
        <v>1.1599999999999999</v>
      </c>
      <c r="D39" s="91"/>
      <c r="E39" s="125">
        <f ca="1">OFFSET($E$47,COUNTA($E$47:$E$59)-3,0)</f>
        <v>91</v>
      </c>
      <c r="F39" s="91"/>
      <c r="G39" s="175">
        <f ca="1">OFFSET($G$47,COUNTA($G$47:$G$59)-3,0)</f>
        <v>17.3</v>
      </c>
      <c r="H39" s="91"/>
      <c r="I39" s="125">
        <f ca="1">OFFSET($I$47,COUNTA($I$47:$I$59)-3,0)</f>
        <v>0.68</v>
      </c>
      <c r="J39" s="105"/>
      <c r="K39" s="91"/>
      <c r="L39" s="125">
        <f ca="1">OFFSET($L$47,COUNTA($L$47:$L$59)-3,0)</f>
        <v>5.72</v>
      </c>
      <c r="M39" s="91"/>
      <c r="N39" s="125">
        <f ca="1">OFFSET($N$47,COUNTA($N$47:$N$59)-3,0)</f>
        <v>21.37</v>
      </c>
      <c r="O39" s="9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6">
        <f ca="1">OFFSET($C$47,COUNTA($C$47:$C$59)-2,0)</f>
        <v>1.1599999999999999</v>
      </c>
      <c r="D40" s="91"/>
      <c r="E40" s="125">
        <f ca="1">OFFSET($E$47,COUNTA($E$47:$E$59)-2,0)</f>
        <v>91</v>
      </c>
      <c r="F40" s="91"/>
      <c r="G40" s="175">
        <f ca="1">OFFSET($G$47,COUNTA($G$47:$G$59)-2,0)</f>
        <v>17.2</v>
      </c>
      <c r="H40" s="91"/>
      <c r="I40" s="125">
        <f ca="1">OFFSET($I$47,COUNTA($I$47:$I$59)-2,0)</f>
        <v>0.69</v>
      </c>
      <c r="J40" s="105"/>
      <c r="K40" s="91"/>
      <c r="L40" s="125">
        <f ca="1">OFFSET($L$47,COUNTA($L$47:$L$59)-2,0)</f>
        <v>5.71</v>
      </c>
      <c r="M40" s="91"/>
      <c r="N40" s="125">
        <f ca="1">OFFSET($N$47,COUNTA($N$47:$N$59)-2,0)</f>
        <v>21.39</v>
      </c>
      <c r="O40" s="9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2">
        <f ca="1">OFFSET($C$47,COUNTA($C$47:$C$59)-1,0)</f>
        <v>1.1599999999999999</v>
      </c>
      <c r="D41" s="154"/>
      <c r="E41" s="153">
        <v>91</v>
      </c>
      <c r="F41" s="154"/>
      <c r="G41" s="155">
        <v>16.2</v>
      </c>
      <c r="H41" s="154"/>
      <c r="I41" s="153">
        <v>0.72</v>
      </c>
      <c r="J41" s="168"/>
      <c r="K41" s="154"/>
      <c r="L41" s="153">
        <v>5.72</v>
      </c>
      <c r="M41" s="154"/>
      <c r="N41" s="153">
        <v>21.46</v>
      </c>
      <c r="O41" s="154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6" t="s">
        <v>65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9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6" t="s">
        <v>65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9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2" t="s">
        <v>66</v>
      </c>
      <c r="B44" s="86"/>
      <c r="C44" s="142" t="s">
        <v>42</v>
      </c>
      <c r="D44" s="86"/>
      <c r="E44" s="179" t="s">
        <v>67</v>
      </c>
      <c r="F44" s="85"/>
      <c r="G44" s="142" t="s">
        <v>44</v>
      </c>
      <c r="H44" s="86"/>
      <c r="I44" s="134" t="s">
        <v>45</v>
      </c>
      <c r="J44" s="85"/>
      <c r="K44" s="86"/>
      <c r="L44" s="142" t="s">
        <v>46</v>
      </c>
      <c r="M44" s="86"/>
      <c r="N44" s="142" t="s">
        <v>47</v>
      </c>
      <c r="O44" s="86"/>
      <c r="P44" s="93" t="s">
        <v>68</v>
      </c>
      <c r="Q44" s="85"/>
      <c r="R44" s="86"/>
      <c r="S44" s="184" t="s">
        <v>49</v>
      </c>
      <c r="T44" s="85"/>
      <c r="U44" s="85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4"/>
      <c r="B45" s="96"/>
      <c r="C45" s="94"/>
      <c r="D45" s="96"/>
      <c r="E45" s="183" t="s">
        <v>69</v>
      </c>
      <c r="F45" s="95"/>
      <c r="G45" s="94"/>
      <c r="H45" s="96"/>
      <c r="I45" s="95"/>
      <c r="J45" s="95"/>
      <c r="K45" s="96"/>
      <c r="L45" s="94"/>
      <c r="M45" s="96"/>
      <c r="N45" s="94"/>
      <c r="O45" s="96"/>
      <c r="P45" s="94"/>
      <c r="Q45" s="95"/>
      <c r="R45" s="96"/>
      <c r="S45" s="95"/>
      <c r="T45" s="95"/>
      <c r="U45" s="95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9"/>
      <c r="B46" s="101"/>
      <c r="C46" s="99"/>
      <c r="D46" s="101"/>
      <c r="E46" s="151">
        <v>1</v>
      </c>
      <c r="F46" s="101"/>
      <c r="G46" s="99"/>
      <c r="H46" s="101"/>
      <c r="I46" s="100"/>
      <c r="J46" s="100"/>
      <c r="K46" s="101"/>
      <c r="L46" s="99"/>
      <c r="M46" s="101"/>
      <c r="N46" s="99"/>
      <c r="O46" s="101"/>
      <c r="P46" s="129">
        <v>3</v>
      </c>
      <c r="Q46" s="100"/>
      <c r="R46" s="101"/>
      <c r="S46" s="100"/>
      <c r="T46" s="100"/>
      <c r="U46" s="100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0">
        <v>0</v>
      </c>
      <c r="B47" s="91"/>
      <c r="C47" s="103">
        <v>1.1599999999999999</v>
      </c>
      <c r="D47" s="89"/>
      <c r="E47" s="117">
        <v>90</v>
      </c>
      <c r="F47" s="89"/>
      <c r="G47" s="112">
        <v>18.3</v>
      </c>
      <c r="H47" s="89"/>
      <c r="I47" s="84">
        <v>0.56999999999999995</v>
      </c>
      <c r="J47" s="85"/>
      <c r="K47" s="86"/>
      <c r="L47" s="84">
        <v>5.76</v>
      </c>
      <c r="M47" s="86"/>
      <c r="N47" s="103">
        <v>21.11</v>
      </c>
      <c r="O47" s="89"/>
      <c r="P47" s="128">
        <v>18</v>
      </c>
      <c r="Q47" s="88"/>
      <c r="R47" s="89"/>
      <c r="S47" s="132" t="s">
        <v>77</v>
      </c>
      <c r="T47" s="88"/>
      <c r="U47" s="89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0">
        <v>3</v>
      </c>
      <c r="B48" s="91"/>
      <c r="C48" s="103">
        <v>1.1599999999999999</v>
      </c>
      <c r="D48" s="89"/>
      <c r="E48" s="117">
        <v>90</v>
      </c>
      <c r="F48" s="89"/>
      <c r="G48" s="112">
        <v>18.3</v>
      </c>
      <c r="H48" s="89"/>
      <c r="I48" s="84">
        <v>0.59</v>
      </c>
      <c r="J48" s="85"/>
      <c r="K48" s="86"/>
      <c r="L48" s="84">
        <v>5.74</v>
      </c>
      <c r="M48" s="86"/>
      <c r="N48" s="103">
        <v>21.15</v>
      </c>
      <c r="O48" s="89"/>
      <c r="P48" s="128">
        <v>16</v>
      </c>
      <c r="Q48" s="88"/>
      <c r="R48" s="89"/>
      <c r="S48" s="132" t="s">
        <v>77</v>
      </c>
      <c r="T48" s="88"/>
      <c r="U48" s="89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0">
        <v>6</v>
      </c>
      <c r="B49" s="91"/>
      <c r="C49" s="103">
        <v>1.1599999999999999</v>
      </c>
      <c r="D49" s="89"/>
      <c r="E49" s="117">
        <v>91</v>
      </c>
      <c r="F49" s="89"/>
      <c r="G49" s="112">
        <v>17.3</v>
      </c>
      <c r="H49" s="89"/>
      <c r="I49" s="84">
        <v>0.68</v>
      </c>
      <c r="J49" s="85"/>
      <c r="K49" s="86"/>
      <c r="L49" s="84">
        <v>5.72</v>
      </c>
      <c r="M49" s="86"/>
      <c r="N49" s="103">
        <v>21.37</v>
      </c>
      <c r="O49" s="89"/>
      <c r="P49" s="128">
        <v>10</v>
      </c>
      <c r="Q49" s="88"/>
      <c r="R49" s="89"/>
      <c r="S49" s="132" t="s">
        <v>77</v>
      </c>
      <c r="T49" s="88"/>
      <c r="U49" s="89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0">
        <v>9</v>
      </c>
      <c r="B50" s="91"/>
      <c r="C50" s="103">
        <v>1.1599999999999999</v>
      </c>
      <c r="D50" s="89"/>
      <c r="E50" s="117">
        <v>91</v>
      </c>
      <c r="F50" s="89"/>
      <c r="G50" s="112">
        <v>17.2</v>
      </c>
      <c r="H50" s="89"/>
      <c r="I50" s="84">
        <v>0.69</v>
      </c>
      <c r="J50" s="85"/>
      <c r="K50" s="86"/>
      <c r="L50" s="84">
        <v>5.71</v>
      </c>
      <c r="M50" s="86"/>
      <c r="N50" s="103">
        <v>21.39</v>
      </c>
      <c r="O50" s="89"/>
      <c r="P50" s="128">
        <v>6</v>
      </c>
      <c r="Q50" s="88"/>
      <c r="R50" s="89"/>
      <c r="S50" s="132" t="s">
        <v>77</v>
      </c>
      <c r="T50" s="88"/>
      <c r="U50" s="89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0">
        <v>12</v>
      </c>
      <c r="B51" s="91"/>
      <c r="C51" s="103">
        <v>1.1599999999999999</v>
      </c>
      <c r="D51" s="89"/>
      <c r="E51" s="117">
        <v>91</v>
      </c>
      <c r="F51" s="89"/>
      <c r="G51" s="112">
        <v>16.2</v>
      </c>
      <c r="H51" s="89"/>
      <c r="I51" s="84">
        <v>0.72</v>
      </c>
      <c r="J51" s="85"/>
      <c r="K51" s="86"/>
      <c r="L51" s="84">
        <v>5.72</v>
      </c>
      <c r="M51" s="86"/>
      <c r="N51" s="103">
        <v>21.46</v>
      </c>
      <c r="O51" s="89"/>
      <c r="P51" s="128">
        <v>2</v>
      </c>
      <c r="Q51" s="88"/>
      <c r="R51" s="89"/>
      <c r="S51" s="132" t="s">
        <v>77</v>
      </c>
      <c r="T51" s="88"/>
      <c r="U51" s="89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0" t="str">
        <f t="shared" ref="A52:A59" si="0">IF(C52="","",A51+$K$26)</f>
        <v/>
      </c>
      <c r="B52" s="91"/>
      <c r="C52" s="103"/>
      <c r="D52" s="89"/>
      <c r="E52" s="110"/>
      <c r="F52" s="89"/>
      <c r="G52" s="112"/>
      <c r="H52" s="89"/>
      <c r="I52" s="84"/>
      <c r="J52" s="85"/>
      <c r="K52" s="86"/>
      <c r="L52" s="84"/>
      <c r="M52" s="86"/>
      <c r="N52" s="103"/>
      <c r="O52" s="89"/>
      <c r="P52" s="128"/>
      <c r="Q52" s="88"/>
      <c r="R52" s="89"/>
      <c r="S52" s="132"/>
      <c r="T52" s="88"/>
      <c r="U52" s="89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0" t="str">
        <f t="shared" si="0"/>
        <v/>
      </c>
      <c r="B53" s="91"/>
      <c r="C53" s="103"/>
      <c r="D53" s="89"/>
      <c r="E53" s="110"/>
      <c r="F53" s="89"/>
      <c r="G53" s="112"/>
      <c r="H53" s="89"/>
      <c r="I53" s="84"/>
      <c r="J53" s="85"/>
      <c r="K53" s="86"/>
      <c r="L53" s="84"/>
      <c r="M53" s="86"/>
      <c r="N53" s="103"/>
      <c r="O53" s="89"/>
      <c r="P53" s="128"/>
      <c r="Q53" s="88"/>
      <c r="R53" s="89"/>
      <c r="S53" s="132"/>
      <c r="T53" s="88"/>
      <c r="U53" s="89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0" t="str">
        <f t="shared" si="0"/>
        <v/>
      </c>
      <c r="B54" s="91"/>
      <c r="C54" s="103"/>
      <c r="D54" s="89"/>
      <c r="E54" s="110"/>
      <c r="F54" s="89"/>
      <c r="G54" s="112"/>
      <c r="H54" s="89"/>
      <c r="I54" s="84"/>
      <c r="J54" s="85"/>
      <c r="K54" s="86"/>
      <c r="L54" s="84"/>
      <c r="M54" s="86"/>
      <c r="N54" s="103"/>
      <c r="O54" s="89"/>
      <c r="P54" s="128"/>
      <c r="Q54" s="88"/>
      <c r="R54" s="89"/>
      <c r="S54" s="132"/>
      <c r="T54" s="88"/>
      <c r="U54" s="89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0" t="str">
        <f t="shared" si="0"/>
        <v/>
      </c>
      <c r="B55" s="91"/>
      <c r="C55" s="103"/>
      <c r="D55" s="89"/>
      <c r="E55" s="110"/>
      <c r="F55" s="89"/>
      <c r="G55" s="112"/>
      <c r="H55" s="89"/>
      <c r="I55" s="84"/>
      <c r="J55" s="85"/>
      <c r="K55" s="86"/>
      <c r="L55" s="84"/>
      <c r="M55" s="86"/>
      <c r="N55" s="103"/>
      <c r="O55" s="89"/>
      <c r="P55" s="128"/>
      <c r="Q55" s="88"/>
      <c r="R55" s="89"/>
      <c r="S55" s="132"/>
      <c r="T55" s="88"/>
      <c r="U55" s="89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0" t="str">
        <f t="shared" si="0"/>
        <v/>
      </c>
      <c r="B56" s="91"/>
      <c r="C56" s="103"/>
      <c r="D56" s="89"/>
      <c r="E56" s="110"/>
      <c r="F56" s="89"/>
      <c r="G56" s="112"/>
      <c r="H56" s="89"/>
      <c r="I56" s="84"/>
      <c r="J56" s="85"/>
      <c r="K56" s="86"/>
      <c r="L56" s="84"/>
      <c r="M56" s="86"/>
      <c r="N56" s="103"/>
      <c r="O56" s="89"/>
      <c r="P56" s="128"/>
      <c r="Q56" s="88"/>
      <c r="R56" s="89"/>
      <c r="S56" s="132"/>
      <c r="T56" s="88"/>
      <c r="U56" s="89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0" t="str">
        <f t="shared" si="0"/>
        <v/>
      </c>
      <c r="B57" s="91"/>
      <c r="C57" s="103"/>
      <c r="D57" s="89"/>
      <c r="E57" s="110"/>
      <c r="F57" s="89"/>
      <c r="G57" s="112"/>
      <c r="H57" s="89"/>
      <c r="I57" s="84"/>
      <c r="J57" s="85"/>
      <c r="K57" s="86"/>
      <c r="L57" s="84"/>
      <c r="M57" s="86"/>
      <c r="N57" s="103"/>
      <c r="O57" s="89"/>
      <c r="P57" s="128"/>
      <c r="Q57" s="88"/>
      <c r="R57" s="89"/>
      <c r="S57" s="132"/>
      <c r="T57" s="88"/>
      <c r="U57" s="89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0" t="str">
        <f t="shared" si="0"/>
        <v/>
      </c>
      <c r="B58" s="91"/>
      <c r="C58" s="103"/>
      <c r="D58" s="89"/>
      <c r="E58" s="110"/>
      <c r="F58" s="89"/>
      <c r="G58" s="112"/>
      <c r="H58" s="89"/>
      <c r="I58" s="84"/>
      <c r="J58" s="85"/>
      <c r="K58" s="86"/>
      <c r="L58" s="84"/>
      <c r="M58" s="86"/>
      <c r="N58" s="103"/>
      <c r="O58" s="89"/>
      <c r="P58" s="128"/>
      <c r="Q58" s="88"/>
      <c r="R58" s="89"/>
      <c r="S58" s="132"/>
      <c r="T58" s="88"/>
      <c r="U58" s="89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0" t="str">
        <f t="shared" si="0"/>
        <v/>
      </c>
      <c r="B59" s="91"/>
      <c r="C59" s="103"/>
      <c r="D59" s="89"/>
      <c r="E59" s="110"/>
      <c r="F59" s="89"/>
      <c r="G59" s="112"/>
      <c r="H59" s="89"/>
      <c r="I59" s="103"/>
      <c r="J59" s="88"/>
      <c r="K59" s="89"/>
      <c r="L59" s="103"/>
      <c r="M59" s="89"/>
      <c r="N59" s="103"/>
      <c r="O59" s="89"/>
      <c r="P59" s="128"/>
      <c r="Q59" s="88"/>
      <c r="R59" s="89"/>
      <c r="S59" s="132"/>
      <c r="T59" s="88"/>
      <c r="U59" s="89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0" t="s">
        <v>71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0" t="s">
        <v>72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5" t="str">
        <f ca="1">IF($C$47="","",IF(C36=0,"","SIM - Nível de água não estabilizado conforme requisito da norma ABNT NBR 15847:2010 item 6 Critérios de rebaixamento do nível da água durante a purga: "))</f>
        <v/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6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59" t="s">
        <v>73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6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6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6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6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6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6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6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6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800-000000000000}">
      <formula1>-1</formula1>
      <formula2>100</formula2>
    </dataValidation>
    <dataValidation type="decimal" showInputMessage="1" showErrorMessage="1" sqref="N37:O37 N47 N48:O59" xr:uid="{00000000-0002-0000-0800-000001000000}">
      <formula1>0</formula1>
      <formula2>50</formula2>
    </dataValidation>
    <dataValidation type="decimal" showInputMessage="1" showErrorMessage="1" sqref="G37:H37 G47:H59" xr:uid="{00000000-0002-0000-0800-000002000000}">
      <formula1>-2500</formula1>
      <formula2>2500</formula2>
    </dataValidation>
    <dataValidation type="textLength" showInputMessage="1" showErrorMessage="1" sqref="S47:U59" xr:uid="{00000000-0002-0000-0800-000003000000}">
      <formula1>4</formula1>
      <formula2>20</formula2>
    </dataValidation>
    <dataValidation type="decimal" showInputMessage="1" showErrorMessage="1" sqref="L37 L47:L59" xr:uid="{00000000-0002-0000-0800-000004000000}">
      <formula1>0</formula1>
      <formula2>14</formula2>
    </dataValidation>
    <dataValidation type="decimal" showInputMessage="1" showErrorMessage="1" sqref="I37:K37 I47:K59" xr:uid="{00000000-0002-0000-0800-000005000000}">
      <formula1>-1</formula1>
      <formula2>50</formula2>
    </dataValidation>
    <dataValidation type="whole" showInputMessage="1" showErrorMessage="1" sqref="P46:R46" xr:uid="{00000000-0002-0000-0800-000006000000}">
      <formula1>1</formula1>
      <formula2>5</formula2>
    </dataValidation>
    <dataValidation type="textLength" showInputMessage="1" showErrorMessage="1" sqref="A30 C30" xr:uid="{00000000-0002-0000-0800-000007000000}">
      <formula1>2</formula1>
      <formula2>20</formula2>
    </dataValidation>
    <dataValidation type="whole" showInputMessage="1" showErrorMessage="1" sqref="P30:Q30" xr:uid="{00000000-0002-0000-0800-000008000000}">
      <formula1>0</formula1>
      <formula2>3</formula2>
    </dataValidation>
    <dataValidation type="date" operator="greaterThan" showInputMessage="1" showErrorMessage="1" sqref="C6:D6" xr:uid="{00000000-0002-0000-0800-000009000000}">
      <formula1>43709</formula1>
    </dataValidation>
    <dataValidation type="whole" showInputMessage="1" showErrorMessage="1" sqref="E46:F46" xr:uid="{00000000-0002-0000-0800-00000A000000}">
      <formula1>1</formula1>
      <formula2>2</formula2>
    </dataValidation>
    <dataValidation type="time" showInputMessage="1" showErrorMessage="1" sqref="H30 K30" xr:uid="{00000000-0002-0000-0800-00000B000000}">
      <formula1>0</formula1>
      <formula2>0.999305555555556</formula2>
    </dataValidation>
    <dataValidation type="decimal" showInputMessage="1" showErrorMessage="1" sqref="F30:G30" xr:uid="{00000000-0002-0000-0800-00000C000000}">
      <formula1>0.05</formula1>
      <formula2>0.25</formula2>
    </dataValidation>
    <dataValidation type="whole" showInputMessage="1" showErrorMessage="1" sqref="N14" xr:uid="{00000000-0002-0000-0800-00000D000000}">
      <formula1>3</formula1>
      <formula2>1000</formula2>
    </dataValidation>
    <dataValidation type="list" showInputMessage="1" showErrorMessage="1" sqref="F26" xr:uid="{00000000-0002-0000-08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12</vt:i4>
      </vt:variant>
    </vt:vector>
  </HeadingPairs>
  <TitlesOfParts>
    <vt:vector size="24" baseType="lpstr">
      <vt:lpstr>ASP</vt:lpstr>
      <vt:lpstr>BE-01</vt:lpstr>
      <vt:lpstr>BV-01</vt:lpstr>
      <vt:lpstr>Dup-01</vt:lpstr>
      <vt:lpstr>BC-01</vt:lpstr>
      <vt:lpstr>PMN-03</vt:lpstr>
      <vt:lpstr>Dup-02</vt:lpstr>
      <vt:lpstr>PMN-02</vt:lpstr>
      <vt:lpstr>PM-06</vt:lpstr>
      <vt:lpstr>PM-05</vt:lpstr>
      <vt:lpstr>PM-04</vt:lpstr>
      <vt:lpstr>FINAL</vt:lpstr>
      <vt:lpstr>ASP!Area_de_impressao</vt:lpstr>
      <vt:lpstr>'BC-01'!Area_de_impressao</vt:lpstr>
      <vt:lpstr>'BE-01'!Area_de_impressao</vt:lpstr>
      <vt:lpstr>'BV-01'!Area_de_impressao</vt:lpstr>
      <vt:lpstr>'Dup-01'!Area_de_impressao</vt:lpstr>
      <vt:lpstr>'Dup-02'!Area_de_impressao</vt:lpstr>
      <vt:lpstr>FINAL!Area_de_impressao</vt:lpstr>
      <vt:lpstr>'PM-04'!Area_de_impressao</vt:lpstr>
      <vt:lpstr>'PM-05'!Area_de_impressao</vt:lpstr>
      <vt:lpstr>'PM-06'!Area_de_impressao</vt:lpstr>
      <vt:lpstr>'PMN-02'!Area_de_impressao</vt:lpstr>
      <vt:lpstr>'PMN-03'!Area_de_impressao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2023-09-18T14:05:16Z</cp:lastPrinted>
  <dcterms:created xsi:type="dcterms:W3CDTF">2022-07-04T14:21:43Z</dcterms:created>
  <dcterms:modified xsi:type="dcterms:W3CDTF">2023-09-19T14:49:47Z</dcterms:modified>
</cp:coreProperties>
</file>