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firstSheet="1" activeTab="1"/>
  </bookViews>
  <sheets>
    <sheet name="Table 1 (2)" sheetId="3" state="hidden" r:id="rId1"/>
    <sheet name="SIMULADOR" sheetId="1" r:id="rId2"/>
    <sheet name="Apoio (2)" sheetId="4" state="hidden" r:id="rId3"/>
    <sheet name="Apoio" sheetId="2" state="hidden" r:id="rId4"/>
  </sheets>
  <definedNames>
    <definedName name="_xlnm._FilterDatabase" localSheetId="1" hidden="1">SIMULADOR!$B$1:$H$22</definedName>
    <definedName name="_xlnm._FilterDatabase" localSheetId="0" hidden="1">'Table 1 (2)'!$B$1:$H$22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/>
  <c r="C20" i="2" s="1"/>
  <c r="G30" i="4"/>
  <c r="F30"/>
  <c r="C7"/>
  <c r="B7"/>
  <c r="C6"/>
  <c r="B6"/>
  <c r="C5"/>
  <c r="B5"/>
  <c r="C4"/>
  <c r="B4"/>
  <c r="C3"/>
  <c r="B3"/>
  <c r="C2"/>
  <c r="B2"/>
  <c r="H22" i="3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B6" i="2"/>
  <c r="C6"/>
  <c r="B7"/>
  <c r="D7" s="1"/>
  <c r="C7"/>
  <c r="C5"/>
  <c r="B5"/>
  <c r="H6" i="1"/>
  <c r="C13" i="4" s="1"/>
  <c r="H21" i="1"/>
  <c r="C28" i="2" s="1"/>
  <c r="C4"/>
  <c r="C3"/>
  <c r="C2"/>
  <c r="B2"/>
  <c r="B4"/>
  <c r="B3"/>
  <c r="D3" s="1"/>
  <c r="H14" i="1"/>
  <c r="C21" i="4" s="1"/>
  <c r="H12" i="1"/>
  <c r="C19" i="2" s="1"/>
  <c r="C8" i="4" l="1"/>
  <c r="D6" i="2"/>
  <c r="D2"/>
  <c r="D4" i="4"/>
  <c r="D6"/>
  <c r="D4" i="2"/>
  <c r="D5"/>
  <c r="D3" i="4"/>
  <c r="D5"/>
  <c r="D7"/>
  <c r="D2"/>
  <c r="E2"/>
  <c r="E2" i="2"/>
  <c r="C28" i="4"/>
  <c r="C21" i="2"/>
  <c r="C20" i="4"/>
  <c r="C19"/>
  <c r="C13" i="2"/>
  <c r="C8"/>
  <c r="H22" i="1"/>
  <c r="H20"/>
  <c r="H19"/>
  <c r="H18"/>
  <c r="H17"/>
  <c r="H16"/>
  <c r="H15"/>
  <c r="H11"/>
  <c r="H10"/>
  <c r="H9"/>
  <c r="H8"/>
  <c r="H7"/>
  <c r="H5"/>
  <c r="H4"/>
  <c r="H3"/>
  <c r="D8" i="4" l="1"/>
  <c r="D8" i="2"/>
  <c r="G8" s="1"/>
  <c r="F20" s="1"/>
  <c r="I13" i="1" s="1"/>
  <c r="C27" i="2"/>
  <c r="C27" i="4"/>
  <c r="C26"/>
  <c r="C26" i="2"/>
  <c r="C25" i="4"/>
  <c r="C25" i="2"/>
  <c r="C24"/>
  <c r="C24" i="4"/>
  <c r="C23" i="2"/>
  <c r="C23" i="4"/>
  <c r="C22" i="2"/>
  <c r="C22" i="4"/>
  <c r="C18"/>
  <c r="C18" i="2"/>
  <c r="C17"/>
  <c r="C17" i="4"/>
  <c r="C16" i="2"/>
  <c r="C16" i="4"/>
  <c r="C15"/>
  <c r="C15" i="2"/>
  <c r="C14"/>
  <c r="C14" i="4"/>
  <c r="C12"/>
  <c r="C12" i="2"/>
  <c r="C11" i="4"/>
  <c r="C11" i="2"/>
  <c r="C10"/>
  <c r="C10" i="4"/>
  <c r="C29" i="2"/>
  <c r="C29" i="4"/>
  <c r="F25" i="2" l="1"/>
  <c r="I18" i="1" s="1"/>
  <c r="F11" i="2"/>
  <c r="I4" i="1" s="1"/>
  <c r="F18" i="2"/>
  <c r="I11" i="1" s="1"/>
  <c r="F21" i="2"/>
  <c r="I14" i="1" s="1"/>
  <c r="F22" i="2"/>
  <c r="I15" i="1" s="1"/>
  <c r="F19" i="2"/>
  <c r="I12" i="1" s="1"/>
  <c r="F13" i="2"/>
  <c r="I6" i="1" s="1"/>
  <c r="F29" i="2"/>
  <c r="I22" i="1" s="1"/>
  <c r="F14" i="2"/>
  <c r="I7" i="1" s="1"/>
  <c r="F16" i="2"/>
  <c r="I9" i="1" s="1"/>
  <c r="F23" i="2"/>
  <c r="I16" i="1" s="1"/>
  <c r="H10" i="2"/>
  <c r="F10"/>
  <c r="I3" i="1" s="1"/>
  <c r="F17" i="2"/>
  <c r="I10" i="1" s="1"/>
  <c r="F24" i="2"/>
  <c r="I17" i="1" s="1"/>
  <c r="F12" i="2"/>
  <c r="I5" i="1" s="1"/>
  <c r="F15" i="2"/>
  <c r="I8" i="1" s="1"/>
  <c r="F26" i="2"/>
  <c r="I19" i="1" s="1"/>
  <c r="D33" i="2"/>
  <c r="F28"/>
  <c r="I21" i="1" s="1"/>
  <c r="F2" i="2"/>
  <c r="F27"/>
  <c r="I20" i="1" s="1"/>
  <c r="C30" i="2"/>
  <c r="D34" s="1"/>
  <c r="C30" i="4"/>
  <c r="D29" s="1"/>
  <c r="E29" s="1"/>
  <c r="E35" i="2" l="1"/>
  <c r="F30"/>
  <c r="M1" i="1" s="1"/>
  <c r="D28" i="2"/>
  <c r="E28" s="1"/>
  <c r="D22"/>
  <c r="E22" s="1"/>
  <c r="D15"/>
  <c r="E15" s="1"/>
  <c r="D13"/>
  <c r="E13" s="1"/>
  <c r="D24"/>
  <c r="E24" s="1"/>
  <c r="D11"/>
  <c r="E11" s="1"/>
  <c r="D27"/>
  <c r="E27" s="1"/>
  <c r="D14"/>
  <c r="E14" s="1"/>
  <c r="D10"/>
  <c r="E10" s="1"/>
  <c r="D23"/>
  <c r="E23" s="1"/>
  <c r="D21"/>
  <c r="E21" s="1"/>
  <c r="D16"/>
  <c r="E16" s="1"/>
  <c r="D26"/>
  <c r="E26" s="1"/>
  <c r="D19"/>
  <c r="E19" s="1"/>
  <c r="D17"/>
  <c r="E17" s="1"/>
  <c r="D12"/>
  <c r="E12" s="1"/>
  <c r="D29"/>
  <c r="E29" s="1"/>
  <c r="D18"/>
  <c r="E18" s="1"/>
  <c r="D25"/>
  <c r="E25" s="1"/>
  <c r="D20"/>
  <c r="E20" s="1"/>
  <c r="D13" i="4"/>
  <c r="E13" s="1"/>
  <c r="D25"/>
  <c r="E25" s="1"/>
  <c r="D16"/>
  <c r="E16" s="1"/>
  <c r="D19"/>
  <c r="E19" s="1"/>
  <c r="D22"/>
  <c r="E22" s="1"/>
  <c r="D24"/>
  <c r="E24" s="1"/>
  <c r="D20"/>
  <c r="E20" s="1"/>
  <c r="D23"/>
  <c r="E23" s="1"/>
  <c r="D26"/>
  <c r="E26" s="1"/>
  <c r="D10"/>
  <c r="E10" s="1"/>
  <c r="D21"/>
  <c r="E21" s="1"/>
  <c r="D27"/>
  <c r="E27" s="1"/>
  <c r="D11"/>
  <c r="E11" s="1"/>
  <c r="D14"/>
  <c r="E14" s="1"/>
  <c r="D28"/>
  <c r="E28" s="1"/>
  <c r="D12"/>
  <c r="E12" s="1"/>
  <c r="D15"/>
  <c r="E15" s="1"/>
  <c r="D18"/>
  <c r="E18" s="1"/>
  <c r="D17"/>
  <c r="E17" s="1"/>
  <c r="E30" l="1"/>
  <c r="I15" i="3"/>
  <c r="I6"/>
  <c r="I19"/>
  <c r="I7"/>
  <c r="I14"/>
  <c r="I4"/>
  <c r="I3"/>
  <c r="I13"/>
  <c r="I20"/>
  <c r="I8"/>
  <c r="I9"/>
  <c r="I16"/>
  <c r="I12" l="1"/>
  <c r="I5"/>
  <c r="I11"/>
  <c r="I17"/>
  <c r="I10"/>
  <c r="I18"/>
  <c r="I22"/>
  <c r="E30" i="2"/>
  <c r="I21" i="3"/>
  <c r="M1" l="1"/>
</calcChain>
</file>

<file path=xl/comments1.xml><?xml version="1.0" encoding="utf-8"?>
<comments xmlns="http://schemas.openxmlformats.org/spreadsheetml/2006/main">
  <authors>
    <author>leandro-ms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 xml:space="preserve">Informações de apoio:
</t>
        </r>
        <r>
          <rPr>
            <sz val="9"/>
            <color indexed="81"/>
            <rFont val="Tahoma"/>
            <family val="2"/>
          </rPr>
          <t xml:space="preserve">Informar dado em %
</t>
        </r>
      </text>
    </comment>
  </commentList>
</comments>
</file>

<file path=xl/comments2.xml><?xml version="1.0" encoding="utf-8"?>
<comments xmlns="http://schemas.openxmlformats.org/spreadsheetml/2006/main">
  <authors>
    <author>leandro-ms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 xml:space="preserve">Informações de apoio:
</t>
        </r>
        <r>
          <rPr>
            <sz val="9"/>
            <color indexed="81"/>
            <rFont val="Tahoma"/>
            <family val="2"/>
          </rPr>
          <t xml:space="preserve">Informar dado em %
</t>
        </r>
      </text>
    </comment>
  </commentList>
</comments>
</file>

<file path=xl/sharedStrings.xml><?xml version="1.0" encoding="utf-8"?>
<sst xmlns="http://schemas.openxmlformats.org/spreadsheetml/2006/main" count="177" uniqueCount="61">
  <si>
    <r>
      <rPr>
        <sz val="8"/>
        <color rgb="FF231F20"/>
        <rFont val="Arial"/>
        <family val="2"/>
      </rPr>
      <t>Servidores que obtiveram da Escola de Governo a certificação PCP anualmente.</t>
    </r>
  </si>
  <si>
    <r>
      <rPr>
        <sz val="8"/>
        <color rgb="FF231F20"/>
        <rFont val="Arial"/>
        <family val="2"/>
      </rPr>
      <t>Total de servidores que realizaram cursos anualmente  na Escola de Governo nos eixos do PCP</t>
    </r>
  </si>
  <si>
    <r>
      <rPr>
        <sz val="8"/>
        <color rgb="FF231F20"/>
        <rFont val="Arial"/>
        <family val="2"/>
      </rPr>
      <t>A/B*C</t>
    </r>
  </si>
  <si>
    <r>
      <rPr>
        <sz val="8"/>
        <color rgb="FF231F20"/>
        <rFont val="Arial"/>
        <family val="2"/>
      </rPr>
      <t xml:space="preserve">Capacitação de servidores no Eixo Ética na Escola de Governo, considera para pontuação
</t>
    </r>
    <r>
      <rPr>
        <sz val="8"/>
        <color rgb="FF231F20"/>
        <rFont val="Arial"/>
        <family val="2"/>
      </rPr>
      <t>a definição de um limite máximo de servidores capacitados.</t>
    </r>
  </si>
  <si>
    <r>
      <rPr>
        <sz val="8"/>
        <color rgb="FF231F20"/>
        <rFont val="Arial"/>
        <family val="2"/>
      </rPr>
      <t>Limite máximo definido de servidores capacitados</t>
    </r>
  </si>
  <si>
    <r>
      <rPr>
        <sz val="8"/>
        <color rgb="FF231F20"/>
        <rFont val="Arial"/>
        <family val="2"/>
      </rPr>
      <t xml:space="preserve">Replicação de conhecimento  em ética - considera ao menos 1 evento interno para cada servidor capacitado na Escola de
</t>
    </r>
    <r>
      <rPr>
        <sz val="8"/>
        <color rgb="FF231F20"/>
        <rFont val="Arial"/>
        <family val="2"/>
      </rPr>
      <t>Governo, aceitando- se outros eventos internos ou externos em substituição, inclusive Ensino à Distância - EAD.</t>
    </r>
  </si>
  <si>
    <r>
      <rPr>
        <sz val="8"/>
        <color rgb="FF231F20"/>
        <rFont val="Arial"/>
        <family val="2"/>
      </rPr>
      <t>O total de servidores capacitados em ética na escola de governo</t>
    </r>
  </si>
  <si>
    <r>
      <rPr>
        <sz val="8"/>
        <color rgb="FF231F20"/>
        <rFont val="Arial"/>
        <family val="2"/>
      </rPr>
      <t xml:space="preserve">Divulgação sobre ética de matérias, mensagens, notas, etc., admitindo-se o uso da intranet, e-mail e outros meios - considera
</t>
    </r>
    <r>
      <rPr>
        <sz val="8"/>
        <color rgb="FF231F20"/>
        <rFont val="Arial"/>
        <family val="2"/>
      </rPr>
      <t xml:space="preserve">uma divulgação por semana, permitindo- se a compensação em outras semanas, limitando-se a
</t>
    </r>
    <r>
      <rPr>
        <sz val="8"/>
        <color rgb="FF231F20"/>
        <rFont val="Arial"/>
        <family val="2"/>
      </rPr>
      <t>2 divulgações semanais.</t>
    </r>
  </si>
  <si>
    <r>
      <rPr>
        <sz val="8"/>
        <color rgb="FF231F20"/>
        <rFont val="Arial"/>
        <family val="2"/>
      </rPr>
      <t xml:space="preserve">Número máximo de divulgações considerando
</t>
    </r>
    <r>
      <rPr>
        <sz val="8"/>
        <color rgb="FF231F20"/>
        <rFont val="Arial"/>
        <family val="2"/>
      </rPr>
      <t xml:space="preserve">a quantidade de semanas iniciadas
</t>
    </r>
    <r>
      <rPr>
        <sz val="8"/>
        <color rgb="FF231F20"/>
        <rFont val="Arial"/>
        <family val="2"/>
      </rPr>
      <t>na semana seguinte a Portaria que define os critérios do Ranking até a segunda semana de novembro de cada ano</t>
    </r>
  </si>
  <si>
    <r>
      <rPr>
        <sz val="8"/>
        <color rgb="FF231F20"/>
        <rFont val="Arial"/>
        <family val="2"/>
      </rPr>
      <t>Aplicação de Questionário sobre internalização do tema da ética - considera o número de servidores que responderam o questionário.</t>
    </r>
  </si>
  <si>
    <r>
      <rPr>
        <sz val="8"/>
        <color rgb="FF231F20"/>
        <rFont val="Arial"/>
        <family val="2"/>
      </rPr>
      <t>Total de servidores do órgão/entidade.</t>
    </r>
  </si>
  <si>
    <r>
      <rPr>
        <sz val="8"/>
        <color rgb="FF231F20"/>
        <rFont val="Arial"/>
        <family val="2"/>
      </rPr>
      <t xml:space="preserve">Avaliação das respostas ao questionário aplicado sobre a internalização
</t>
    </r>
    <r>
      <rPr>
        <sz val="8"/>
        <color rgb="FF231F20"/>
        <rFont val="Arial"/>
        <family val="2"/>
      </rPr>
      <t xml:space="preserve">do tema da ética
</t>
    </r>
    <r>
      <rPr>
        <sz val="8"/>
        <color rgb="FF231F20"/>
        <rFont val="Arial"/>
        <family val="2"/>
      </rPr>
      <t>- considera a pontuação obtida com a aplicação dos questionários</t>
    </r>
  </si>
  <si>
    <r>
      <rPr>
        <sz val="8"/>
        <color rgb="FF231F20"/>
        <rFont val="Arial"/>
        <family val="2"/>
      </rPr>
      <t>Pontuação total prevista do questionário aplicado.</t>
    </r>
  </si>
  <si>
    <r>
      <rPr>
        <sz val="8"/>
        <color rgb="FF231F20"/>
        <rFont val="Arial"/>
        <family val="2"/>
      </rPr>
      <t xml:space="preserve">Capacitação de servidores no eixo Transparência
</t>
    </r>
    <r>
      <rPr>
        <sz val="8"/>
        <color rgb="FF231F20"/>
        <rFont val="Arial"/>
        <family val="2"/>
      </rPr>
      <t xml:space="preserve">na Escola de Governo - considera para pontuação
</t>
    </r>
    <r>
      <rPr>
        <sz val="8"/>
        <color rgb="FF231F20"/>
        <rFont val="Arial"/>
        <family val="2"/>
      </rPr>
      <t>a definição de um limite máximo de servidores capacitados.</t>
    </r>
  </si>
  <si>
    <r>
      <rPr>
        <sz val="8"/>
        <color rgb="FF231F20"/>
        <rFont val="Arial"/>
        <family val="2"/>
      </rPr>
      <t xml:space="preserve">Pontuação obtida no Índice Goiás Mais transparente
</t>
    </r>
    <r>
      <rPr>
        <sz val="8"/>
        <color rgb="FF231F20"/>
        <rFont val="Arial"/>
        <family val="2"/>
      </rPr>
      <t xml:space="preserve">- considera para o eixo fomento a transparência a
</t>
    </r>
    <r>
      <rPr>
        <sz val="8"/>
        <color rgb="FF231F20"/>
        <rFont val="Arial"/>
        <family val="2"/>
      </rPr>
      <t>pontuação obtida no Índice</t>
    </r>
  </si>
  <si>
    <r>
      <rPr>
        <sz val="8"/>
        <color rgb="FF231F20"/>
        <rFont val="Arial"/>
        <family val="2"/>
      </rPr>
      <t xml:space="preserve">Pontuação máxima possível do Índice
</t>
    </r>
    <r>
      <rPr>
        <sz val="8"/>
        <color rgb="FF231F20"/>
        <rFont val="Arial"/>
        <family val="2"/>
      </rPr>
      <t>Goiás Mais Transparente.</t>
    </r>
  </si>
  <si>
    <r>
      <rPr>
        <sz val="8"/>
        <color rgb="FF231F20"/>
        <rFont val="Arial"/>
        <family val="2"/>
      </rPr>
      <t xml:space="preserve">Capacitação de servidores na Escola de
</t>
    </r>
    <r>
      <rPr>
        <sz val="8"/>
        <color rgb="FF231F20"/>
        <rFont val="Arial"/>
        <family val="2"/>
      </rPr>
      <t xml:space="preserve">Governo no eixo Responsabilização (PPI, SIND,
</t>
    </r>
    <r>
      <rPr>
        <sz val="8"/>
        <color rgb="FF231F20"/>
        <rFont val="Arial"/>
        <family val="2"/>
      </rPr>
      <t xml:space="preserve">PAD, PAF,PAR,
</t>
    </r>
    <r>
      <rPr>
        <sz val="8"/>
        <color rgb="FF231F20"/>
        <rFont val="Arial"/>
        <family val="2"/>
      </rPr>
      <t>TCE e Mediação de Conflitos ) - considera para pontuação a definição de um limite máximo  de servidores capacitados.</t>
    </r>
  </si>
  <si>
    <r>
      <rPr>
        <sz val="8"/>
        <color rgb="FF231F20"/>
        <rFont val="Arial"/>
        <family val="2"/>
      </rPr>
      <t xml:space="preserve">Tempo médio de conclusão de Processo Administrativo Disciplinar (PAD) no Eixo
</t>
    </r>
    <r>
      <rPr>
        <sz val="8"/>
        <color rgb="FF231F20"/>
        <rFont val="Arial"/>
        <family val="2"/>
      </rPr>
      <t>Responsabilização.</t>
    </r>
  </si>
  <si>
    <r>
      <rPr>
        <sz val="8"/>
        <color rgb="FF231F20"/>
        <rFont val="Arial"/>
        <family val="2"/>
      </rPr>
      <t>Considera o prazo médio de 120 dias para conclusão do PAD</t>
    </r>
  </si>
  <si>
    <r>
      <rPr>
        <sz val="8"/>
        <color rgb="FF231F20"/>
        <rFont val="Arial"/>
        <family val="2"/>
      </rPr>
      <t xml:space="preserve">B/A*C Resultado superior a pontuação máxima será desconsiderado. Será atribuida nota zero para prazo médio superior a
</t>
    </r>
    <r>
      <rPr>
        <sz val="8"/>
        <color rgb="FF231F20"/>
        <rFont val="Arial"/>
        <family val="2"/>
      </rPr>
      <t>720 dias para conclusão de PAD.</t>
    </r>
  </si>
  <si>
    <r>
      <rPr>
        <sz val="8"/>
        <color rgb="FF231F20"/>
        <rFont val="Arial"/>
        <family val="2"/>
      </rPr>
      <t>Atendimento de recomendações do orgão de central de correição - considera no eixo Responsabilização o total de recomendações atendidas, referentes às inspeções correcionais realizadas ou originadas de  outra forma de supervisão.</t>
    </r>
  </si>
  <si>
    <r>
      <rPr>
        <sz val="8"/>
        <color rgb="FF231F20"/>
        <rFont val="Arial"/>
        <family val="2"/>
      </rPr>
      <t>Total de recomendações realizadas pelo órgão central de correição.</t>
    </r>
  </si>
  <si>
    <r>
      <rPr>
        <sz val="8"/>
        <color rgb="FF231F20"/>
        <rFont val="Arial"/>
        <family val="2"/>
      </rPr>
      <t xml:space="preserve">Estrutura para realizar processos correcionais
</t>
    </r>
    <r>
      <rPr>
        <sz val="8"/>
        <color rgb="FF231F20"/>
        <rFont val="Arial"/>
        <family val="2"/>
      </rPr>
      <t xml:space="preserve">(PPI, SIND, PAD, PAF, PAR, TCE -
</t>
    </r>
    <r>
      <rPr>
        <sz val="8"/>
        <color rgb="FF231F20"/>
        <rFont val="Arial"/>
        <family val="2"/>
      </rPr>
      <t>considera no eixo Responsabilização a avaliação percentual da estrutura por meio de aplicação de check-list pelo Órgão Central de Correição.</t>
    </r>
  </si>
  <si>
    <r>
      <rPr>
        <sz val="8"/>
        <color rgb="FF231F20"/>
        <rFont val="Arial"/>
        <family val="2"/>
      </rPr>
      <t xml:space="preserve">Considera  como critério ideal o atendimento
</t>
    </r>
    <r>
      <rPr>
        <sz val="8"/>
        <color rgb="FF231F20"/>
        <rFont val="Arial"/>
        <family val="2"/>
      </rPr>
      <t>de  90% dos quesitos</t>
    </r>
  </si>
  <si>
    <r>
      <rPr>
        <sz val="8"/>
        <color rgb="FF231F20"/>
        <rFont val="Arial"/>
        <family val="2"/>
      </rPr>
      <t>A/B*CResultado superior a pontuação máxima será desconsiderado.</t>
    </r>
  </si>
  <si>
    <r>
      <rPr>
        <sz val="8"/>
        <color rgb="FF231F20"/>
        <rFont val="Arial"/>
        <family val="2"/>
      </rPr>
      <t xml:space="preserve">Atendimento de SAC - Solicitação de Ação Corretiva do Órgão Central de Controle Interno
</t>
    </r>
    <r>
      <rPr>
        <sz val="8"/>
        <color rgb="FF231F20"/>
        <rFont val="Arial"/>
        <family val="2"/>
      </rPr>
      <t>- considera no eixo responsabilização a quantidade de ações corretivas atendidas</t>
    </r>
  </si>
  <si>
    <r>
      <rPr>
        <sz val="8"/>
        <color rgb="FF231F20"/>
        <rFont val="Arial"/>
        <family val="2"/>
      </rPr>
      <t>total de recomendações em SAC expedidas.</t>
    </r>
  </si>
  <si>
    <r>
      <rPr>
        <sz val="8"/>
        <color rgb="FF231F20"/>
        <rFont val="Arial"/>
        <family val="2"/>
      </rPr>
      <t>Resposta a denúncias - considera no eixo Responsabilização denúncias respondidas tempestivamente</t>
    </r>
  </si>
  <si>
    <r>
      <rPr>
        <sz val="8"/>
        <color rgb="FF231F20"/>
        <rFont val="Arial"/>
        <family val="2"/>
      </rPr>
      <t>Denúncias recebidas na Ouvidoria.</t>
    </r>
  </si>
  <si>
    <r>
      <rPr>
        <sz val="8"/>
        <color rgb="FF231F20"/>
        <rFont val="Arial"/>
        <family val="2"/>
      </rPr>
      <t xml:space="preserve">Capacitação de servidores em Gestão de Riscos na Escola de Governo - considera para pontuação
</t>
    </r>
    <r>
      <rPr>
        <sz val="8"/>
        <color rgb="FF231F20"/>
        <rFont val="Arial"/>
        <family val="2"/>
      </rPr>
      <t>a definição de um limite máximo de servidores capacitados</t>
    </r>
  </si>
  <si>
    <r>
      <rPr>
        <sz val="8"/>
        <color rgb="FF231F20"/>
        <rFont val="Arial"/>
        <family val="2"/>
      </rPr>
      <t xml:space="preserve">Capacitações de membros do
</t>
    </r>
    <r>
      <rPr>
        <sz val="8"/>
        <color rgb="FF231F20"/>
        <rFont val="Arial"/>
        <family val="2"/>
      </rPr>
      <t>comitê setorial de compliance público do órgão/entidade no eixo Gestão de Riscos.</t>
    </r>
  </si>
  <si>
    <r>
      <rPr>
        <sz val="8"/>
        <color rgb="FF231F20"/>
        <rFont val="Arial"/>
        <family val="2"/>
      </rPr>
      <t>Total de membros do comitê setorial do órgão/ entidade.</t>
    </r>
  </si>
  <si>
    <r>
      <rPr>
        <sz val="8"/>
        <color rgb="FF231F20"/>
        <rFont val="Arial"/>
        <family val="2"/>
      </rPr>
      <t xml:space="preserve">Pontuação obtida na Avaliação
</t>
    </r>
    <r>
      <rPr>
        <sz val="8"/>
        <color rgb="FF231F20"/>
        <rFont val="Arial"/>
        <family val="2"/>
      </rPr>
      <t xml:space="preserve">de Maturidade
</t>
    </r>
    <r>
      <rPr>
        <sz val="8"/>
        <color rgb="FF231F20"/>
        <rFont val="Arial"/>
        <family val="2"/>
      </rPr>
      <t>- considera a aplicação de avaliação de maturidade em Gestão de Riscos, por meio de auditoria baseada em riscos, conforme ISO 31000/2018.</t>
    </r>
  </si>
  <si>
    <r>
      <rPr>
        <sz val="8"/>
        <color rgb="FF231F20"/>
        <rFont val="Arial"/>
        <family val="2"/>
      </rPr>
      <t>Pontuação máxima da avaliação de maturidade</t>
    </r>
  </si>
  <si>
    <r>
      <rPr>
        <sz val="8"/>
        <color rgb="FF231F20"/>
        <rFont val="Arial"/>
        <family val="2"/>
      </rPr>
      <t xml:space="preserve">Implementação do plano de controle para tratamento dos riscos médios
</t>
    </r>
    <r>
      <rPr>
        <sz val="8"/>
        <color rgb="FF231F20"/>
        <rFont val="Arial"/>
        <family val="2"/>
      </rPr>
      <t>- considera a quantidade de tratamentos implementados para riscos médios</t>
    </r>
  </si>
  <si>
    <r>
      <rPr>
        <sz val="8"/>
        <color rgb="FF231F20"/>
        <rFont val="Arial"/>
        <family val="2"/>
      </rPr>
      <t>total de tratamentos previstos para riscos médios</t>
    </r>
  </si>
  <si>
    <r>
      <rPr>
        <sz val="8"/>
        <color rgb="FF231F20"/>
        <rFont val="Arial"/>
        <family val="2"/>
      </rPr>
      <t xml:space="preserve">Implementação do plano de controle para tratamento dos riscos altos
</t>
    </r>
    <r>
      <rPr>
        <sz val="8"/>
        <color rgb="FF231F20"/>
        <rFont val="Arial"/>
        <family val="2"/>
      </rPr>
      <t>- considera a quantidade de tratamentos implementados para riscos altos</t>
    </r>
  </si>
  <si>
    <r>
      <rPr>
        <sz val="8"/>
        <color rgb="FF231F20"/>
        <rFont val="Arial"/>
        <family val="2"/>
      </rPr>
      <t>total de tratamentos previstos para riscos altos</t>
    </r>
  </si>
  <si>
    <r>
      <rPr>
        <sz val="8"/>
        <color rgb="FF231F20"/>
        <rFont val="Arial"/>
        <family val="2"/>
      </rPr>
      <t xml:space="preserve">Implementação do plano de controle para tratamento dos riscos extremos
</t>
    </r>
    <r>
      <rPr>
        <sz val="8"/>
        <color rgb="FF231F20"/>
        <rFont val="Arial"/>
        <family val="2"/>
      </rPr>
      <t>- considera a quantidade de tratamentos implementados para riscos extremos</t>
    </r>
  </si>
  <si>
    <r>
      <rPr>
        <sz val="8"/>
        <color rgb="FF231F20"/>
        <rFont val="Arial"/>
        <family val="2"/>
      </rPr>
      <t>total de tratamentos previstos para riscos extremos</t>
    </r>
  </si>
  <si>
    <r>
      <rPr>
        <b/>
        <sz val="8"/>
        <color rgb="FF231F20"/>
        <rFont val="Arial"/>
        <family val="2"/>
      </rPr>
      <t>Atividades avaliadas(A)</t>
    </r>
  </si>
  <si>
    <r>
      <rPr>
        <b/>
        <sz val="8"/>
        <color rgb="FF231F20"/>
        <rFont val="Arial"/>
        <family val="2"/>
      </rPr>
      <t>Critério (B)</t>
    </r>
  </si>
  <si>
    <r>
      <rPr>
        <b/>
        <sz val="8"/>
        <color rgb="FF231F20"/>
        <rFont val="Arial"/>
        <family val="2"/>
      </rPr>
      <t>Pontuação Máxima ( C )</t>
    </r>
  </si>
  <si>
    <t>A</t>
  </si>
  <si>
    <t>B</t>
  </si>
  <si>
    <t>NOTA SIMULADA</t>
  </si>
  <si>
    <t>Pontuação obtida (Fórmula)</t>
  </si>
  <si>
    <t>NOTA FINAL (SIMULADA)</t>
  </si>
  <si>
    <t>ÍTEM</t>
  </si>
  <si>
    <t>Célula</t>
  </si>
  <si>
    <t>Pontos</t>
  </si>
  <si>
    <t>Conte Se "0"</t>
  </si>
  <si>
    <t>LEGENDA</t>
  </si>
  <si>
    <t>DADOS DEFINIDOS PELA CGE</t>
  </si>
  <si>
    <t>INSERIR DADOS</t>
  </si>
  <si>
    <t>RESULTADO POR ATIVIDADE E CRITÉRIO</t>
  </si>
  <si>
    <t>X</t>
  </si>
  <si>
    <t>%</t>
  </si>
  <si>
    <t>Conte Se ""</t>
  </si>
  <si>
    <t>C</t>
  </si>
  <si>
    <t>SE O ÍTEM NÃO FOR APLICÁVEL, INSIRA O NUMERAL | 0 | NA CÉLULA F10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</si>
</sst>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8">
    <font>
      <sz val="10"/>
      <color rgb="FF000000"/>
      <name val="Times New Roman"/>
      <charset val="204"/>
    </font>
    <font>
      <sz val="8"/>
      <name val="Arial"/>
    </font>
    <font>
      <sz val="8"/>
      <color rgb="FF231F20"/>
      <name val="Arial"/>
      <family val="2"/>
    </font>
    <font>
      <b/>
      <sz val="8"/>
      <name val="Arial"/>
      <family val="2"/>
    </font>
    <font>
      <b/>
      <sz val="8"/>
      <color rgb="FF231F20"/>
      <name val="Arial"/>
      <family val="2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10"/>
      <color theme="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24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0000"/>
      <name val="Times New Roman"/>
      <family val="1"/>
    </font>
    <font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8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10" fontId="0" fillId="0" borderId="0" xfId="2" applyNumberFormat="1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2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2" fontId="9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3" fontId="12" fillId="6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9" fontId="0" fillId="3" borderId="1" xfId="0" applyNumberFormat="1" applyFill="1" applyBorder="1" applyAlignment="1" applyProtection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</xf>
    <xf numFmtId="43" fontId="0" fillId="0" borderId="0" xfId="0" applyNumberForma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9" fontId="0" fillId="0" borderId="0" xfId="2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43" fontId="0" fillId="0" borderId="0" xfId="1" applyFont="1" applyFill="1" applyBorder="1" applyAlignment="1">
      <alignment horizontal="left" vertical="top"/>
    </xf>
    <xf numFmtId="43" fontId="0" fillId="0" borderId="0" xfId="0" applyNumberForma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showGridLines="0" workbookViewId="0">
      <pane ySplit="1" topLeftCell="A14" activePane="bottomLeft" state="frozen"/>
      <selection pane="bottomLeft" activeCell="F3" sqref="F3"/>
    </sheetView>
  </sheetViews>
  <sheetFormatPr defaultColWidth="0" defaultRowHeight="12.75"/>
  <cols>
    <col min="1" max="1" width="9.33203125" customWidth="1"/>
    <col min="2" max="2" width="26.6640625" style="2" customWidth="1"/>
    <col min="3" max="5" width="16.83203125" style="2" customWidth="1"/>
    <col min="6" max="7" width="9.33203125" style="1" customWidth="1"/>
    <col min="8" max="8" width="10.1640625" style="1" hidden="1" customWidth="1"/>
    <col min="9" max="9" width="10.1640625" style="1" customWidth="1"/>
    <col min="10" max="10" width="7.33203125" customWidth="1"/>
    <col min="11" max="11" width="12.1640625" customWidth="1"/>
    <col min="12" max="12" width="13.1640625" customWidth="1"/>
    <col min="13" max="13" width="13.83203125" customWidth="1"/>
    <col min="14" max="14" width="2.5" customWidth="1"/>
    <col min="15" max="17" width="0" hidden="1" customWidth="1"/>
    <col min="18" max="16384" width="9.33203125" hidden="1"/>
  </cols>
  <sheetData>
    <row r="1" spans="1:17" ht="41.25" customHeight="1">
      <c r="A1" s="8" t="s">
        <v>48</v>
      </c>
      <c r="B1" s="14" t="s">
        <v>40</v>
      </c>
      <c r="C1" s="14" t="s">
        <v>41</v>
      </c>
      <c r="D1" s="14" t="s">
        <v>42</v>
      </c>
      <c r="E1" s="15" t="s">
        <v>46</v>
      </c>
      <c r="F1" s="16" t="s">
        <v>43</v>
      </c>
      <c r="G1" s="16" t="s">
        <v>44</v>
      </c>
      <c r="H1" s="17" t="s">
        <v>45</v>
      </c>
      <c r="I1" s="17" t="s">
        <v>45</v>
      </c>
      <c r="K1" s="41" t="s">
        <v>47</v>
      </c>
      <c r="L1" s="41"/>
      <c r="M1" s="18">
        <f>Apoio!E30</f>
        <v>50</v>
      </c>
      <c r="N1" s="13"/>
      <c r="O1" s="4"/>
      <c r="Q1" s="3"/>
    </row>
    <row r="2" spans="1:17" ht="16.5" customHeight="1">
      <c r="A2" s="8"/>
      <c r="B2" s="19"/>
      <c r="C2" s="19"/>
      <c r="D2" s="19"/>
      <c r="E2" s="20"/>
      <c r="F2" s="8"/>
      <c r="G2" s="8"/>
      <c r="H2" s="21"/>
      <c r="I2" s="21"/>
      <c r="K2" s="13"/>
      <c r="L2" s="13"/>
      <c r="M2" s="12"/>
      <c r="N2" s="4"/>
      <c r="O2" s="4"/>
      <c r="Q2" s="3"/>
    </row>
    <row r="3" spans="1:17" ht="135" customHeight="1">
      <c r="A3" s="7">
        <v>1</v>
      </c>
      <c r="B3" s="22" t="s">
        <v>0</v>
      </c>
      <c r="C3" s="22" t="s">
        <v>1</v>
      </c>
      <c r="D3" s="23">
        <v>10</v>
      </c>
      <c r="E3" s="22" t="s">
        <v>2</v>
      </c>
      <c r="F3" s="29">
        <v>8</v>
      </c>
      <c r="G3" s="29">
        <v>7</v>
      </c>
      <c r="H3" s="28">
        <f>IFERROR(IF((F3/G3*D3)&gt;D3,D3,(F3/G3*D3)),"")</f>
        <v>10</v>
      </c>
      <c r="I3" s="28">
        <f>Apoio!E10</f>
        <v>5</v>
      </c>
      <c r="K3" s="42" t="s">
        <v>52</v>
      </c>
      <c r="L3" s="43"/>
      <c r="M3" s="44"/>
    </row>
    <row r="4" spans="1:17" ht="135" customHeight="1">
      <c r="A4" s="7">
        <v>2</v>
      </c>
      <c r="B4" s="24" t="s">
        <v>3</v>
      </c>
      <c r="C4" s="22" t="s">
        <v>4</v>
      </c>
      <c r="D4" s="23">
        <v>3</v>
      </c>
      <c r="E4" s="22" t="s">
        <v>2</v>
      </c>
      <c r="F4" s="29">
        <v>4</v>
      </c>
      <c r="G4" s="31">
        <v>4</v>
      </c>
      <c r="H4" s="28">
        <f t="shared" ref="H4:H22" si="0">IFERROR(IF((F4/G4*D4)&gt;D4,D4,(F4/G4*D4)),"")</f>
        <v>3</v>
      </c>
      <c r="I4" s="28">
        <f>Apoio!E11</f>
        <v>1.5</v>
      </c>
      <c r="K4" s="25" t="s">
        <v>54</v>
      </c>
      <c r="L4" s="26" t="s">
        <v>53</v>
      </c>
      <c r="M4" s="27" t="s">
        <v>55</v>
      </c>
    </row>
    <row r="5" spans="1:17" ht="186" customHeight="1">
      <c r="A5" s="7">
        <v>3</v>
      </c>
      <c r="B5" s="24" t="s">
        <v>5</v>
      </c>
      <c r="C5" s="22" t="s">
        <v>6</v>
      </c>
      <c r="D5" s="23">
        <v>3</v>
      </c>
      <c r="E5" s="22" t="s">
        <v>2</v>
      </c>
      <c r="F5" s="29">
        <v>4</v>
      </c>
      <c r="G5" s="29">
        <v>4</v>
      </c>
      <c r="H5" s="28">
        <f t="shared" si="0"/>
        <v>3</v>
      </c>
      <c r="I5" s="28">
        <f>Apoio!E12</f>
        <v>1.5</v>
      </c>
    </row>
    <row r="6" spans="1:17" ht="191.25" customHeight="1">
      <c r="A6" s="7">
        <v>4</v>
      </c>
      <c r="B6" s="24" t="s">
        <v>7</v>
      </c>
      <c r="C6" s="24" t="s">
        <v>8</v>
      </c>
      <c r="D6" s="23">
        <v>3</v>
      </c>
      <c r="E6" s="22" t="s">
        <v>2</v>
      </c>
      <c r="F6" s="29">
        <v>20</v>
      </c>
      <c r="G6" s="32">
        <v>19</v>
      </c>
      <c r="H6" s="28">
        <f>IFERROR(IF((F6/G6*D6)&gt;D6,D6,(F6/G6*D6)),"")</f>
        <v>3</v>
      </c>
      <c r="I6" s="28">
        <f>Apoio!E13</f>
        <v>1.5</v>
      </c>
      <c r="J6" s="5"/>
    </row>
    <row r="7" spans="1:17" ht="135" customHeight="1">
      <c r="A7" s="7">
        <v>5</v>
      </c>
      <c r="B7" s="22" t="s">
        <v>9</v>
      </c>
      <c r="C7" s="22" t="s">
        <v>10</v>
      </c>
      <c r="D7" s="23">
        <v>3</v>
      </c>
      <c r="E7" s="22" t="s">
        <v>2</v>
      </c>
      <c r="F7" s="29">
        <v>120</v>
      </c>
      <c r="G7" s="29">
        <v>120</v>
      </c>
      <c r="H7" s="28">
        <f t="shared" si="0"/>
        <v>3</v>
      </c>
      <c r="I7" s="28">
        <f>Apoio!E14</f>
        <v>1.5</v>
      </c>
    </row>
    <row r="8" spans="1:17" ht="135" customHeight="1">
      <c r="A8" s="7">
        <v>6</v>
      </c>
      <c r="B8" s="24" t="s">
        <v>11</v>
      </c>
      <c r="C8" s="22" t="s">
        <v>12</v>
      </c>
      <c r="D8" s="23">
        <v>3</v>
      </c>
      <c r="E8" s="22" t="s">
        <v>2</v>
      </c>
      <c r="F8" s="29">
        <v>10</v>
      </c>
      <c r="G8" s="31">
        <v>10</v>
      </c>
      <c r="H8" s="28">
        <f t="shared" si="0"/>
        <v>3</v>
      </c>
      <c r="I8" s="28">
        <f>Apoio!E15</f>
        <v>1.5</v>
      </c>
      <c r="J8" s="1"/>
    </row>
    <row r="9" spans="1:17" ht="135" customHeight="1">
      <c r="A9" s="7">
        <v>7</v>
      </c>
      <c r="B9" s="24" t="s">
        <v>13</v>
      </c>
      <c r="C9" s="22" t="s">
        <v>4</v>
      </c>
      <c r="D9" s="23">
        <v>4</v>
      </c>
      <c r="E9" s="22" t="s">
        <v>2</v>
      </c>
      <c r="F9" s="29">
        <v>2</v>
      </c>
      <c r="G9" s="31">
        <v>2</v>
      </c>
      <c r="H9" s="28">
        <f t="shared" si="0"/>
        <v>4</v>
      </c>
      <c r="I9" s="28">
        <f>Apoio!E16</f>
        <v>2</v>
      </c>
    </row>
    <row r="10" spans="1:17" ht="135" customHeight="1">
      <c r="A10" s="7">
        <v>8</v>
      </c>
      <c r="B10" s="24" t="s">
        <v>14</v>
      </c>
      <c r="C10" s="24" t="s">
        <v>15</v>
      </c>
      <c r="D10" s="23">
        <v>16</v>
      </c>
      <c r="E10" s="22" t="s">
        <v>2</v>
      </c>
      <c r="F10" s="30">
        <v>1</v>
      </c>
      <c r="G10" s="33">
        <v>1</v>
      </c>
      <c r="H10" s="28">
        <f t="shared" si="0"/>
        <v>16</v>
      </c>
      <c r="I10" s="28">
        <f>Apoio!E17</f>
        <v>8</v>
      </c>
    </row>
    <row r="11" spans="1:17" ht="135" customHeight="1">
      <c r="A11" s="7">
        <v>9</v>
      </c>
      <c r="B11" s="24" t="s">
        <v>16</v>
      </c>
      <c r="C11" s="22" t="s">
        <v>4</v>
      </c>
      <c r="D11" s="23">
        <v>3</v>
      </c>
      <c r="E11" s="22" t="s">
        <v>2</v>
      </c>
      <c r="F11" s="29">
        <v>11</v>
      </c>
      <c r="G11" s="31">
        <v>10</v>
      </c>
      <c r="H11" s="28">
        <f t="shared" si="0"/>
        <v>3</v>
      </c>
      <c r="I11" s="28">
        <f>Apoio!E18</f>
        <v>1.5</v>
      </c>
    </row>
    <row r="12" spans="1:17" ht="135" customHeight="1">
      <c r="A12" s="7">
        <v>10</v>
      </c>
      <c r="B12" s="24" t="s">
        <v>17</v>
      </c>
      <c r="C12" s="22" t="s">
        <v>18</v>
      </c>
      <c r="D12" s="23">
        <v>4</v>
      </c>
      <c r="E12" s="24" t="s">
        <v>19</v>
      </c>
      <c r="F12" s="29">
        <v>120</v>
      </c>
      <c r="G12" s="31">
        <v>120</v>
      </c>
      <c r="H12" s="28">
        <f>IF(F12&gt;720,0,IFERROR(IF((G12/F12*D12)&gt;D12,D12,(G12/F12*D12)),""))</f>
        <v>4</v>
      </c>
      <c r="I12" s="28">
        <f>Apoio!E19</f>
        <v>2</v>
      </c>
      <c r="J12" s="5"/>
    </row>
    <row r="13" spans="1:17" ht="165" customHeight="1">
      <c r="A13" s="7">
        <v>11</v>
      </c>
      <c r="B13" s="22" t="s">
        <v>20</v>
      </c>
      <c r="C13" s="22" t="s">
        <v>21</v>
      </c>
      <c r="D13" s="23">
        <v>5</v>
      </c>
      <c r="E13" s="22" t="s">
        <v>2</v>
      </c>
      <c r="F13" s="29">
        <v>12</v>
      </c>
      <c r="G13" s="29">
        <v>12</v>
      </c>
      <c r="H13" s="28">
        <f>IFERROR(IF((F13/G13*D13)&gt;D13,D13,(F13/G13*D13)),5)</f>
        <v>5</v>
      </c>
      <c r="I13" s="28">
        <f>Apoio!E20</f>
        <v>2.5</v>
      </c>
      <c r="J13" s="6"/>
    </row>
    <row r="14" spans="1:17" ht="176.25" customHeight="1">
      <c r="A14" s="7">
        <v>12</v>
      </c>
      <c r="B14" s="24" t="s">
        <v>22</v>
      </c>
      <c r="C14" s="24" t="s">
        <v>23</v>
      </c>
      <c r="D14" s="23">
        <v>4</v>
      </c>
      <c r="E14" s="22" t="s">
        <v>24</v>
      </c>
      <c r="F14" s="30">
        <v>0.91</v>
      </c>
      <c r="G14" s="34">
        <v>0.9</v>
      </c>
      <c r="H14" s="28">
        <f t="shared" si="0"/>
        <v>4</v>
      </c>
      <c r="I14" s="28">
        <f>Apoio!E21</f>
        <v>2</v>
      </c>
    </row>
    <row r="15" spans="1:17" ht="135" customHeight="1">
      <c r="A15" s="7">
        <v>13</v>
      </c>
      <c r="B15" s="24" t="s">
        <v>25</v>
      </c>
      <c r="C15" s="22" t="s">
        <v>26</v>
      </c>
      <c r="D15" s="23">
        <v>5</v>
      </c>
      <c r="E15" s="22" t="s">
        <v>2</v>
      </c>
      <c r="F15" s="29">
        <v>4</v>
      </c>
      <c r="G15" s="29">
        <v>20</v>
      </c>
      <c r="H15" s="28">
        <f t="shared" si="0"/>
        <v>1</v>
      </c>
      <c r="I15" s="28">
        <f>Apoio!E22</f>
        <v>2.5</v>
      </c>
      <c r="J15" s="6"/>
    </row>
    <row r="16" spans="1:17" ht="135" customHeight="1">
      <c r="A16" s="7">
        <v>14</v>
      </c>
      <c r="B16" s="22" t="s">
        <v>27</v>
      </c>
      <c r="C16" s="22" t="s">
        <v>28</v>
      </c>
      <c r="D16" s="23">
        <v>4</v>
      </c>
      <c r="E16" s="22" t="s">
        <v>2</v>
      </c>
      <c r="F16" s="29">
        <v>15</v>
      </c>
      <c r="G16" s="29">
        <v>15</v>
      </c>
      <c r="H16" s="28">
        <f t="shared" si="0"/>
        <v>4</v>
      </c>
      <c r="I16" s="28">
        <f>Apoio!E23</f>
        <v>2</v>
      </c>
      <c r="J16" s="5"/>
    </row>
    <row r="17" spans="1:9" ht="135" customHeight="1">
      <c r="A17" s="7">
        <v>15</v>
      </c>
      <c r="B17" s="24" t="s">
        <v>29</v>
      </c>
      <c r="C17" s="22" t="s">
        <v>4</v>
      </c>
      <c r="D17" s="23">
        <v>4</v>
      </c>
      <c r="E17" s="22" t="s">
        <v>2</v>
      </c>
      <c r="F17" s="29">
        <v>12</v>
      </c>
      <c r="G17" s="31">
        <v>12</v>
      </c>
      <c r="H17" s="28">
        <f t="shared" si="0"/>
        <v>4</v>
      </c>
      <c r="I17" s="28">
        <f>Apoio!E24</f>
        <v>2</v>
      </c>
    </row>
    <row r="18" spans="1:9" ht="135" customHeight="1">
      <c r="A18" s="7">
        <v>16</v>
      </c>
      <c r="B18" s="24" t="s">
        <v>30</v>
      </c>
      <c r="C18" s="22" t="s">
        <v>31</v>
      </c>
      <c r="D18" s="23">
        <v>6</v>
      </c>
      <c r="E18" s="22" t="s">
        <v>2</v>
      </c>
      <c r="F18" s="29">
        <v>25</v>
      </c>
      <c r="G18" s="29">
        <v>25</v>
      </c>
      <c r="H18" s="28">
        <f t="shared" si="0"/>
        <v>6</v>
      </c>
      <c r="I18" s="28">
        <f>Apoio!E25</f>
        <v>3</v>
      </c>
    </row>
    <row r="19" spans="1:9" ht="135" customHeight="1">
      <c r="A19" s="7">
        <v>17</v>
      </c>
      <c r="B19" s="24" t="s">
        <v>32</v>
      </c>
      <c r="C19" s="22" t="s">
        <v>33</v>
      </c>
      <c r="D19" s="23">
        <v>10</v>
      </c>
      <c r="E19" s="22" t="s">
        <v>2</v>
      </c>
      <c r="F19" s="29">
        <v>75</v>
      </c>
      <c r="G19" s="32">
        <v>5</v>
      </c>
      <c r="H19" s="28">
        <f t="shared" si="0"/>
        <v>10</v>
      </c>
      <c r="I19" s="28">
        <f>Apoio!E26</f>
        <v>5</v>
      </c>
    </row>
    <row r="20" spans="1:9" ht="135" customHeight="1">
      <c r="A20" s="7">
        <v>18</v>
      </c>
      <c r="B20" s="24" t="s">
        <v>34</v>
      </c>
      <c r="C20" s="22" t="s">
        <v>35</v>
      </c>
      <c r="D20" s="23">
        <v>2</v>
      </c>
      <c r="E20" s="22" t="s">
        <v>2</v>
      </c>
      <c r="F20" s="29">
        <v>5</v>
      </c>
      <c r="G20" s="29">
        <v>5</v>
      </c>
      <c r="H20" s="28">
        <f t="shared" si="0"/>
        <v>2</v>
      </c>
      <c r="I20" s="28">
        <f>Apoio!E27</f>
        <v>1</v>
      </c>
    </row>
    <row r="21" spans="1:9" ht="135" customHeight="1">
      <c r="A21" s="7">
        <v>19</v>
      </c>
      <c r="B21" s="24" t="s">
        <v>36</v>
      </c>
      <c r="C21" s="22" t="s">
        <v>37</v>
      </c>
      <c r="D21" s="23">
        <v>3</v>
      </c>
      <c r="E21" s="22" t="s">
        <v>2</v>
      </c>
      <c r="F21" s="29">
        <v>5</v>
      </c>
      <c r="G21" s="29">
        <v>5</v>
      </c>
      <c r="H21" s="28">
        <f t="shared" si="0"/>
        <v>3</v>
      </c>
      <c r="I21" s="28">
        <f>Apoio!E28</f>
        <v>1.5</v>
      </c>
    </row>
    <row r="22" spans="1:9" ht="135" customHeight="1">
      <c r="A22" s="7">
        <v>20</v>
      </c>
      <c r="B22" s="24" t="s">
        <v>38</v>
      </c>
      <c r="C22" s="22" t="s">
        <v>39</v>
      </c>
      <c r="D22" s="23">
        <v>5</v>
      </c>
      <c r="E22" s="22" t="s">
        <v>2</v>
      </c>
      <c r="F22" s="29">
        <v>2</v>
      </c>
      <c r="G22" s="29">
        <v>0</v>
      </c>
      <c r="H22" s="28" t="str">
        <f t="shared" si="0"/>
        <v/>
      </c>
      <c r="I22" s="28">
        <f>Apoio!E29</f>
        <v>2.5</v>
      </c>
    </row>
  </sheetData>
  <sheetProtection password="CCF3" sheet="1" objects="1" scenarios="1" selectLockedCells="1"/>
  <mergeCells count="2">
    <mergeCell ref="K1:L1"/>
    <mergeCell ref="K3:M3"/>
  </mergeCells>
  <dataValidations count="1">
    <dataValidation type="decimal" allowBlank="1" showInputMessage="1" showErrorMessage="1" errorTitle="Inserir %" error="Valor inserido não está em %." promptTitle="Inserir %" sqref="F10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showGridLines="0" tabSelected="1" workbookViewId="0">
      <pane ySplit="1" topLeftCell="A2" activePane="bottomLeft" state="frozen"/>
      <selection pane="bottomLeft" activeCell="F13" sqref="F13"/>
    </sheetView>
  </sheetViews>
  <sheetFormatPr defaultColWidth="0" defaultRowHeight="12.75"/>
  <cols>
    <col min="1" max="1" width="9.33203125" customWidth="1"/>
    <col min="2" max="2" width="26.6640625" style="2" customWidth="1"/>
    <col min="3" max="5" width="16.83203125" style="2" customWidth="1"/>
    <col min="6" max="7" width="9.33203125" style="1" customWidth="1"/>
    <col min="8" max="8" width="10.1640625" style="1" hidden="1" customWidth="1"/>
    <col min="9" max="9" width="10.1640625" style="1" customWidth="1"/>
    <col min="10" max="10" width="7.33203125" customWidth="1"/>
    <col min="11" max="11" width="12.1640625" customWidth="1"/>
    <col min="12" max="12" width="13.1640625" customWidth="1"/>
    <col min="13" max="13" width="13.83203125" customWidth="1"/>
    <col min="14" max="14" width="2.5" customWidth="1"/>
    <col min="15" max="17" width="0" hidden="1" customWidth="1"/>
    <col min="18" max="16384" width="9.33203125" hidden="1"/>
  </cols>
  <sheetData>
    <row r="1" spans="1:17" ht="41.25" customHeight="1">
      <c r="A1" s="8" t="s">
        <v>48</v>
      </c>
      <c r="B1" s="14" t="s">
        <v>40</v>
      </c>
      <c r="C1" s="14" t="s">
        <v>41</v>
      </c>
      <c r="D1" s="14" t="s">
        <v>42</v>
      </c>
      <c r="E1" s="15" t="s">
        <v>46</v>
      </c>
      <c r="F1" s="16" t="s">
        <v>43</v>
      </c>
      <c r="G1" s="16" t="s">
        <v>44</v>
      </c>
      <c r="H1" s="17" t="s">
        <v>45</v>
      </c>
      <c r="I1" s="17" t="s">
        <v>45</v>
      </c>
      <c r="K1" s="41" t="s">
        <v>47</v>
      </c>
      <c r="L1" s="41"/>
      <c r="M1" s="18">
        <f>Apoio!F30</f>
        <v>50</v>
      </c>
      <c r="N1" s="13"/>
      <c r="O1" s="4"/>
      <c r="Q1" s="3"/>
    </row>
    <row r="2" spans="1:17" ht="16.5" customHeight="1">
      <c r="A2" s="8"/>
      <c r="B2" s="19"/>
      <c r="C2" s="19"/>
      <c r="D2" s="19"/>
      <c r="E2" s="20"/>
      <c r="F2" s="8"/>
      <c r="G2" s="8"/>
      <c r="H2" s="21"/>
      <c r="I2" s="21"/>
      <c r="K2" s="13"/>
      <c r="L2" s="13"/>
      <c r="M2" s="12"/>
      <c r="N2" s="4"/>
      <c r="O2" s="4"/>
      <c r="Q2" s="3"/>
    </row>
    <row r="3" spans="1:17" ht="135" customHeight="1">
      <c r="A3" s="7">
        <v>1</v>
      </c>
      <c r="B3" s="22" t="s">
        <v>0</v>
      </c>
      <c r="C3" s="22" t="s">
        <v>1</v>
      </c>
      <c r="D3" s="23">
        <v>10</v>
      </c>
      <c r="E3" s="22" t="s">
        <v>2</v>
      </c>
      <c r="F3" s="29">
        <v>5</v>
      </c>
      <c r="G3" s="29">
        <v>10</v>
      </c>
      <c r="H3" s="28">
        <f>IFERROR(IF((F3/G3*D3)&gt;D3,D3,(F3/G3*D3)),"")</f>
        <v>5</v>
      </c>
      <c r="I3" s="28">
        <f>Apoio!F10</f>
        <v>5</v>
      </c>
      <c r="K3" s="42" t="s">
        <v>52</v>
      </c>
      <c r="L3" s="43"/>
      <c r="M3" s="44"/>
    </row>
    <row r="4" spans="1:17" ht="135" customHeight="1">
      <c r="A4" s="7">
        <v>2</v>
      </c>
      <c r="B4" s="24" t="s">
        <v>3</v>
      </c>
      <c r="C4" s="22" t="s">
        <v>4</v>
      </c>
      <c r="D4" s="23">
        <v>3</v>
      </c>
      <c r="E4" s="22" t="s">
        <v>2</v>
      </c>
      <c r="F4" s="29">
        <v>2</v>
      </c>
      <c r="G4" s="31">
        <v>4</v>
      </c>
      <c r="H4" s="28">
        <f t="shared" ref="H4:H22" si="0">IFERROR(IF((F4/G4*D4)&gt;D4,D4,(F4/G4*D4)),"")</f>
        <v>1.5</v>
      </c>
      <c r="I4" s="28">
        <f>Apoio!F11</f>
        <v>1.5</v>
      </c>
      <c r="K4" s="25" t="s">
        <v>54</v>
      </c>
      <c r="L4" s="26" t="s">
        <v>53</v>
      </c>
      <c r="M4" s="27" t="s">
        <v>55</v>
      </c>
    </row>
    <row r="5" spans="1:17" ht="186" customHeight="1">
      <c r="A5" s="7">
        <v>3</v>
      </c>
      <c r="B5" s="24" t="s">
        <v>5</v>
      </c>
      <c r="C5" s="22" t="s">
        <v>6</v>
      </c>
      <c r="D5" s="23">
        <v>3</v>
      </c>
      <c r="E5" s="22" t="s">
        <v>2</v>
      </c>
      <c r="F5" s="29">
        <v>10</v>
      </c>
      <c r="G5" s="29">
        <v>20</v>
      </c>
      <c r="H5" s="28">
        <f t="shared" si="0"/>
        <v>1.5</v>
      </c>
      <c r="I5" s="28">
        <f>Apoio!F12</f>
        <v>1.5</v>
      </c>
    </row>
    <row r="6" spans="1:17" ht="191.25" customHeight="1">
      <c r="A6" s="7">
        <v>4</v>
      </c>
      <c r="B6" s="24" t="s">
        <v>7</v>
      </c>
      <c r="C6" s="24" t="s">
        <v>8</v>
      </c>
      <c r="D6" s="23">
        <v>3</v>
      </c>
      <c r="E6" s="22" t="s">
        <v>2</v>
      </c>
      <c r="F6" s="29">
        <v>9.5</v>
      </c>
      <c r="G6" s="32">
        <v>19</v>
      </c>
      <c r="H6" s="28">
        <f>IFERROR(IF((F6/G6*D6)&gt;D6,D6,(F6/G6*D6)),"")</f>
        <v>1.5</v>
      </c>
      <c r="I6" s="28">
        <f>Apoio!F13</f>
        <v>1.5</v>
      </c>
      <c r="J6" s="5"/>
    </row>
    <row r="7" spans="1:17" ht="135" customHeight="1">
      <c r="A7" s="7">
        <v>5</v>
      </c>
      <c r="B7" s="22" t="s">
        <v>9</v>
      </c>
      <c r="C7" s="22" t="s">
        <v>10</v>
      </c>
      <c r="D7" s="23">
        <v>3</v>
      </c>
      <c r="E7" s="22" t="s">
        <v>2</v>
      </c>
      <c r="F7" s="29">
        <v>1.5</v>
      </c>
      <c r="G7" s="29">
        <v>3</v>
      </c>
      <c r="H7" s="28">
        <f t="shared" si="0"/>
        <v>1.5</v>
      </c>
      <c r="I7" s="28">
        <f>Apoio!F14</f>
        <v>1.5</v>
      </c>
    </row>
    <row r="8" spans="1:17" ht="135" customHeight="1">
      <c r="A8" s="7">
        <v>6</v>
      </c>
      <c r="B8" s="24" t="s">
        <v>11</v>
      </c>
      <c r="C8" s="22" t="s">
        <v>12</v>
      </c>
      <c r="D8" s="23">
        <v>3</v>
      </c>
      <c r="E8" s="22" t="s">
        <v>2</v>
      </c>
      <c r="F8" s="29">
        <v>5</v>
      </c>
      <c r="G8" s="31">
        <v>10</v>
      </c>
      <c r="H8" s="28">
        <f t="shared" si="0"/>
        <v>1.5</v>
      </c>
      <c r="I8" s="28">
        <f>Apoio!F15</f>
        <v>1.5</v>
      </c>
      <c r="J8" s="1"/>
    </row>
    <row r="9" spans="1:17" ht="135" customHeight="1">
      <c r="A9" s="7">
        <v>7</v>
      </c>
      <c r="B9" s="24" t="s">
        <v>13</v>
      </c>
      <c r="C9" s="22" t="s">
        <v>4</v>
      </c>
      <c r="D9" s="23">
        <v>4</v>
      </c>
      <c r="E9" s="22" t="s">
        <v>2</v>
      </c>
      <c r="F9" s="29">
        <v>1</v>
      </c>
      <c r="G9" s="31">
        <v>2</v>
      </c>
      <c r="H9" s="28">
        <f t="shared" si="0"/>
        <v>2</v>
      </c>
      <c r="I9" s="28">
        <f>Apoio!F16</f>
        <v>2</v>
      </c>
    </row>
    <row r="10" spans="1:17" ht="135" customHeight="1">
      <c r="A10" s="7">
        <v>8</v>
      </c>
      <c r="B10" s="24" t="s">
        <v>14</v>
      </c>
      <c r="C10" s="24" t="s">
        <v>15</v>
      </c>
      <c r="D10" s="23">
        <v>16</v>
      </c>
      <c r="E10" s="22" t="s">
        <v>2</v>
      </c>
      <c r="F10" s="30">
        <v>0.5</v>
      </c>
      <c r="G10" s="33">
        <v>1</v>
      </c>
      <c r="H10" s="28">
        <f t="shared" si="0"/>
        <v>8</v>
      </c>
      <c r="I10" s="28">
        <f>Apoio!F17</f>
        <v>8</v>
      </c>
    </row>
    <row r="11" spans="1:17" ht="135" customHeight="1">
      <c r="A11" s="7">
        <v>9</v>
      </c>
      <c r="B11" s="24" t="s">
        <v>16</v>
      </c>
      <c r="C11" s="22" t="s">
        <v>4</v>
      </c>
      <c r="D11" s="23">
        <v>3</v>
      </c>
      <c r="E11" s="22" t="s">
        <v>2</v>
      </c>
      <c r="F11" s="29">
        <v>5</v>
      </c>
      <c r="G11" s="31">
        <v>10</v>
      </c>
      <c r="H11" s="28">
        <f t="shared" si="0"/>
        <v>1.5</v>
      </c>
      <c r="I11" s="28">
        <f>Apoio!F18</f>
        <v>1.5</v>
      </c>
    </row>
    <row r="12" spans="1:17" ht="135" customHeight="1">
      <c r="A12" s="7">
        <v>10</v>
      </c>
      <c r="B12" s="24" t="s">
        <v>17</v>
      </c>
      <c r="C12" s="22" t="s">
        <v>18</v>
      </c>
      <c r="D12" s="23">
        <v>4</v>
      </c>
      <c r="E12" s="24" t="s">
        <v>19</v>
      </c>
      <c r="F12" s="29">
        <v>240</v>
      </c>
      <c r="G12" s="31">
        <v>120</v>
      </c>
      <c r="H12" s="28">
        <f>IF(F12&gt;720,0,IFERROR(IF((G12/F12*D12)&gt;D12,D12,(G12/F12*D12)),""))</f>
        <v>2</v>
      </c>
      <c r="I12" s="28">
        <f>Apoio!F19</f>
        <v>2</v>
      </c>
      <c r="J12" s="5"/>
      <c r="K12" s="45" t="s">
        <v>60</v>
      </c>
      <c r="L12" s="46"/>
      <c r="M12" s="47"/>
    </row>
    <row r="13" spans="1:17" ht="165" customHeight="1">
      <c r="A13" s="7">
        <v>11</v>
      </c>
      <c r="B13" s="22" t="s">
        <v>20</v>
      </c>
      <c r="C13" s="22" t="s">
        <v>21</v>
      </c>
      <c r="D13" s="23">
        <v>5</v>
      </c>
      <c r="E13" s="22" t="s">
        <v>2</v>
      </c>
      <c r="F13" s="29">
        <v>2.5</v>
      </c>
      <c r="G13" s="29">
        <v>5</v>
      </c>
      <c r="H13" s="28">
        <f>IF(G13="","",IFERROR(IF((F13/G13*D13)&gt;D13,D13,(F13/G13*D13)),5))</f>
        <v>2.5</v>
      </c>
      <c r="I13" s="28">
        <f>Apoio!F20</f>
        <v>2.5</v>
      </c>
      <c r="J13" s="6"/>
    </row>
    <row r="14" spans="1:17" ht="176.25" customHeight="1">
      <c r="A14" s="7">
        <v>12</v>
      </c>
      <c r="B14" s="24" t="s">
        <v>22</v>
      </c>
      <c r="C14" s="24" t="s">
        <v>23</v>
      </c>
      <c r="D14" s="23">
        <v>4</v>
      </c>
      <c r="E14" s="22" t="s">
        <v>24</v>
      </c>
      <c r="F14" s="30">
        <v>0.45</v>
      </c>
      <c r="G14" s="34">
        <v>0.9</v>
      </c>
      <c r="H14" s="28">
        <f t="shared" si="0"/>
        <v>2</v>
      </c>
      <c r="I14" s="28">
        <f>Apoio!F21</f>
        <v>2</v>
      </c>
    </row>
    <row r="15" spans="1:17" ht="135" customHeight="1">
      <c r="A15" s="7">
        <v>13</v>
      </c>
      <c r="B15" s="24" t="s">
        <v>25</v>
      </c>
      <c r="C15" s="22" t="s">
        <v>26</v>
      </c>
      <c r="D15" s="23">
        <v>5</v>
      </c>
      <c r="E15" s="22" t="s">
        <v>2</v>
      </c>
      <c r="F15" s="29">
        <v>2.5</v>
      </c>
      <c r="G15" s="29">
        <v>5</v>
      </c>
      <c r="H15" s="28">
        <f t="shared" si="0"/>
        <v>2.5</v>
      </c>
      <c r="I15" s="28">
        <f>Apoio!F22</f>
        <v>2.5</v>
      </c>
      <c r="J15" s="6"/>
    </row>
    <row r="16" spans="1:17" ht="135" customHeight="1">
      <c r="A16" s="7">
        <v>14</v>
      </c>
      <c r="B16" s="22" t="s">
        <v>27</v>
      </c>
      <c r="C16" s="22" t="s">
        <v>28</v>
      </c>
      <c r="D16" s="23">
        <v>4</v>
      </c>
      <c r="E16" s="22" t="s">
        <v>2</v>
      </c>
      <c r="F16" s="29">
        <v>10</v>
      </c>
      <c r="G16" s="29">
        <v>20</v>
      </c>
      <c r="H16" s="28">
        <f t="shared" si="0"/>
        <v>2</v>
      </c>
      <c r="I16" s="28">
        <f>Apoio!F23</f>
        <v>2</v>
      </c>
      <c r="J16" s="5"/>
    </row>
    <row r="17" spans="1:9" ht="135" customHeight="1">
      <c r="A17" s="7">
        <v>15</v>
      </c>
      <c r="B17" s="24" t="s">
        <v>29</v>
      </c>
      <c r="C17" s="22" t="s">
        <v>4</v>
      </c>
      <c r="D17" s="23">
        <v>4</v>
      </c>
      <c r="E17" s="22" t="s">
        <v>2</v>
      </c>
      <c r="F17" s="29">
        <v>6</v>
      </c>
      <c r="G17" s="31">
        <v>12</v>
      </c>
      <c r="H17" s="28">
        <f t="shared" si="0"/>
        <v>2</v>
      </c>
      <c r="I17" s="28">
        <f>Apoio!F24</f>
        <v>2</v>
      </c>
    </row>
    <row r="18" spans="1:9" ht="135" customHeight="1">
      <c r="A18" s="7">
        <v>16</v>
      </c>
      <c r="B18" s="24" t="s">
        <v>30</v>
      </c>
      <c r="C18" s="22" t="s">
        <v>31</v>
      </c>
      <c r="D18" s="23">
        <v>6</v>
      </c>
      <c r="E18" s="22" t="s">
        <v>2</v>
      </c>
      <c r="F18" s="29">
        <v>3</v>
      </c>
      <c r="G18" s="29">
        <v>6</v>
      </c>
      <c r="H18" s="28">
        <f t="shared" si="0"/>
        <v>3</v>
      </c>
      <c r="I18" s="28">
        <f>Apoio!F25</f>
        <v>3</v>
      </c>
    </row>
    <row r="19" spans="1:9" ht="135" customHeight="1">
      <c r="A19" s="7">
        <v>17</v>
      </c>
      <c r="B19" s="24" t="s">
        <v>32</v>
      </c>
      <c r="C19" s="22" t="s">
        <v>33</v>
      </c>
      <c r="D19" s="23">
        <v>10</v>
      </c>
      <c r="E19" s="22" t="s">
        <v>2</v>
      </c>
      <c r="F19" s="29">
        <v>2.5</v>
      </c>
      <c r="G19" s="32">
        <v>5</v>
      </c>
      <c r="H19" s="28">
        <f t="shared" si="0"/>
        <v>5</v>
      </c>
      <c r="I19" s="28">
        <f>Apoio!F26</f>
        <v>5</v>
      </c>
    </row>
    <row r="20" spans="1:9" ht="135" customHeight="1">
      <c r="A20" s="7">
        <v>18</v>
      </c>
      <c r="B20" s="24" t="s">
        <v>34</v>
      </c>
      <c r="C20" s="22" t="s">
        <v>35</v>
      </c>
      <c r="D20" s="23">
        <v>2</v>
      </c>
      <c r="E20" s="22" t="s">
        <v>2</v>
      </c>
      <c r="F20" s="29">
        <v>5</v>
      </c>
      <c r="G20" s="29">
        <v>10</v>
      </c>
      <c r="H20" s="28">
        <f t="shared" si="0"/>
        <v>1</v>
      </c>
      <c r="I20" s="28">
        <f>Apoio!F27</f>
        <v>1</v>
      </c>
    </row>
    <row r="21" spans="1:9" ht="135" customHeight="1">
      <c r="A21" s="7">
        <v>19</v>
      </c>
      <c r="B21" s="24" t="s">
        <v>36</v>
      </c>
      <c r="C21" s="22" t="s">
        <v>37</v>
      </c>
      <c r="D21" s="23">
        <v>3</v>
      </c>
      <c r="E21" s="22" t="s">
        <v>2</v>
      </c>
      <c r="F21" s="29">
        <v>2</v>
      </c>
      <c r="G21" s="29">
        <v>4</v>
      </c>
      <c r="H21" s="28">
        <f t="shared" si="0"/>
        <v>1.5</v>
      </c>
      <c r="I21" s="28">
        <f>Apoio!F28</f>
        <v>1.5</v>
      </c>
    </row>
    <row r="22" spans="1:9" ht="135" customHeight="1">
      <c r="A22" s="7">
        <v>20</v>
      </c>
      <c r="B22" s="24" t="s">
        <v>38</v>
      </c>
      <c r="C22" s="22" t="s">
        <v>39</v>
      </c>
      <c r="D22" s="23">
        <v>5</v>
      </c>
      <c r="E22" s="22" t="s">
        <v>2</v>
      </c>
      <c r="F22" s="29">
        <v>2.5</v>
      </c>
      <c r="G22" s="29">
        <v>5</v>
      </c>
      <c r="H22" s="28">
        <f t="shared" si="0"/>
        <v>2.5</v>
      </c>
      <c r="I22" s="28">
        <f>Apoio!F29</f>
        <v>2.5</v>
      </c>
    </row>
  </sheetData>
  <sheetProtection password="CCF3" sheet="1" objects="1" scenarios="1" selectLockedCells="1"/>
  <mergeCells count="3">
    <mergeCell ref="K1:L1"/>
    <mergeCell ref="K3:M3"/>
    <mergeCell ref="K12:M12"/>
  </mergeCells>
  <dataValidations count="1">
    <dataValidation type="decimal" allowBlank="1" showInputMessage="1" showErrorMessage="1" errorTitle="Inserir %" error="Valor inserido não está em %." promptTitle="Inserir %" sqref="F10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topLeftCell="A7" workbookViewId="0">
      <selection activeCell="E18" sqref="E18"/>
    </sheetView>
  </sheetViews>
  <sheetFormatPr defaultRowHeight="12.75"/>
  <cols>
    <col min="5" max="5" width="12.6640625" bestFit="1" customWidth="1"/>
  </cols>
  <sheetData>
    <row r="1" spans="1:6">
      <c r="B1" s="5" t="s">
        <v>49</v>
      </c>
      <c r="C1" s="5" t="s">
        <v>50</v>
      </c>
      <c r="E1" s="5" t="s">
        <v>51</v>
      </c>
    </row>
    <row r="2" spans="1:6">
      <c r="A2">
        <v>10</v>
      </c>
      <c r="B2">
        <f>SIMULADOR!F12</f>
        <v>240</v>
      </c>
      <c r="C2" s="11">
        <f>SIMULADOR!D12</f>
        <v>4</v>
      </c>
      <c r="D2" t="str">
        <f>IF(B2=0,C2,"")</f>
        <v/>
      </c>
      <c r="E2">
        <f>COUNTIF(B2:B4,0)</f>
        <v>0</v>
      </c>
    </row>
    <row r="3" spans="1:6">
      <c r="A3">
        <v>13</v>
      </c>
      <c r="B3">
        <f>SIMULADOR!G15</f>
        <v>5</v>
      </c>
      <c r="C3" s="11">
        <f>SIMULADOR!D15</f>
        <v>5</v>
      </c>
      <c r="D3" t="str">
        <f t="shared" ref="D3:D7" si="0">IF(B3=0,C3,"")</f>
        <v/>
      </c>
    </row>
    <row r="4" spans="1:6">
      <c r="A4">
        <v>14</v>
      </c>
      <c r="B4">
        <f>SIMULADOR!G16</f>
        <v>20</v>
      </c>
      <c r="C4" s="11">
        <f>SIMULADOR!D16</f>
        <v>4</v>
      </c>
      <c r="D4" t="str">
        <f t="shared" si="0"/>
        <v/>
      </c>
    </row>
    <row r="5" spans="1:6">
      <c r="A5">
        <v>18</v>
      </c>
      <c r="B5">
        <f>SIMULADOR!G20</f>
        <v>10</v>
      </c>
      <c r="C5" s="11">
        <f>SIMULADOR!D20</f>
        <v>2</v>
      </c>
      <c r="D5" t="str">
        <f t="shared" si="0"/>
        <v/>
      </c>
    </row>
    <row r="6" spans="1:6">
      <c r="A6">
        <v>19</v>
      </c>
      <c r="B6">
        <f>SIMULADOR!G21</f>
        <v>4</v>
      </c>
      <c r="C6" s="11">
        <f>SIMULADOR!D21</f>
        <v>3</v>
      </c>
      <c r="D6" t="str">
        <f t="shared" si="0"/>
        <v/>
      </c>
    </row>
    <row r="7" spans="1:6">
      <c r="A7">
        <v>20</v>
      </c>
      <c r="B7">
        <f>SIMULADOR!G22</f>
        <v>5</v>
      </c>
      <c r="C7" s="11">
        <f>SIMULADOR!D22</f>
        <v>5</v>
      </c>
      <c r="D7" t="str">
        <f t="shared" si="0"/>
        <v/>
      </c>
    </row>
    <row r="8" spans="1:6">
      <c r="C8" s="11">
        <f>SUM(C2:C4)</f>
        <v>13</v>
      </c>
      <c r="D8">
        <f>SUM(D2:D7)</f>
        <v>0</v>
      </c>
    </row>
    <row r="9" spans="1:6">
      <c r="C9" t="s">
        <v>43</v>
      </c>
      <c r="D9" t="s">
        <v>57</v>
      </c>
      <c r="E9" t="s">
        <v>44</v>
      </c>
    </row>
    <row r="10" spans="1:6">
      <c r="B10" s="36">
        <v>1</v>
      </c>
      <c r="C10" s="35">
        <f>SIMULADOR!H3</f>
        <v>5</v>
      </c>
      <c r="D10">
        <f>IFERROR(C10/$C$30,"")</f>
        <v>0.1</v>
      </c>
      <c r="E10" s="35">
        <f>IFERROR(C10+(D10*$D$8),"")</f>
        <v>5</v>
      </c>
      <c r="F10">
        <v>5</v>
      </c>
    </row>
    <row r="11" spans="1:6">
      <c r="B11">
        <v>2</v>
      </c>
      <c r="C11" s="35">
        <f>SIMULADOR!H4</f>
        <v>1.5</v>
      </c>
      <c r="D11">
        <f t="shared" ref="D11:D29" si="1">IFERROR(C11/$C$30,"")</f>
        <v>0.03</v>
      </c>
      <c r="E11" s="35">
        <f t="shared" ref="E11:E29" si="2">IFERROR(C11+(D11*$D$8),"")</f>
        <v>1.5</v>
      </c>
      <c r="F11">
        <v>1.5</v>
      </c>
    </row>
    <row r="12" spans="1:6">
      <c r="B12">
        <v>3</v>
      </c>
      <c r="C12" s="35">
        <f>SIMULADOR!H5</f>
        <v>1.5</v>
      </c>
      <c r="D12">
        <f t="shared" si="1"/>
        <v>0.03</v>
      </c>
      <c r="E12" s="35">
        <f t="shared" si="2"/>
        <v>1.5</v>
      </c>
      <c r="F12">
        <v>1.5</v>
      </c>
    </row>
    <row r="13" spans="1:6">
      <c r="B13">
        <v>4</v>
      </c>
      <c r="C13" s="35">
        <f>SIMULADOR!H6</f>
        <v>1.5</v>
      </c>
      <c r="D13">
        <f t="shared" si="1"/>
        <v>0.03</v>
      </c>
      <c r="E13" s="35">
        <f t="shared" si="2"/>
        <v>1.5</v>
      </c>
      <c r="F13">
        <v>1.5</v>
      </c>
    </row>
    <row r="14" spans="1:6">
      <c r="B14">
        <v>5</v>
      </c>
      <c r="C14" s="35">
        <f>SIMULADOR!H7</f>
        <v>1.5</v>
      </c>
      <c r="D14">
        <f t="shared" si="1"/>
        <v>0.03</v>
      </c>
      <c r="E14" s="35">
        <f t="shared" si="2"/>
        <v>1.5</v>
      </c>
      <c r="F14">
        <v>1.5</v>
      </c>
    </row>
    <row r="15" spans="1:6">
      <c r="B15">
        <v>6</v>
      </c>
      <c r="C15" s="35">
        <f>SIMULADOR!H8</f>
        <v>1.5</v>
      </c>
      <c r="D15">
        <f t="shared" si="1"/>
        <v>0.03</v>
      </c>
      <c r="E15" s="35">
        <f t="shared" si="2"/>
        <v>1.5</v>
      </c>
      <c r="F15">
        <v>1.5</v>
      </c>
    </row>
    <row r="16" spans="1:6">
      <c r="B16">
        <v>7</v>
      </c>
      <c r="C16" s="35">
        <f>SIMULADOR!H9</f>
        <v>2</v>
      </c>
      <c r="D16">
        <f t="shared" si="1"/>
        <v>0.04</v>
      </c>
      <c r="E16" s="35">
        <f t="shared" si="2"/>
        <v>2</v>
      </c>
      <c r="F16">
        <v>2</v>
      </c>
    </row>
    <row r="17" spans="1:12">
      <c r="B17">
        <v>8</v>
      </c>
      <c r="C17" s="35">
        <f>SIMULADOR!H10</f>
        <v>8</v>
      </c>
      <c r="D17">
        <f t="shared" si="1"/>
        <v>0.16</v>
      </c>
      <c r="E17" s="35">
        <f t="shared" si="2"/>
        <v>8</v>
      </c>
      <c r="F17">
        <v>8</v>
      </c>
    </row>
    <row r="18" spans="1:12">
      <c r="B18">
        <v>9</v>
      </c>
      <c r="C18" s="35">
        <f>SIMULADOR!H11</f>
        <v>1.5</v>
      </c>
      <c r="D18">
        <f t="shared" si="1"/>
        <v>0.03</v>
      </c>
      <c r="E18" s="35">
        <f t="shared" si="2"/>
        <v>1.5</v>
      </c>
      <c r="F18">
        <v>1.5</v>
      </c>
    </row>
    <row r="19" spans="1:12">
      <c r="A19" t="s">
        <v>56</v>
      </c>
      <c r="B19">
        <v>10</v>
      </c>
      <c r="C19" s="35">
        <f>SIMULADOR!H12</f>
        <v>2</v>
      </c>
      <c r="D19">
        <f t="shared" si="1"/>
        <v>0.04</v>
      </c>
      <c r="E19" s="35">
        <f t="shared" si="2"/>
        <v>2</v>
      </c>
      <c r="F19">
        <v>2</v>
      </c>
      <c r="I19" s="9"/>
      <c r="J19" s="9"/>
      <c r="L19" s="9"/>
    </row>
    <row r="20" spans="1:12">
      <c r="B20">
        <v>11</v>
      </c>
      <c r="C20" s="35">
        <f>SIMULADOR!H13</f>
        <v>2.5</v>
      </c>
      <c r="D20">
        <f t="shared" si="1"/>
        <v>0.05</v>
      </c>
      <c r="E20" s="35">
        <f t="shared" si="2"/>
        <v>2.5</v>
      </c>
      <c r="F20">
        <v>2.5</v>
      </c>
    </row>
    <row r="21" spans="1:12">
      <c r="B21">
        <v>12</v>
      </c>
      <c r="C21" s="35">
        <f>SIMULADOR!H14</f>
        <v>2</v>
      </c>
      <c r="D21">
        <f t="shared" si="1"/>
        <v>0.04</v>
      </c>
      <c r="E21" s="35">
        <f t="shared" si="2"/>
        <v>2</v>
      </c>
      <c r="F21">
        <v>2</v>
      </c>
    </row>
    <row r="22" spans="1:12">
      <c r="A22" t="s">
        <v>56</v>
      </c>
      <c r="B22">
        <v>13</v>
      </c>
      <c r="C22" s="35">
        <f>SIMULADOR!H15</f>
        <v>2.5</v>
      </c>
      <c r="D22">
        <f t="shared" si="1"/>
        <v>0.05</v>
      </c>
      <c r="E22" s="35">
        <f t="shared" si="2"/>
        <v>2.5</v>
      </c>
      <c r="F22">
        <v>2.5</v>
      </c>
    </row>
    <row r="23" spans="1:12">
      <c r="A23" t="s">
        <v>56</v>
      </c>
      <c r="B23">
        <v>14</v>
      </c>
      <c r="C23" s="35">
        <f>SIMULADOR!H16</f>
        <v>2</v>
      </c>
      <c r="D23">
        <f t="shared" si="1"/>
        <v>0.04</v>
      </c>
      <c r="E23" s="35">
        <f t="shared" si="2"/>
        <v>2</v>
      </c>
      <c r="F23">
        <v>2</v>
      </c>
    </row>
    <row r="24" spans="1:12">
      <c r="B24">
        <v>15</v>
      </c>
      <c r="C24" s="35">
        <f>SIMULADOR!H17</f>
        <v>2</v>
      </c>
      <c r="D24">
        <f t="shared" si="1"/>
        <v>0.04</v>
      </c>
      <c r="E24" s="35">
        <f t="shared" si="2"/>
        <v>2</v>
      </c>
      <c r="F24">
        <v>2</v>
      </c>
    </row>
    <row r="25" spans="1:12">
      <c r="B25">
        <v>16</v>
      </c>
      <c r="C25" s="35">
        <f>SIMULADOR!H18</f>
        <v>3</v>
      </c>
      <c r="D25">
        <f t="shared" si="1"/>
        <v>0.06</v>
      </c>
      <c r="E25" s="35">
        <f t="shared" si="2"/>
        <v>3</v>
      </c>
      <c r="F25">
        <v>3</v>
      </c>
    </row>
    <row r="26" spans="1:12">
      <c r="B26">
        <v>17</v>
      </c>
      <c r="C26" s="35">
        <f>SIMULADOR!H19</f>
        <v>5</v>
      </c>
      <c r="D26">
        <f t="shared" si="1"/>
        <v>0.1</v>
      </c>
      <c r="E26" s="35">
        <f t="shared" si="2"/>
        <v>5</v>
      </c>
      <c r="F26">
        <v>5</v>
      </c>
    </row>
    <row r="27" spans="1:12">
      <c r="A27" t="s">
        <v>56</v>
      </c>
      <c r="B27">
        <v>18</v>
      </c>
      <c r="C27" s="35">
        <f>SIMULADOR!H20</f>
        <v>1</v>
      </c>
      <c r="D27">
        <f t="shared" si="1"/>
        <v>0.02</v>
      </c>
      <c r="E27" s="35">
        <f t="shared" si="2"/>
        <v>1</v>
      </c>
      <c r="F27">
        <v>1</v>
      </c>
    </row>
    <row r="28" spans="1:12">
      <c r="A28" t="s">
        <v>56</v>
      </c>
      <c r="B28">
        <v>19</v>
      </c>
      <c r="C28" s="35">
        <f>SIMULADOR!H21</f>
        <v>1.5</v>
      </c>
      <c r="D28">
        <f t="shared" si="1"/>
        <v>0.03</v>
      </c>
      <c r="E28" s="35">
        <f t="shared" si="2"/>
        <v>1.5</v>
      </c>
      <c r="F28">
        <v>1.5</v>
      </c>
    </row>
    <row r="29" spans="1:12">
      <c r="A29" t="s">
        <v>56</v>
      </c>
      <c r="B29">
        <v>20</v>
      </c>
      <c r="C29" s="35">
        <f>SIMULADOR!H22</f>
        <v>2.5</v>
      </c>
      <c r="D29">
        <f t="shared" si="1"/>
        <v>0.05</v>
      </c>
      <c r="E29" s="35">
        <f t="shared" si="2"/>
        <v>2.5</v>
      </c>
    </row>
    <row r="30" spans="1:12">
      <c r="C30" s="35">
        <f>SUM(C10:C29)</f>
        <v>50</v>
      </c>
      <c r="E30" s="35">
        <f>SUM(E10:E29)</f>
        <v>50</v>
      </c>
      <c r="F30">
        <f>SUM(F10:F29)</f>
        <v>47.5</v>
      </c>
      <c r="G30">
        <f>F30/95</f>
        <v>0.5</v>
      </c>
      <c r="K30" s="10"/>
    </row>
    <row r="31" spans="1:12">
      <c r="C31" s="3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C20" sqref="C20"/>
    </sheetView>
  </sheetViews>
  <sheetFormatPr defaultRowHeight="12.75"/>
  <cols>
    <col min="5" max="6" width="12.6640625" bestFit="1" customWidth="1"/>
  </cols>
  <sheetData>
    <row r="1" spans="1:9">
      <c r="B1" s="5" t="s">
        <v>49</v>
      </c>
      <c r="C1" s="5" t="s">
        <v>50</v>
      </c>
      <c r="E1" s="5" t="s">
        <v>51</v>
      </c>
      <c r="F1" s="5" t="s">
        <v>58</v>
      </c>
    </row>
    <row r="2" spans="1:9">
      <c r="A2">
        <v>10</v>
      </c>
      <c r="B2">
        <f>SIMULADOR!F12</f>
        <v>240</v>
      </c>
      <c r="C2" s="11">
        <f>SIMULADOR!D12</f>
        <v>4</v>
      </c>
      <c r="D2" t="str">
        <f>IF(B2=0,C2,"")</f>
        <v/>
      </c>
      <c r="E2">
        <f>COUNTIF(B2:B7,0)</f>
        <v>0</v>
      </c>
      <c r="F2">
        <f>COUNTIF(C10:C29,"")</f>
        <v>0</v>
      </c>
    </row>
    <row r="3" spans="1:9">
      <c r="A3">
        <v>13</v>
      </c>
      <c r="B3">
        <f>SIMULADOR!G15</f>
        <v>5</v>
      </c>
      <c r="C3" s="11">
        <f>SIMULADOR!D15</f>
        <v>5</v>
      </c>
      <c r="D3" t="str">
        <f t="shared" ref="D3:D4" si="0">IF(B3=0,C3,"")</f>
        <v/>
      </c>
    </row>
    <row r="4" spans="1:9">
      <c r="A4">
        <v>14</v>
      </c>
      <c r="B4">
        <f>SIMULADOR!G16</f>
        <v>20</v>
      </c>
      <c r="C4" s="11">
        <f>SIMULADOR!D16</f>
        <v>4</v>
      </c>
      <c r="D4" t="str">
        <f t="shared" si="0"/>
        <v/>
      </c>
    </row>
    <row r="5" spans="1:9">
      <c r="A5">
        <v>18</v>
      </c>
      <c r="B5">
        <f>SIMULADOR!G20</f>
        <v>10</v>
      </c>
      <c r="C5" s="11">
        <f>SIMULADOR!D20</f>
        <v>2</v>
      </c>
      <c r="D5" t="str">
        <f t="shared" ref="D5" si="1">IF(B5=0,C5,"")</f>
        <v/>
      </c>
    </row>
    <row r="6" spans="1:9">
      <c r="A6">
        <v>19</v>
      </c>
      <c r="B6">
        <f>SIMULADOR!G21</f>
        <v>4</v>
      </c>
      <c r="C6" s="11">
        <f>SIMULADOR!D21</f>
        <v>3</v>
      </c>
      <c r="D6" t="str">
        <f t="shared" ref="D6:D7" si="2">IF(B6=0,C6,"")</f>
        <v/>
      </c>
    </row>
    <row r="7" spans="1:9">
      <c r="A7">
        <v>20</v>
      </c>
      <c r="B7">
        <f>SIMULADOR!G22</f>
        <v>5</v>
      </c>
      <c r="C7" s="11">
        <f>SIMULADOR!D22</f>
        <v>5</v>
      </c>
      <c r="D7" t="str">
        <f t="shared" si="2"/>
        <v/>
      </c>
    </row>
    <row r="8" spans="1:9">
      <c r="C8" s="11">
        <f>SUM(C2:C4)</f>
        <v>13</v>
      </c>
      <c r="D8" s="35">
        <f>SUM(D2:D7)</f>
        <v>0</v>
      </c>
      <c r="G8" s="40">
        <f>100-D8</f>
        <v>100</v>
      </c>
      <c r="H8" s="40">
        <v>100</v>
      </c>
    </row>
    <row r="9" spans="1:9">
      <c r="C9" s="1" t="s">
        <v>43</v>
      </c>
      <c r="D9" s="1" t="s">
        <v>57</v>
      </c>
      <c r="E9" s="1" t="s">
        <v>44</v>
      </c>
      <c r="F9" s="1" t="s">
        <v>59</v>
      </c>
      <c r="G9" s="1">
        <v>5.53</v>
      </c>
      <c r="H9" s="1" t="s">
        <v>56</v>
      </c>
      <c r="I9" s="38"/>
    </row>
    <row r="10" spans="1:9">
      <c r="B10" s="36">
        <v>1</v>
      </c>
      <c r="C10" s="35">
        <f>SIMULADOR!H3</f>
        <v>5</v>
      </c>
      <c r="D10" s="37">
        <f>IFERROR(C10/$C$30,"")</f>
        <v>0.1</v>
      </c>
      <c r="E10" s="35">
        <f t="shared" ref="E10:E29" si="3">IFERROR(C10+(D10*$D$8),"")</f>
        <v>5</v>
      </c>
      <c r="F10" s="35">
        <f>IFERROR(C10*$H$8/$G$8,"")</f>
        <v>5</v>
      </c>
      <c r="G10" s="1"/>
      <c r="H10" s="40">
        <f>G9*H8/G8</f>
        <v>5.53</v>
      </c>
      <c r="I10" s="38"/>
    </row>
    <row r="11" spans="1:9">
      <c r="B11">
        <v>2</v>
      </c>
      <c r="C11" s="35">
        <f>SIMULADOR!H4</f>
        <v>1.5</v>
      </c>
      <c r="D11" s="37">
        <f>IFERROR(C11/$C$30,"")</f>
        <v>0.03</v>
      </c>
      <c r="E11" s="35">
        <f t="shared" si="3"/>
        <v>1.5</v>
      </c>
      <c r="F11" s="35">
        <f t="shared" ref="F11:F29" si="4">IFERROR(C11*$H$8/$G$8,"")</f>
        <v>1.5</v>
      </c>
    </row>
    <row r="12" spans="1:9">
      <c r="B12">
        <v>3</v>
      </c>
      <c r="C12" s="35">
        <f>SIMULADOR!H5</f>
        <v>1.5</v>
      </c>
      <c r="D12" s="37">
        <f t="shared" ref="D12:D29" si="5">IFERROR(C12/$C$30,"")</f>
        <v>0.03</v>
      </c>
      <c r="E12" s="35">
        <f t="shared" si="3"/>
        <v>1.5</v>
      </c>
      <c r="F12" s="35">
        <f t="shared" si="4"/>
        <v>1.5</v>
      </c>
    </row>
    <row r="13" spans="1:9">
      <c r="B13">
        <v>4</v>
      </c>
      <c r="C13" s="35">
        <f>SIMULADOR!H6</f>
        <v>1.5</v>
      </c>
      <c r="D13" s="37">
        <f t="shared" si="5"/>
        <v>0.03</v>
      </c>
      <c r="E13" s="35">
        <f t="shared" si="3"/>
        <v>1.5</v>
      </c>
      <c r="F13" s="35">
        <f t="shared" si="4"/>
        <v>1.5</v>
      </c>
    </row>
    <row r="14" spans="1:9">
      <c r="B14">
        <v>5</v>
      </c>
      <c r="C14" s="35">
        <f>SIMULADOR!H7</f>
        <v>1.5</v>
      </c>
      <c r="D14" s="37">
        <f t="shared" si="5"/>
        <v>0.03</v>
      </c>
      <c r="E14" s="35">
        <f t="shared" si="3"/>
        <v>1.5</v>
      </c>
      <c r="F14" s="35">
        <f t="shared" si="4"/>
        <v>1.5</v>
      </c>
    </row>
    <row r="15" spans="1:9">
      <c r="B15">
        <v>6</v>
      </c>
      <c r="C15" s="35">
        <f>SIMULADOR!H8</f>
        <v>1.5</v>
      </c>
      <c r="D15" s="37">
        <f t="shared" si="5"/>
        <v>0.03</v>
      </c>
      <c r="E15" s="35">
        <f t="shared" si="3"/>
        <v>1.5</v>
      </c>
      <c r="F15" s="35">
        <f t="shared" si="4"/>
        <v>1.5</v>
      </c>
    </row>
    <row r="16" spans="1:9">
      <c r="B16">
        <v>7</v>
      </c>
      <c r="C16" s="35">
        <f>SIMULADOR!H9</f>
        <v>2</v>
      </c>
      <c r="D16" s="37">
        <f t="shared" si="5"/>
        <v>0.04</v>
      </c>
      <c r="E16" s="35">
        <f t="shared" si="3"/>
        <v>2</v>
      </c>
      <c r="F16" s="35">
        <f t="shared" si="4"/>
        <v>2</v>
      </c>
    </row>
    <row r="17" spans="1:12">
      <c r="B17">
        <v>8</v>
      </c>
      <c r="C17" s="35">
        <f>SIMULADOR!H10</f>
        <v>8</v>
      </c>
      <c r="D17" s="37">
        <f t="shared" si="5"/>
        <v>0.16</v>
      </c>
      <c r="E17" s="35">
        <f t="shared" si="3"/>
        <v>8</v>
      </c>
      <c r="F17" s="35">
        <f t="shared" si="4"/>
        <v>8</v>
      </c>
    </row>
    <row r="18" spans="1:12">
      <c r="B18">
        <v>9</v>
      </c>
      <c r="C18" s="35">
        <f>SIMULADOR!H11</f>
        <v>1.5</v>
      </c>
      <c r="D18" s="37">
        <f t="shared" si="5"/>
        <v>0.03</v>
      </c>
      <c r="E18" s="35">
        <f t="shared" si="3"/>
        <v>1.5</v>
      </c>
      <c r="F18" s="35">
        <f t="shared" si="4"/>
        <v>1.5</v>
      </c>
    </row>
    <row r="19" spans="1:12">
      <c r="A19" t="s">
        <v>56</v>
      </c>
      <c r="B19">
        <v>10</v>
      </c>
      <c r="C19" s="35">
        <f>SIMULADOR!H12</f>
        <v>2</v>
      </c>
      <c r="D19" s="37">
        <f t="shared" si="5"/>
        <v>0.04</v>
      </c>
      <c r="E19" s="35">
        <f t="shared" si="3"/>
        <v>2</v>
      </c>
      <c r="F19" s="35">
        <f t="shared" si="4"/>
        <v>2</v>
      </c>
      <c r="I19" s="9"/>
      <c r="J19" s="9"/>
      <c r="L19" s="9"/>
    </row>
    <row r="20" spans="1:12">
      <c r="B20">
        <v>11</v>
      </c>
      <c r="C20" s="35">
        <f>SIMULADOR!H13</f>
        <v>2.5</v>
      </c>
      <c r="D20" s="37">
        <f t="shared" si="5"/>
        <v>0.05</v>
      </c>
      <c r="E20" s="35">
        <f t="shared" si="3"/>
        <v>2.5</v>
      </c>
      <c r="F20" s="35">
        <f t="shared" si="4"/>
        <v>2.5</v>
      </c>
    </row>
    <row r="21" spans="1:12">
      <c r="B21">
        <v>12</v>
      </c>
      <c r="C21" s="35">
        <f>SIMULADOR!H14</f>
        <v>2</v>
      </c>
      <c r="D21" s="37">
        <f t="shared" si="5"/>
        <v>0.04</v>
      </c>
      <c r="E21" s="35">
        <f t="shared" si="3"/>
        <v>2</v>
      </c>
      <c r="F21" s="35">
        <f t="shared" si="4"/>
        <v>2</v>
      </c>
    </row>
    <row r="22" spans="1:12">
      <c r="A22" t="s">
        <v>56</v>
      </c>
      <c r="B22">
        <v>13</v>
      </c>
      <c r="C22" s="35">
        <f>SIMULADOR!H15</f>
        <v>2.5</v>
      </c>
      <c r="D22" s="37">
        <f t="shared" si="5"/>
        <v>0.05</v>
      </c>
      <c r="E22" s="35">
        <f t="shared" si="3"/>
        <v>2.5</v>
      </c>
      <c r="F22" s="35">
        <f t="shared" si="4"/>
        <v>2.5</v>
      </c>
    </row>
    <row r="23" spans="1:12">
      <c r="A23" t="s">
        <v>56</v>
      </c>
      <c r="B23">
        <v>14</v>
      </c>
      <c r="C23" s="35">
        <f>SIMULADOR!H16</f>
        <v>2</v>
      </c>
      <c r="D23" s="37">
        <f t="shared" si="5"/>
        <v>0.04</v>
      </c>
      <c r="E23" s="35">
        <f t="shared" si="3"/>
        <v>2</v>
      </c>
      <c r="F23" s="35">
        <f t="shared" si="4"/>
        <v>2</v>
      </c>
    </row>
    <row r="24" spans="1:12">
      <c r="B24">
        <v>15</v>
      </c>
      <c r="C24" s="35">
        <f>SIMULADOR!H17</f>
        <v>2</v>
      </c>
      <c r="D24" s="37">
        <f t="shared" si="5"/>
        <v>0.04</v>
      </c>
      <c r="E24" s="35">
        <f t="shared" si="3"/>
        <v>2</v>
      </c>
      <c r="F24" s="35">
        <f t="shared" si="4"/>
        <v>2</v>
      </c>
    </row>
    <row r="25" spans="1:12">
      <c r="B25">
        <v>16</v>
      </c>
      <c r="C25" s="35">
        <f>SIMULADOR!H18</f>
        <v>3</v>
      </c>
      <c r="D25" s="37">
        <f t="shared" si="5"/>
        <v>0.06</v>
      </c>
      <c r="E25" s="35">
        <f t="shared" si="3"/>
        <v>3</v>
      </c>
      <c r="F25" s="35">
        <f t="shared" si="4"/>
        <v>3</v>
      </c>
    </row>
    <row r="26" spans="1:12">
      <c r="B26">
        <v>17</v>
      </c>
      <c r="C26" s="35">
        <f>SIMULADOR!H19</f>
        <v>5</v>
      </c>
      <c r="D26" s="37">
        <f t="shared" si="5"/>
        <v>0.1</v>
      </c>
      <c r="E26" s="35">
        <f t="shared" si="3"/>
        <v>5</v>
      </c>
      <c r="F26" s="35">
        <f t="shared" si="4"/>
        <v>5</v>
      </c>
    </row>
    <row r="27" spans="1:12">
      <c r="A27" t="s">
        <v>56</v>
      </c>
      <c r="B27">
        <v>18</v>
      </c>
      <c r="C27" s="35">
        <f>SIMULADOR!H20</f>
        <v>1</v>
      </c>
      <c r="D27" s="37">
        <f t="shared" si="5"/>
        <v>0.02</v>
      </c>
      <c r="E27" s="35">
        <f t="shared" si="3"/>
        <v>1</v>
      </c>
      <c r="F27" s="35">
        <f t="shared" si="4"/>
        <v>1</v>
      </c>
    </row>
    <row r="28" spans="1:12">
      <c r="A28" t="s">
        <v>56</v>
      </c>
      <c r="B28">
        <v>19</v>
      </c>
      <c r="C28" s="35">
        <f>SIMULADOR!H21</f>
        <v>1.5</v>
      </c>
      <c r="D28" s="37">
        <f t="shared" si="5"/>
        <v>0.03</v>
      </c>
      <c r="E28" s="35">
        <f t="shared" si="3"/>
        <v>1.5</v>
      </c>
      <c r="F28" s="35">
        <f t="shared" si="4"/>
        <v>1.5</v>
      </c>
    </row>
    <row r="29" spans="1:12">
      <c r="A29" t="s">
        <v>56</v>
      </c>
      <c r="B29">
        <v>20</v>
      </c>
      <c r="C29" s="35">
        <f>SIMULADOR!H22</f>
        <v>2.5</v>
      </c>
      <c r="D29" s="37">
        <f t="shared" si="5"/>
        <v>0.05</v>
      </c>
      <c r="E29" s="35">
        <f t="shared" si="3"/>
        <v>2.5</v>
      </c>
      <c r="F29" s="35">
        <f t="shared" si="4"/>
        <v>2.5</v>
      </c>
    </row>
    <row r="30" spans="1:12">
      <c r="C30" s="35">
        <f>SUM(C10:C29)</f>
        <v>50</v>
      </c>
      <c r="E30" s="35">
        <f>SUM(E10:E29)</f>
        <v>50</v>
      </c>
      <c r="F30" s="35">
        <f>SUM(F10:F29)</f>
        <v>50</v>
      </c>
      <c r="G30" s="35"/>
      <c r="K30" s="10"/>
    </row>
    <row r="31" spans="1:12">
      <c r="C31" s="35"/>
    </row>
    <row r="33" spans="4:5">
      <c r="D33" s="35">
        <f>G8</f>
        <v>100</v>
      </c>
      <c r="E33">
        <v>100</v>
      </c>
    </row>
    <row r="34" spans="4:5">
      <c r="D34" s="35">
        <f>C30</f>
        <v>50</v>
      </c>
      <c r="E34" t="s">
        <v>56</v>
      </c>
    </row>
    <row r="35" spans="4:5">
      <c r="E35" s="39">
        <f>D34*E33/D33</f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Table 1 (2)</vt:lpstr>
      <vt:lpstr>SIMULADOR</vt:lpstr>
      <vt:lpstr>Apoio (2)</vt:lpstr>
      <vt:lpstr>Apoio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Monteiro dos Santos</dc:creator>
  <cp:lastModifiedBy>ricardo-gs</cp:lastModifiedBy>
  <dcterms:created xsi:type="dcterms:W3CDTF">2019-07-09T17:55:27Z</dcterms:created>
  <dcterms:modified xsi:type="dcterms:W3CDTF">2019-08-19T13:07:31Z</dcterms:modified>
</cp:coreProperties>
</file>