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disenoelectrico\OneDrive - ELECTRIFICADORA DEL HUILA S. A. E.S. P\PROYECTOS ELECTROHUILA\SEGUNDO CIRCUITO DE PALERMO\PRESUPUESTO\"/>
    </mc:Choice>
  </mc:AlternateContent>
  <bookViews>
    <workbookView xWindow="0" yWindow="0" windowWidth="28800" windowHeight="12720"/>
  </bookViews>
  <sheets>
    <sheet name="Presupuesto" sheetId="32" r:id="rId1"/>
    <sheet name="Actividades" sheetId="148" r:id="rId2"/>
    <sheet name="Cotización materiales" sheetId="146" r:id="rId3"/>
    <sheet name="BD materiales" sheetId="135" state="hidden" r:id="rId4"/>
    <sheet name="P103N2" sheetId="134" state="hidden" r:id="rId5"/>
    <sheet name="P103N3" sheetId="136" state="hidden" r:id="rId6"/>
    <sheet name="560N2" sheetId="137" state="hidden" r:id="rId7"/>
    <sheet name="580N2" sheetId="147" state="hidden" r:id="rId8"/>
    <sheet name="562N3" sheetId="138" state="hidden" r:id="rId9"/>
    <sheet name="555N3" sheetId="139" state="hidden" r:id="rId10"/>
    <sheet name="619N1" sheetId="140" state="hidden" r:id="rId11"/>
    <sheet name="HG-P" sheetId="141" state="hidden" r:id="rId12"/>
    <sheet name="HG-R" sheetId="142" state="hidden" r:id="rId13"/>
    <sheet name="R.D" sheetId="143" state="hidden" r:id="rId14"/>
    <sheet name="R.CG" sheetId="144" state="hidden" r:id="rId15"/>
    <sheet name="SPT_18" sheetId="145" state="hidden" r:id="rId16"/>
    <sheet name="Info_P" sheetId="41" state="hidden" r:id="rId17"/>
    <sheet name="APU_P" sheetId="42" state="hidden" r:id="rId18"/>
    <sheet name="Listado actividades" sheetId="130" state="hidden" r:id="rId19"/>
    <sheet name="1.1" sheetId="5" state="hidden" r:id="rId20"/>
    <sheet name="1.2" sheetId="4" r:id="rId21"/>
    <sheet name="1.3" sheetId="6" r:id="rId22"/>
    <sheet name="1.6" sheetId="9" r:id="rId23"/>
    <sheet name="1.7" sheetId="10" r:id="rId24"/>
    <sheet name="1.8" sheetId="11" r:id="rId25"/>
    <sheet name="1.9" sheetId="12" r:id="rId26"/>
    <sheet name="1.10" sheetId="13" r:id="rId27"/>
    <sheet name="1.11" sheetId="14" r:id="rId28"/>
    <sheet name="1.12" sheetId="15" r:id="rId29"/>
    <sheet name="1.13" sheetId="16" state="hidden" r:id="rId30"/>
    <sheet name="1.14" sheetId="17" state="hidden" r:id="rId31"/>
    <sheet name="1.15" sheetId="18" r:id="rId32"/>
    <sheet name="1.16" sheetId="19" r:id="rId33"/>
    <sheet name="1.17" sheetId="20" r:id="rId34"/>
    <sheet name="1.18" sheetId="21" r:id="rId35"/>
    <sheet name="1.19" sheetId="22" r:id="rId36"/>
    <sheet name="1.20" sheetId="23" r:id="rId37"/>
    <sheet name="1.21" sheetId="33" r:id="rId38"/>
    <sheet name="1.22" sheetId="34" r:id="rId39"/>
    <sheet name="1.23" sheetId="43" r:id="rId40"/>
    <sheet name="1.24" sheetId="44" r:id="rId41"/>
    <sheet name="1.25" sheetId="45" state="hidden" r:id="rId42"/>
    <sheet name="1.26" sheetId="46" r:id="rId43"/>
    <sheet name="1.27" sheetId="50" r:id="rId44"/>
    <sheet name="1.28" sheetId="51" r:id="rId45"/>
    <sheet name="1.29" sheetId="52" r:id="rId46"/>
    <sheet name="1.30" sheetId="53" r:id="rId47"/>
    <sheet name="1.31" sheetId="54" r:id="rId48"/>
    <sheet name="1.32" sheetId="55" r:id="rId49"/>
    <sheet name="1.33" sheetId="57" r:id="rId50"/>
    <sheet name="2.1" sheetId="24" r:id="rId51"/>
    <sheet name="2.2" sheetId="25" r:id="rId52"/>
    <sheet name="2.3" sheetId="26" r:id="rId53"/>
    <sheet name="2.4" sheetId="27" r:id="rId54"/>
    <sheet name="2.5" sheetId="28" r:id="rId55"/>
    <sheet name="2.6" sheetId="29" r:id="rId56"/>
    <sheet name="3.1" sheetId="30" r:id="rId57"/>
    <sheet name="3.2" sheetId="31" r:id="rId58"/>
    <sheet name="4.1" sheetId="58" r:id="rId59"/>
    <sheet name="4.2" sheetId="59" r:id="rId60"/>
    <sheet name="4.3" sheetId="60" r:id="rId61"/>
    <sheet name="4.4" sheetId="112" r:id="rId62"/>
    <sheet name="4.5" sheetId="113" r:id="rId63"/>
    <sheet name="4.6" sheetId="114" r:id="rId64"/>
    <sheet name="4.7" sheetId="115" r:id="rId65"/>
    <sheet name="4.8" sheetId="118" r:id="rId66"/>
    <sheet name="4.9" sheetId="119" r:id="rId67"/>
    <sheet name="4.10" sheetId="120" r:id="rId68"/>
    <sheet name="4.11" sheetId="121" r:id="rId69"/>
    <sheet name="4.12" sheetId="122" r:id="rId70"/>
    <sheet name="4.13" sheetId="127" r:id="rId71"/>
    <sheet name="4.14" sheetId="128" r:id="rId72"/>
    <sheet name="4.15" sheetId="129" r:id="rId73"/>
    <sheet name="4.16" sheetId="131" r:id="rId74"/>
    <sheet name="4.17" sheetId="132" r:id="rId75"/>
    <sheet name="4.18" sheetId="133" r:id="rId76"/>
    <sheet name="4.19" sheetId="149" r:id="rId77"/>
  </sheets>
  <externalReferences>
    <externalReference r:id="rId78"/>
  </externalReferences>
  <definedNames>
    <definedName name="_xlnm._FilterDatabase" localSheetId="1" hidden="1">Actividades!$B$153:$E$153</definedName>
    <definedName name="_xlnm._FilterDatabase" localSheetId="2" hidden="1">'Cotización materiales'!$C$71:$E$179</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7" i="32" l="1"/>
  <c r="K8" i="32"/>
  <c r="K9" i="32"/>
  <c r="K10" i="32"/>
  <c r="K11" i="32"/>
  <c r="K12" i="32"/>
  <c r="K13" i="32"/>
  <c r="K14" i="32"/>
  <c r="K15" i="32"/>
  <c r="K16" i="32"/>
  <c r="K17" i="32"/>
  <c r="K18" i="32"/>
  <c r="K19" i="32"/>
  <c r="K20" i="32"/>
  <c r="K21" i="32"/>
  <c r="K22" i="32"/>
  <c r="K23" i="32"/>
  <c r="K24" i="32"/>
  <c r="K25" i="32"/>
  <c r="K26" i="32"/>
  <c r="K27" i="32"/>
  <c r="K28" i="32"/>
  <c r="K29" i="32"/>
  <c r="K30" i="32"/>
  <c r="K32" i="32"/>
  <c r="K33" i="32"/>
  <c r="K34" i="32"/>
  <c r="K35" i="32"/>
  <c r="K36" i="32"/>
  <c r="K37" i="32"/>
  <c r="K38" i="32"/>
  <c r="K39" i="32"/>
  <c r="K6" i="32"/>
  <c r="F4" i="55" l="1"/>
  <c r="F4" i="54"/>
  <c r="F4" i="19"/>
  <c r="F4" i="18"/>
  <c r="K58" i="146" l="1"/>
  <c r="F15" i="127" s="1"/>
  <c r="G15" i="127"/>
  <c r="B15" i="127"/>
  <c r="B14" i="127"/>
  <c r="L58" i="146" l="1"/>
  <c r="K20" i="146"/>
  <c r="K21" i="146"/>
  <c r="K22" i="146"/>
  <c r="K23" i="146"/>
  <c r="K24" i="146"/>
  <c r="K25" i="146"/>
  <c r="K26" i="146"/>
  <c r="K27" i="146"/>
  <c r="K28" i="146"/>
  <c r="K29" i="146"/>
  <c r="K30" i="146"/>
  <c r="K31" i="146"/>
  <c r="K32" i="146"/>
  <c r="K33" i="146"/>
  <c r="K34" i="146"/>
  <c r="K35" i="146"/>
  <c r="K36" i="146"/>
  <c r="K37" i="146"/>
  <c r="K38" i="146"/>
  <c r="K39" i="146"/>
  <c r="K40" i="146"/>
  <c r="K41" i="146"/>
  <c r="K42" i="146"/>
  <c r="K43" i="146"/>
  <c r="K44" i="146"/>
  <c r="K45" i="146"/>
  <c r="K46" i="146"/>
  <c r="K47" i="146"/>
  <c r="K48" i="146"/>
  <c r="K49" i="146"/>
  <c r="K50" i="146"/>
  <c r="K51" i="146"/>
  <c r="K52" i="146"/>
  <c r="K53" i="146"/>
  <c r="K54" i="146"/>
  <c r="K55" i="146"/>
  <c r="K56" i="146"/>
  <c r="K57" i="146"/>
  <c r="K17" i="146"/>
  <c r="K18" i="146"/>
  <c r="K19" i="146"/>
  <c r="K4" i="146"/>
  <c r="K5" i="146"/>
  <c r="K6" i="146"/>
  <c r="K7" i="146"/>
  <c r="K8" i="146"/>
  <c r="K9" i="146"/>
  <c r="K10" i="146"/>
  <c r="K11" i="146"/>
  <c r="K12" i="146"/>
  <c r="K13" i="146"/>
  <c r="K14" i="146"/>
  <c r="K15" i="146"/>
  <c r="K16" i="146"/>
  <c r="K3" i="146"/>
  <c r="D54" i="32"/>
  <c r="D55" i="32"/>
  <c r="D56" i="32"/>
  <c r="D57" i="32"/>
  <c r="D58" i="32"/>
  <c r="D59" i="32"/>
  <c r="N32" i="42" l="1"/>
  <c r="B136" i="148" l="1"/>
  <c r="G136" i="148" s="1"/>
  <c r="C165" i="130"/>
  <c r="C164" i="130"/>
  <c r="B165" i="130"/>
  <c r="B164" i="130"/>
  <c r="I59" i="32"/>
  <c r="G59" i="32"/>
  <c r="F59" i="32"/>
  <c r="C163" i="130"/>
  <c r="B60" i="42"/>
  <c r="B59" i="32"/>
  <c r="H66" i="149"/>
  <c r="H65" i="149"/>
  <c r="H67" i="149" s="1"/>
  <c r="H64" i="149"/>
  <c r="H59" i="149"/>
  <c r="H58" i="149"/>
  <c r="H57" i="149"/>
  <c r="H52" i="149"/>
  <c r="H51" i="149"/>
  <c r="H50" i="149"/>
  <c r="H49" i="149"/>
  <c r="H48" i="149"/>
  <c r="H47" i="149"/>
  <c r="H46" i="149"/>
  <c r="H45" i="149"/>
  <c r="H44" i="149"/>
  <c r="H43" i="149"/>
  <c r="H42" i="149"/>
  <c r="H41" i="149"/>
  <c r="H40" i="149"/>
  <c r="H53" i="149" s="1"/>
  <c r="F35" i="149"/>
  <c r="H35" i="149" s="1"/>
  <c r="F34" i="149"/>
  <c r="H34" i="149" s="1"/>
  <c r="F33" i="149"/>
  <c r="H33" i="149" s="1"/>
  <c r="F32" i="149"/>
  <c r="H32" i="149" s="1"/>
  <c r="F31" i="149"/>
  <c r="H31" i="149" s="1"/>
  <c r="H30" i="149"/>
  <c r="F30" i="149"/>
  <c r="F29" i="149"/>
  <c r="H29" i="149" s="1"/>
  <c r="F28" i="149"/>
  <c r="H28" i="149" s="1"/>
  <c r="F27" i="149"/>
  <c r="H27" i="149" s="1"/>
  <c r="F26" i="149"/>
  <c r="H26" i="149" s="1"/>
  <c r="F25" i="149"/>
  <c r="H25" i="149" s="1"/>
  <c r="H24" i="149"/>
  <c r="F24" i="149"/>
  <c r="F23" i="149"/>
  <c r="H23" i="149" s="1"/>
  <c r="H18" i="149"/>
  <c r="H17" i="149"/>
  <c r="H16" i="149"/>
  <c r="H15" i="149"/>
  <c r="H14" i="149"/>
  <c r="H13" i="149"/>
  <c r="F12" i="149"/>
  <c r="H12" i="149" s="1"/>
  <c r="E12" i="149"/>
  <c r="B12" i="149"/>
  <c r="H11" i="149"/>
  <c r="B6" i="149"/>
  <c r="H60" i="149" l="1"/>
  <c r="H59" i="32" s="1"/>
  <c r="I136" i="148" s="1"/>
  <c r="D136" i="148"/>
  <c r="H136" i="148"/>
  <c r="J136" i="148"/>
  <c r="C136" i="148"/>
  <c r="H36" i="149"/>
  <c r="H19" i="149"/>
  <c r="E59" i="32" s="1"/>
  <c r="F136" i="148" s="1"/>
  <c r="D42" i="32"/>
  <c r="D43" i="32"/>
  <c r="D44" i="32"/>
  <c r="D45" i="32"/>
  <c r="D46" i="32"/>
  <c r="D47" i="32"/>
  <c r="D48" i="32"/>
  <c r="D49" i="32"/>
  <c r="D50" i="32"/>
  <c r="D51" i="32"/>
  <c r="D52" i="32"/>
  <c r="D53" i="32"/>
  <c r="D41" i="32"/>
  <c r="H69" i="149" l="1"/>
  <c r="F4" i="149" s="1"/>
  <c r="J59" i="32" s="1"/>
  <c r="K59" i="32" s="1"/>
  <c r="B123" i="148"/>
  <c r="D123" i="148" s="1"/>
  <c r="B124" i="148"/>
  <c r="D124" i="148" s="1"/>
  <c r="B125" i="148"/>
  <c r="D125" i="148" s="1"/>
  <c r="B126" i="148"/>
  <c r="D126" i="148" s="1"/>
  <c r="B127" i="148"/>
  <c r="D127" i="148" s="1"/>
  <c r="B128" i="148"/>
  <c r="D128" i="148" s="1"/>
  <c r="B129" i="148"/>
  <c r="D129" i="148" s="1"/>
  <c r="B130" i="148"/>
  <c r="D130" i="148" s="1"/>
  <c r="B131" i="148"/>
  <c r="D131" i="148" s="1"/>
  <c r="B132" i="148"/>
  <c r="D132" i="148" s="1"/>
  <c r="B133" i="148"/>
  <c r="C133" i="148" s="1"/>
  <c r="B134" i="148"/>
  <c r="C134" i="148" s="1"/>
  <c r="B135" i="148"/>
  <c r="B122" i="148"/>
  <c r="D122" i="148" s="1"/>
  <c r="B120" i="148"/>
  <c r="D120" i="148" s="1"/>
  <c r="B119" i="148"/>
  <c r="D119" i="148" s="1"/>
  <c r="B117" i="148"/>
  <c r="D117" i="148" s="1"/>
  <c r="B113" i="148"/>
  <c r="B114" i="148"/>
  <c r="B115" i="148"/>
  <c r="B116" i="148"/>
  <c r="B100" i="148"/>
  <c r="B101" i="148"/>
  <c r="B102" i="148"/>
  <c r="D102" i="148" s="1"/>
  <c r="B103" i="148"/>
  <c r="B104" i="148"/>
  <c r="D104" i="148" s="1"/>
  <c r="B105" i="148"/>
  <c r="B106" i="148"/>
  <c r="B107" i="148"/>
  <c r="D107" i="148" s="1"/>
  <c r="B108" i="148"/>
  <c r="D108" i="148" s="1"/>
  <c r="B109" i="148"/>
  <c r="B110" i="148"/>
  <c r="D110" i="148" s="1"/>
  <c r="B111" i="148"/>
  <c r="B112" i="148"/>
  <c r="B99" i="148"/>
  <c r="B79" i="148"/>
  <c r="B80" i="148"/>
  <c r="B81" i="148"/>
  <c r="B82" i="148"/>
  <c r="B83" i="148"/>
  <c r="D83" i="148" s="1"/>
  <c r="B84" i="148"/>
  <c r="B85" i="148"/>
  <c r="D85" i="148" s="1"/>
  <c r="B86" i="148"/>
  <c r="B87" i="148"/>
  <c r="D87" i="148" s="1"/>
  <c r="B88" i="148"/>
  <c r="B89" i="148"/>
  <c r="B90" i="148"/>
  <c r="B91" i="148"/>
  <c r="B92" i="148"/>
  <c r="B93" i="148"/>
  <c r="B94" i="148"/>
  <c r="B95" i="148"/>
  <c r="B96" i="148"/>
  <c r="D96" i="148" s="1"/>
  <c r="B97" i="148"/>
  <c r="B78" i="148"/>
  <c r="B61" i="148"/>
  <c r="B62" i="148"/>
  <c r="B63" i="148"/>
  <c r="B64" i="148"/>
  <c r="B65" i="148"/>
  <c r="B66" i="148"/>
  <c r="B67" i="148"/>
  <c r="B68" i="148"/>
  <c r="B69" i="148"/>
  <c r="B70" i="148"/>
  <c r="B71" i="148"/>
  <c r="B72" i="148"/>
  <c r="D72" i="148" s="1"/>
  <c r="B73" i="148"/>
  <c r="B74" i="148"/>
  <c r="B75" i="148"/>
  <c r="B76" i="148"/>
  <c r="B60" i="148"/>
  <c r="B37" i="148"/>
  <c r="B38" i="148"/>
  <c r="B39" i="148"/>
  <c r="D39" i="148" s="1"/>
  <c r="B40" i="148"/>
  <c r="B41" i="148"/>
  <c r="B42" i="148"/>
  <c r="B43" i="148"/>
  <c r="B44" i="148"/>
  <c r="B45" i="148"/>
  <c r="B46" i="148"/>
  <c r="B47" i="148"/>
  <c r="B48" i="148"/>
  <c r="B49" i="148"/>
  <c r="B50" i="148"/>
  <c r="B51" i="148"/>
  <c r="B52" i="148"/>
  <c r="B53" i="148"/>
  <c r="B54" i="148"/>
  <c r="B55" i="148"/>
  <c r="B56" i="148"/>
  <c r="B57" i="148"/>
  <c r="B58" i="148"/>
  <c r="C58" i="148" s="1"/>
  <c r="B36" i="148"/>
  <c r="B32" i="148"/>
  <c r="B33" i="148"/>
  <c r="B34" i="148"/>
  <c r="B31" i="148"/>
  <c r="B24" i="148"/>
  <c r="B25" i="148"/>
  <c r="B26" i="148"/>
  <c r="B27" i="148"/>
  <c r="B28" i="148"/>
  <c r="B29" i="148"/>
  <c r="B7" i="148"/>
  <c r="B8" i="148"/>
  <c r="B9" i="148"/>
  <c r="B10" i="148"/>
  <c r="D10" i="148" s="1"/>
  <c r="B11" i="148"/>
  <c r="B12" i="148"/>
  <c r="B13" i="148"/>
  <c r="B14" i="148"/>
  <c r="B15" i="148"/>
  <c r="B16" i="148"/>
  <c r="B17" i="148"/>
  <c r="B18" i="148"/>
  <c r="B19" i="148"/>
  <c r="B20" i="148"/>
  <c r="B21" i="148"/>
  <c r="D21" i="148" s="1"/>
  <c r="B22" i="148"/>
  <c r="B23" i="148"/>
  <c r="B6" i="148"/>
  <c r="D4" i="148"/>
  <c r="D3" i="148"/>
  <c r="C4" i="148"/>
  <c r="E3" i="148"/>
  <c r="C146" i="130"/>
  <c r="C4" i="130"/>
  <c r="D11" i="32"/>
  <c r="D31" i="32"/>
  <c r="D165" i="130" l="1"/>
  <c r="K136" i="148"/>
  <c r="L136" i="148" s="1"/>
  <c r="D135" i="148"/>
  <c r="C135" i="148"/>
  <c r="C120" i="148"/>
  <c r="D134" i="148"/>
  <c r="D133" i="148"/>
  <c r="D114" i="148"/>
  <c r="C117" i="148"/>
  <c r="D109" i="148"/>
  <c r="C116" i="148"/>
  <c r="D116" i="148"/>
  <c r="D113" i="148"/>
  <c r="C114" i="148"/>
  <c r="C113" i="148"/>
  <c r="D103" i="148"/>
  <c r="D115" i="148"/>
  <c r="D105" i="148"/>
  <c r="C115" i="148"/>
  <c r="D111" i="148"/>
  <c r="D100" i="148"/>
  <c r="D99" i="148"/>
  <c r="D112" i="148"/>
  <c r="D101" i="148"/>
  <c r="C112" i="148"/>
  <c r="D106" i="148"/>
  <c r="D92" i="148"/>
  <c r="D82" i="148"/>
  <c r="C95" i="148"/>
  <c r="C92" i="148"/>
  <c r="C93" i="148"/>
  <c r="D93" i="148"/>
  <c r="D88" i="148"/>
  <c r="D81" i="148"/>
  <c r="D89" i="148"/>
  <c r="D86" i="148"/>
  <c r="D78" i="148"/>
  <c r="D90" i="148"/>
  <c r="D79" i="148"/>
  <c r="D94" i="148"/>
  <c r="D97" i="148"/>
  <c r="D84" i="148"/>
  <c r="D95" i="148"/>
  <c r="C97" i="148"/>
  <c r="C96" i="148"/>
  <c r="D91" i="148"/>
  <c r="D80" i="148"/>
  <c r="C94" i="148"/>
  <c r="C76" i="148"/>
  <c r="D76" i="148"/>
  <c r="D66" i="148"/>
  <c r="D71" i="148"/>
  <c r="D70" i="148"/>
  <c r="D69" i="148"/>
  <c r="D64" i="148"/>
  <c r="C71" i="148"/>
  <c r="C74" i="148"/>
  <c r="D67" i="148"/>
  <c r="C72" i="148"/>
  <c r="D60" i="148"/>
  <c r="D65" i="148"/>
  <c r="D75" i="148"/>
  <c r="D63" i="148"/>
  <c r="D74" i="148"/>
  <c r="D62" i="148"/>
  <c r="C73" i="148"/>
  <c r="D73" i="148"/>
  <c r="D61" i="148"/>
  <c r="C75" i="148"/>
  <c r="D68" i="148"/>
  <c r="D40" i="148"/>
  <c r="C57" i="148"/>
  <c r="D56" i="148"/>
  <c r="D50" i="148"/>
  <c r="D45" i="148"/>
  <c r="D37" i="148"/>
  <c r="D51" i="148"/>
  <c r="D48" i="148"/>
  <c r="D57" i="148"/>
  <c r="C56" i="148"/>
  <c r="D55" i="148"/>
  <c r="D49" i="148"/>
  <c r="D44" i="148"/>
  <c r="D38" i="148"/>
  <c r="D54" i="148"/>
  <c r="D43" i="148"/>
  <c r="C54" i="148"/>
  <c r="D36" i="148"/>
  <c r="C53" i="148"/>
  <c r="C55" i="148"/>
  <c r="D53" i="148"/>
  <c r="D47" i="148"/>
  <c r="D42" i="148"/>
  <c r="D58" i="148"/>
  <c r="D52" i="148"/>
  <c r="D46" i="148"/>
  <c r="D41" i="148"/>
  <c r="C33" i="148"/>
  <c r="D33" i="148"/>
  <c r="D32" i="148"/>
  <c r="C34" i="148"/>
  <c r="D34" i="148"/>
  <c r="D31" i="148"/>
  <c r="D19" i="148"/>
  <c r="D8" i="148"/>
  <c r="D20" i="148"/>
  <c r="D9" i="148"/>
  <c r="C29" i="148"/>
  <c r="D6" i="148"/>
  <c r="D18" i="148"/>
  <c r="D7" i="148"/>
  <c r="C28" i="148"/>
  <c r="D29" i="148"/>
  <c r="D17" i="148"/>
  <c r="C27" i="148"/>
  <c r="D28" i="148"/>
  <c r="C26" i="148"/>
  <c r="D27" i="148"/>
  <c r="D16" i="148"/>
  <c r="C25" i="148"/>
  <c r="D26" i="148"/>
  <c r="D15" i="148"/>
  <c r="C24" i="148"/>
  <c r="D25" i="148"/>
  <c r="D14" i="148"/>
  <c r="C23" i="148"/>
  <c r="D24" i="148"/>
  <c r="D13" i="148"/>
  <c r="C22" i="148"/>
  <c r="D23" i="148"/>
  <c r="D12" i="148"/>
  <c r="D22" i="148"/>
  <c r="D11" i="148"/>
  <c r="F11" i="133"/>
  <c r="B11" i="133"/>
  <c r="G11" i="132"/>
  <c r="F11" i="132"/>
  <c r="B11" i="132"/>
  <c r="F11" i="131"/>
  <c r="B11" i="131"/>
  <c r="F11" i="129"/>
  <c r="B11" i="129"/>
  <c r="F11" i="128"/>
  <c r="E11" i="128"/>
  <c r="B11" i="128"/>
  <c r="H13" i="128"/>
  <c r="F12" i="127"/>
  <c r="F13" i="127"/>
  <c r="F14" i="127"/>
  <c r="F11" i="127"/>
  <c r="G12" i="127"/>
  <c r="G13" i="127"/>
  <c r="G14" i="127"/>
  <c r="G11" i="127"/>
  <c r="E12" i="127"/>
  <c r="E13" i="127"/>
  <c r="E14" i="127"/>
  <c r="E11" i="127"/>
  <c r="B12" i="127"/>
  <c r="B13" i="127"/>
  <c r="B11" i="127"/>
  <c r="F12" i="122"/>
  <c r="F13" i="122"/>
  <c r="F14" i="122"/>
  <c r="F15" i="122"/>
  <c r="F16" i="122"/>
  <c r="F17" i="122"/>
  <c r="F11" i="122"/>
  <c r="G12" i="122"/>
  <c r="G13" i="122"/>
  <c r="G14" i="122"/>
  <c r="G15" i="122"/>
  <c r="G16" i="122"/>
  <c r="G17" i="122"/>
  <c r="G11" i="122"/>
  <c r="B12" i="122"/>
  <c r="B14" i="122"/>
  <c r="B15" i="122"/>
  <c r="B16" i="122"/>
  <c r="B17" i="122"/>
  <c r="B11" i="122"/>
  <c r="F12" i="121"/>
  <c r="F13" i="121"/>
  <c r="F14" i="121"/>
  <c r="F15" i="121"/>
  <c r="F16" i="121"/>
  <c r="F17" i="121"/>
  <c r="F11" i="121"/>
  <c r="G12" i="121"/>
  <c r="G13" i="121"/>
  <c r="G14" i="121"/>
  <c r="G15" i="121"/>
  <c r="G16" i="121"/>
  <c r="G17" i="121"/>
  <c r="G11" i="121"/>
  <c r="B12" i="121"/>
  <c r="B13" i="121"/>
  <c r="B14" i="121"/>
  <c r="B15" i="121"/>
  <c r="B16" i="121"/>
  <c r="B17" i="121"/>
  <c r="B11" i="121"/>
  <c r="F12" i="120"/>
  <c r="F13" i="120"/>
  <c r="F14" i="120"/>
  <c r="F15" i="120"/>
  <c r="F16" i="120"/>
  <c r="F17" i="120"/>
  <c r="F18" i="120"/>
  <c r="F11" i="120"/>
  <c r="G12" i="120"/>
  <c r="G13" i="120"/>
  <c r="G14" i="120"/>
  <c r="G15" i="120"/>
  <c r="G16" i="120"/>
  <c r="G17" i="120"/>
  <c r="G18" i="120"/>
  <c r="G11" i="120"/>
  <c r="B12" i="120"/>
  <c r="B13" i="120"/>
  <c r="B14" i="120"/>
  <c r="B15" i="120"/>
  <c r="B16" i="120"/>
  <c r="B17" i="120"/>
  <c r="B18" i="120"/>
  <c r="B11" i="120"/>
  <c r="F12" i="119"/>
  <c r="F13" i="119"/>
  <c r="F14" i="119"/>
  <c r="F15" i="119"/>
  <c r="F11" i="119"/>
  <c r="G12" i="119"/>
  <c r="G13" i="119"/>
  <c r="G14" i="119"/>
  <c r="G15" i="119"/>
  <c r="G11" i="119"/>
  <c r="B12" i="119"/>
  <c r="B13" i="119"/>
  <c r="B14" i="119"/>
  <c r="B15" i="119"/>
  <c r="B11" i="119"/>
  <c r="F12" i="118"/>
  <c r="F13" i="118"/>
  <c r="F14" i="118"/>
  <c r="F15" i="118"/>
  <c r="F16" i="118"/>
  <c r="F17" i="118"/>
  <c r="F18" i="118"/>
  <c r="F19" i="118"/>
  <c r="F20" i="118"/>
  <c r="F21" i="118"/>
  <c r="F11" i="118"/>
  <c r="G12" i="118"/>
  <c r="G13" i="118"/>
  <c r="G14" i="118"/>
  <c r="G15" i="118"/>
  <c r="G16" i="118"/>
  <c r="G17" i="118"/>
  <c r="G18" i="118"/>
  <c r="G19" i="118"/>
  <c r="G20" i="118"/>
  <c r="G21" i="118"/>
  <c r="G11" i="118"/>
  <c r="B12" i="118"/>
  <c r="B13" i="118"/>
  <c r="B14" i="118"/>
  <c r="B15" i="118"/>
  <c r="B16" i="118"/>
  <c r="B17" i="118"/>
  <c r="B18" i="118"/>
  <c r="B19" i="118"/>
  <c r="B20" i="118"/>
  <c r="B21" i="118"/>
  <c r="B11" i="118"/>
  <c r="G12" i="115"/>
  <c r="G13" i="115"/>
  <c r="G14" i="115"/>
  <c r="G15" i="115"/>
  <c r="G16" i="115"/>
  <c r="G11" i="115"/>
  <c r="F12" i="115"/>
  <c r="F13" i="115"/>
  <c r="F14" i="115"/>
  <c r="F15" i="115"/>
  <c r="F16" i="115"/>
  <c r="F11" i="115"/>
  <c r="G12" i="114"/>
  <c r="G13" i="114"/>
  <c r="G14" i="114"/>
  <c r="G15" i="114"/>
  <c r="G11" i="114"/>
  <c r="F12" i="114"/>
  <c r="F13" i="114"/>
  <c r="F14" i="114"/>
  <c r="F15" i="114"/>
  <c r="F11" i="114"/>
  <c r="B12" i="115"/>
  <c r="B13" i="115"/>
  <c r="B14" i="115"/>
  <c r="B15" i="115"/>
  <c r="B16" i="115"/>
  <c r="B11" i="115"/>
  <c r="B12" i="114"/>
  <c r="B13" i="114"/>
  <c r="B14" i="114"/>
  <c r="B15" i="114"/>
  <c r="B11" i="114"/>
  <c r="G12" i="113"/>
  <c r="G13" i="113"/>
  <c r="G14" i="113"/>
  <c r="G15" i="113"/>
  <c r="G16" i="113"/>
  <c r="G17" i="113"/>
  <c r="G18" i="113"/>
  <c r="G19" i="113"/>
  <c r="G20" i="113"/>
  <c r="G21" i="113"/>
  <c r="G22" i="113"/>
  <c r="G23" i="113"/>
  <c r="G24" i="113"/>
  <c r="G11" i="113"/>
  <c r="F12" i="113"/>
  <c r="F13" i="113"/>
  <c r="F14" i="113"/>
  <c r="F15" i="113"/>
  <c r="F16" i="113"/>
  <c r="F17" i="113"/>
  <c r="F18" i="113"/>
  <c r="F19" i="113"/>
  <c r="F20" i="113"/>
  <c r="F21" i="113"/>
  <c r="F22" i="113"/>
  <c r="F23" i="113"/>
  <c r="F24" i="113"/>
  <c r="F11" i="113"/>
  <c r="B18" i="113"/>
  <c r="D173" i="146"/>
  <c r="C179" i="146"/>
  <c r="C167" i="146"/>
  <c r="C168" i="146"/>
  <c r="C169" i="146"/>
  <c r="C170" i="146"/>
  <c r="C171" i="146"/>
  <c r="C172" i="146"/>
  <c r="C173" i="146"/>
  <c r="C174" i="146"/>
  <c r="C175" i="146"/>
  <c r="C176" i="146"/>
  <c r="C177" i="146"/>
  <c r="C178" i="146"/>
  <c r="C166" i="146"/>
  <c r="B17" i="147"/>
  <c r="D179" i="146" s="1"/>
  <c r="B16" i="147"/>
  <c r="D178" i="146" s="1"/>
  <c r="B15" i="147"/>
  <c r="D177" i="146" s="1"/>
  <c r="B14" i="147"/>
  <c r="D176" i="146" s="1"/>
  <c r="B13" i="147"/>
  <c r="B20" i="113" s="1"/>
  <c r="B12" i="147"/>
  <c r="B19" i="113" s="1"/>
  <c r="B10" i="147"/>
  <c r="B17" i="113" s="1"/>
  <c r="B9" i="147"/>
  <c r="B16" i="113" s="1"/>
  <c r="B8" i="147"/>
  <c r="B15" i="113" s="1"/>
  <c r="B7" i="147"/>
  <c r="B14" i="113" s="1"/>
  <c r="B6" i="147"/>
  <c r="D168" i="146" s="1"/>
  <c r="B5" i="147"/>
  <c r="D167" i="146" s="1"/>
  <c r="B4" i="147"/>
  <c r="D166" i="146" s="1"/>
  <c r="E2" i="147"/>
  <c r="D10" i="147" s="1"/>
  <c r="E172" i="146" s="1"/>
  <c r="F12" i="112"/>
  <c r="F13" i="112"/>
  <c r="F14" i="112"/>
  <c r="F15" i="112"/>
  <c r="F16" i="112"/>
  <c r="F17" i="112"/>
  <c r="F18" i="112"/>
  <c r="F19" i="112"/>
  <c r="F20" i="112"/>
  <c r="F21" i="112"/>
  <c r="F22" i="112"/>
  <c r="F23" i="112"/>
  <c r="F24" i="112"/>
  <c r="F11" i="112"/>
  <c r="B17" i="112"/>
  <c r="F12" i="60"/>
  <c r="F13" i="60"/>
  <c r="F14" i="60"/>
  <c r="F15" i="60"/>
  <c r="F16" i="60"/>
  <c r="F17" i="60"/>
  <c r="F18" i="60"/>
  <c r="F19" i="60"/>
  <c r="F20" i="60"/>
  <c r="F21" i="60"/>
  <c r="F22" i="60"/>
  <c r="F11" i="60"/>
  <c r="G12" i="60"/>
  <c r="G13" i="60"/>
  <c r="G14" i="60"/>
  <c r="G15" i="60"/>
  <c r="G16" i="60"/>
  <c r="G17" i="60"/>
  <c r="G18" i="60"/>
  <c r="G19" i="60"/>
  <c r="G20" i="60"/>
  <c r="G21" i="60"/>
  <c r="G22" i="60"/>
  <c r="G11" i="60"/>
  <c r="B15" i="60"/>
  <c r="G12" i="58"/>
  <c r="G13" i="58"/>
  <c r="G14" i="58"/>
  <c r="G15" i="58"/>
  <c r="G16" i="58"/>
  <c r="G17" i="58"/>
  <c r="G18" i="58"/>
  <c r="G19" i="58"/>
  <c r="G20" i="58"/>
  <c r="G11" i="58"/>
  <c r="F12" i="59"/>
  <c r="F13" i="59"/>
  <c r="F14" i="59"/>
  <c r="F15" i="59"/>
  <c r="F16" i="59"/>
  <c r="F17" i="59"/>
  <c r="F18" i="59"/>
  <c r="F19" i="59"/>
  <c r="F20" i="59"/>
  <c r="F11" i="59"/>
  <c r="B12" i="59"/>
  <c r="B13" i="59"/>
  <c r="B14" i="59"/>
  <c r="B15" i="59"/>
  <c r="B16" i="59"/>
  <c r="B17" i="59"/>
  <c r="B18" i="59"/>
  <c r="B19" i="59"/>
  <c r="B20" i="59"/>
  <c r="B11" i="59"/>
  <c r="F12" i="58"/>
  <c r="F13" i="58"/>
  <c r="F14" i="58"/>
  <c r="F15" i="58"/>
  <c r="F16" i="58"/>
  <c r="F17" i="58"/>
  <c r="F18" i="58"/>
  <c r="F19" i="58"/>
  <c r="F20" i="58"/>
  <c r="F11" i="58"/>
  <c r="B12" i="58"/>
  <c r="B13" i="58"/>
  <c r="B14" i="58"/>
  <c r="B15" i="58"/>
  <c r="B16" i="58"/>
  <c r="B17" i="58"/>
  <c r="B18" i="58"/>
  <c r="B19" i="58"/>
  <c r="B20" i="58"/>
  <c r="B11" i="58"/>
  <c r="L13" i="146"/>
  <c r="L14" i="146"/>
  <c r="L21" i="146"/>
  <c r="L43" i="146"/>
  <c r="E160" i="146"/>
  <c r="E161" i="146"/>
  <c r="E162" i="146"/>
  <c r="E163" i="146"/>
  <c r="E164" i="146"/>
  <c r="E165" i="146"/>
  <c r="E159" i="146"/>
  <c r="D162" i="146"/>
  <c r="D163" i="146"/>
  <c r="D164" i="146"/>
  <c r="D165" i="146"/>
  <c r="C160" i="146"/>
  <c r="C161" i="146"/>
  <c r="C162" i="146"/>
  <c r="C163" i="146"/>
  <c r="C164" i="146"/>
  <c r="C165" i="146"/>
  <c r="C159" i="146"/>
  <c r="E158" i="146"/>
  <c r="E152" i="146"/>
  <c r="E153" i="146"/>
  <c r="E154" i="146"/>
  <c r="E155" i="146"/>
  <c r="E156" i="146"/>
  <c r="E157" i="146"/>
  <c r="E151" i="146"/>
  <c r="D155" i="146"/>
  <c r="C158" i="146"/>
  <c r="C152" i="146"/>
  <c r="C153" i="146"/>
  <c r="C154" i="146"/>
  <c r="C155" i="146"/>
  <c r="C156" i="146"/>
  <c r="C157" i="146"/>
  <c r="C151" i="146"/>
  <c r="E145" i="146"/>
  <c r="E146" i="146"/>
  <c r="E147" i="146"/>
  <c r="E148" i="146"/>
  <c r="E149" i="146"/>
  <c r="E150" i="146"/>
  <c r="E144" i="146"/>
  <c r="D149" i="146"/>
  <c r="C145" i="146"/>
  <c r="C146" i="146"/>
  <c r="C147" i="146"/>
  <c r="C148" i="146"/>
  <c r="C149" i="146"/>
  <c r="C150" i="146"/>
  <c r="C144" i="146"/>
  <c r="E139" i="146"/>
  <c r="E140" i="146"/>
  <c r="E141" i="146"/>
  <c r="E142" i="146"/>
  <c r="E143" i="146"/>
  <c r="E138" i="146"/>
  <c r="C139" i="146"/>
  <c r="C140" i="146"/>
  <c r="C141" i="146"/>
  <c r="C142" i="146"/>
  <c r="C143" i="146"/>
  <c r="C138" i="146"/>
  <c r="E134" i="146"/>
  <c r="E135" i="146"/>
  <c r="E136" i="146"/>
  <c r="E137" i="146"/>
  <c r="E133" i="146"/>
  <c r="D137" i="146"/>
  <c r="C134" i="146"/>
  <c r="C135" i="146"/>
  <c r="C136" i="146"/>
  <c r="C137" i="146"/>
  <c r="C133" i="146"/>
  <c r="E129" i="146"/>
  <c r="E130" i="146"/>
  <c r="E131" i="146"/>
  <c r="E132" i="146"/>
  <c r="E128" i="146"/>
  <c r="C129" i="146"/>
  <c r="C130" i="146"/>
  <c r="C131" i="146"/>
  <c r="C132" i="146"/>
  <c r="C128" i="146"/>
  <c r="E118" i="146"/>
  <c r="E119" i="146"/>
  <c r="E120" i="146"/>
  <c r="E121" i="146"/>
  <c r="E122" i="146"/>
  <c r="E123" i="146"/>
  <c r="E124" i="146"/>
  <c r="E125" i="146"/>
  <c r="E126" i="146"/>
  <c r="E127" i="146"/>
  <c r="E117" i="146"/>
  <c r="C118" i="146"/>
  <c r="C119" i="146"/>
  <c r="C120" i="146"/>
  <c r="C121" i="146"/>
  <c r="C122" i="146"/>
  <c r="C123" i="146"/>
  <c r="C124" i="146"/>
  <c r="C125" i="146"/>
  <c r="C126" i="146"/>
  <c r="C127" i="146"/>
  <c r="C117" i="146"/>
  <c r="E104" i="146"/>
  <c r="E105" i="146"/>
  <c r="E106" i="146"/>
  <c r="E107" i="146"/>
  <c r="E108" i="146"/>
  <c r="E109" i="146"/>
  <c r="E110" i="146"/>
  <c r="E111" i="146"/>
  <c r="E112" i="146"/>
  <c r="E113" i="146"/>
  <c r="E114" i="146"/>
  <c r="E115" i="146"/>
  <c r="E116" i="146"/>
  <c r="E103" i="146"/>
  <c r="C104" i="146"/>
  <c r="C105" i="146"/>
  <c r="C106" i="146"/>
  <c r="C107" i="146"/>
  <c r="C108" i="146"/>
  <c r="C109" i="146"/>
  <c r="C110" i="146"/>
  <c r="C111" i="146"/>
  <c r="C112" i="146"/>
  <c r="C113" i="146"/>
  <c r="C114" i="146"/>
  <c r="C115" i="146"/>
  <c r="C116" i="146"/>
  <c r="C103" i="146"/>
  <c r="E92" i="146"/>
  <c r="E93" i="146"/>
  <c r="E94" i="146"/>
  <c r="E95" i="146"/>
  <c r="E96" i="146"/>
  <c r="E97" i="146"/>
  <c r="E98" i="146"/>
  <c r="E99" i="146"/>
  <c r="E100" i="146"/>
  <c r="E101" i="146"/>
  <c r="E102" i="146"/>
  <c r="E91" i="146"/>
  <c r="C92" i="146"/>
  <c r="C93" i="146"/>
  <c r="C94" i="146"/>
  <c r="C95" i="146"/>
  <c r="C96" i="146"/>
  <c r="C97" i="146"/>
  <c r="C98" i="146"/>
  <c r="C99" i="146"/>
  <c r="C100" i="146"/>
  <c r="C101" i="146"/>
  <c r="C102" i="146"/>
  <c r="C91" i="146"/>
  <c r="C82" i="146"/>
  <c r="C83" i="146"/>
  <c r="C84" i="146"/>
  <c r="C85" i="146"/>
  <c r="C86" i="146"/>
  <c r="C87" i="146"/>
  <c r="C88" i="146"/>
  <c r="C89" i="146"/>
  <c r="C90" i="146"/>
  <c r="C81" i="146"/>
  <c r="E72" i="146"/>
  <c r="E73" i="146"/>
  <c r="E74" i="146"/>
  <c r="E75" i="146"/>
  <c r="E76" i="146"/>
  <c r="E77" i="146"/>
  <c r="E78" i="146"/>
  <c r="E79" i="146"/>
  <c r="E80" i="146"/>
  <c r="E71" i="146"/>
  <c r="C72" i="146"/>
  <c r="C73" i="146"/>
  <c r="C74" i="146"/>
  <c r="C75" i="146"/>
  <c r="C76" i="146"/>
  <c r="C77" i="146"/>
  <c r="C78" i="146"/>
  <c r="C79" i="146"/>
  <c r="C80" i="146"/>
  <c r="C71" i="146"/>
  <c r="P68" i="146"/>
  <c r="O68" i="146"/>
  <c r="N68" i="146"/>
  <c r="O57" i="146"/>
  <c r="P56" i="146"/>
  <c r="O56" i="146"/>
  <c r="N56" i="146"/>
  <c r="O55" i="146"/>
  <c r="P54" i="146"/>
  <c r="O54" i="146"/>
  <c r="N54" i="146"/>
  <c r="L52" i="146"/>
  <c r="L51" i="146"/>
  <c r="L50" i="146"/>
  <c r="P49" i="146"/>
  <c r="N49" i="146"/>
  <c r="P46" i="146"/>
  <c r="O46" i="146"/>
  <c r="N46" i="146"/>
  <c r="L20" i="146"/>
  <c r="L19" i="146"/>
  <c r="L18" i="146"/>
  <c r="L17" i="146"/>
  <c r="E2" i="145"/>
  <c r="D8" i="145" s="1"/>
  <c r="E2" i="144"/>
  <c r="D10" i="144" s="1"/>
  <c r="E2" i="143"/>
  <c r="E2" i="142"/>
  <c r="E2" i="141"/>
  <c r="D7" i="141" s="1"/>
  <c r="E2" i="140"/>
  <c r="D8" i="140" s="1"/>
  <c r="E2" i="139"/>
  <c r="E2" i="138"/>
  <c r="D13" i="138" s="1"/>
  <c r="E2" i="137"/>
  <c r="E3" i="136"/>
  <c r="E3" i="134"/>
  <c r="D8" i="134" s="1"/>
  <c r="B5" i="145"/>
  <c r="D160" i="146" s="1"/>
  <c r="B6" i="145"/>
  <c r="D161" i="146" s="1"/>
  <c r="B4" i="145"/>
  <c r="D159" i="146" s="1"/>
  <c r="D10" i="145"/>
  <c r="D9" i="145"/>
  <c r="D5" i="145"/>
  <c r="B5" i="144"/>
  <c r="D152" i="146" s="1"/>
  <c r="B6" i="144"/>
  <c r="D153" i="146" s="1"/>
  <c r="B7" i="144"/>
  <c r="D154" i="146" s="1"/>
  <c r="B8" i="144"/>
  <c r="B9" i="144"/>
  <c r="D156" i="146" s="1"/>
  <c r="B10" i="144"/>
  <c r="D157" i="146" s="1"/>
  <c r="B11" i="144"/>
  <c r="D158" i="146" s="1"/>
  <c r="B4" i="144"/>
  <c r="D151" i="146" s="1"/>
  <c r="B5" i="143"/>
  <c r="D145" i="146" s="1"/>
  <c r="B6" i="143"/>
  <c r="D146" i="146" s="1"/>
  <c r="B7" i="143"/>
  <c r="D147" i="146" s="1"/>
  <c r="B8" i="143"/>
  <c r="D148" i="146" s="1"/>
  <c r="B9" i="143"/>
  <c r="B10" i="143"/>
  <c r="D150" i="146" s="1"/>
  <c r="B4" i="143"/>
  <c r="D144" i="146" s="1"/>
  <c r="D5" i="143"/>
  <c r="D10" i="143"/>
  <c r="B5" i="142"/>
  <c r="D139" i="146" s="1"/>
  <c r="B6" i="142"/>
  <c r="D140" i="146" s="1"/>
  <c r="B7" i="142"/>
  <c r="D141" i="146" s="1"/>
  <c r="B8" i="142"/>
  <c r="D142" i="146" s="1"/>
  <c r="B9" i="142"/>
  <c r="D143" i="146" s="1"/>
  <c r="B4" i="142"/>
  <c r="D138" i="146" s="1"/>
  <c r="D7" i="142"/>
  <c r="D9" i="142"/>
  <c r="B5" i="141"/>
  <c r="D134" i="146" s="1"/>
  <c r="B6" i="141"/>
  <c r="D135" i="146" s="1"/>
  <c r="B7" i="141"/>
  <c r="D136" i="146" s="1"/>
  <c r="B8" i="141"/>
  <c r="B4" i="141"/>
  <c r="D133" i="146" s="1"/>
  <c r="B5" i="140"/>
  <c r="D129" i="146" s="1"/>
  <c r="B6" i="140"/>
  <c r="D130" i="146" s="1"/>
  <c r="B7" i="140"/>
  <c r="D131" i="146" s="1"/>
  <c r="B8" i="140"/>
  <c r="D132" i="146" s="1"/>
  <c r="B4" i="140"/>
  <c r="D128" i="146" s="1"/>
  <c r="B5" i="139"/>
  <c r="D118" i="146" s="1"/>
  <c r="B6" i="139"/>
  <c r="D119" i="146" s="1"/>
  <c r="B7" i="139"/>
  <c r="D120" i="146" s="1"/>
  <c r="B8" i="139"/>
  <c r="D121" i="146" s="1"/>
  <c r="B9" i="139"/>
  <c r="D122" i="146" s="1"/>
  <c r="B10" i="139"/>
  <c r="D123" i="146" s="1"/>
  <c r="B11" i="139"/>
  <c r="D124" i="146" s="1"/>
  <c r="P67" i="146" s="1"/>
  <c r="B12" i="139"/>
  <c r="D125" i="146" s="1"/>
  <c r="B13" i="139"/>
  <c r="D126" i="146" s="1"/>
  <c r="B14" i="139"/>
  <c r="D127" i="146" s="1"/>
  <c r="B4" i="139"/>
  <c r="D117" i="146" s="1"/>
  <c r="B5" i="138"/>
  <c r="D104" i="146" s="1"/>
  <c r="B6" i="138"/>
  <c r="D105" i="146" s="1"/>
  <c r="B7" i="138"/>
  <c r="D106" i="146" s="1"/>
  <c r="B8" i="138"/>
  <c r="D107" i="146" s="1"/>
  <c r="B9" i="138"/>
  <c r="D108" i="146" s="1"/>
  <c r="B10" i="138"/>
  <c r="D109" i="146" s="1"/>
  <c r="B11" i="138"/>
  <c r="D110" i="146" s="1"/>
  <c r="O49" i="146" s="1"/>
  <c r="B12" i="138"/>
  <c r="D111" i="146" s="1"/>
  <c r="P53" i="146" s="1"/>
  <c r="B13" i="138"/>
  <c r="B20" i="112" s="1"/>
  <c r="B14" i="138"/>
  <c r="B21" i="112" s="1"/>
  <c r="B15" i="138"/>
  <c r="D114" i="146" s="1"/>
  <c r="B16" i="138"/>
  <c r="D115" i="146" s="1"/>
  <c r="B17" i="138"/>
  <c r="D116" i="146" s="1"/>
  <c r="B4" i="138"/>
  <c r="B11" i="112" s="1"/>
  <c r="B5" i="137"/>
  <c r="D92" i="146" s="1"/>
  <c r="B6" i="137"/>
  <c r="D93" i="146" s="1"/>
  <c r="B7" i="137"/>
  <c r="D94" i="146" s="1"/>
  <c r="B8" i="137"/>
  <c r="D95" i="146" s="1"/>
  <c r="B9" i="137"/>
  <c r="B16" i="60" s="1"/>
  <c r="B10" i="137"/>
  <c r="B17" i="60" s="1"/>
  <c r="B11" i="137"/>
  <c r="D98" i="146" s="1"/>
  <c r="B12" i="137"/>
  <c r="D99" i="146" s="1"/>
  <c r="B13" i="137"/>
  <c r="D100" i="146" s="1"/>
  <c r="B14" i="137"/>
  <c r="D101" i="146" s="1"/>
  <c r="B15" i="137"/>
  <c r="D102" i="146" s="1"/>
  <c r="B4" i="137"/>
  <c r="D91" i="146" s="1"/>
  <c r="D14" i="139"/>
  <c r="B35" i="138"/>
  <c r="B34" i="138"/>
  <c r="B33" i="138"/>
  <c r="B32" i="138"/>
  <c r="B31" i="138"/>
  <c r="B30" i="138"/>
  <c r="B28" i="138"/>
  <c r="B27" i="138"/>
  <c r="B25" i="138"/>
  <c r="B24" i="138"/>
  <c r="B23" i="138"/>
  <c r="B22" i="138"/>
  <c r="D17" i="138"/>
  <c r="D16" i="138"/>
  <c r="D15" i="138"/>
  <c r="D14" i="138"/>
  <c r="D12" i="138"/>
  <c r="D11" i="138"/>
  <c r="D6" i="138"/>
  <c r="D5" i="138"/>
  <c r="D4" i="138"/>
  <c r="D7" i="138"/>
  <c r="D15" i="137"/>
  <c r="B5" i="136"/>
  <c r="D82" i="146" s="1"/>
  <c r="B6" i="136"/>
  <c r="D83" i="146" s="1"/>
  <c r="B7" i="136"/>
  <c r="D84" i="146" s="1"/>
  <c r="B8" i="136"/>
  <c r="D85" i="146" s="1"/>
  <c r="B9" i="136"/>
  <c r="D86" i="146" s="1"/>
  <c r="B10" i="136"/>
  <c r="D87" i="146" s="1"/>
  <c r="B11" i="136"/>
  <c r="D88" i="146" s="1"/>
  <c r="B12" i="136"/>
  <c r="D89" i="146" s="1"/>
  <c r="B13" i="136"/>
  <c r="D90" i="146" s="1"/>
  <c r="B4" i="136"/>
  <c r="D81" i="146" s="1"/>
  <c r="B29" i="136"/>
  <c r="B28" i="136"/>
  <c r="B27" i="136"/>
  <c r="B26" i="136"/>
  <c r="B25" i="136"/>
  <c r="B24" i="136"/>
  <c r="B23" i="136"/>
  <c r="B22" i="136"/>
  <c r="B21" i="136"/>
  <c r="B20" i="136"/>
  <c r="B5" i="134"/>
  <c r="D72" i="146" s="1"/>
  <c r="B6" i="134"/>
  <c r="D73" i="146" s="1"/>
  <c r="B7" i="134"/>
  <c r="D74" i="146" s="1"/>
  <c r="B8" i="134"/>
  <c r="D75" i="146" s="1"/>
  <c r="B9" i="134"/>
  <c r="D76" i="146" s="1"/>
  <c r="B10" i="134"/>
  <c r="D77" i="146" s="1"/>
  <c r="B11" i="134"/>
  <c r="D78" i="146" s="1"/>
  <c r="B12" i="134"/>
  <c r="D79" i="146" s="1"/>
  <c r="B13" i="134"/>
  <c r="D80" i="146" s="1"/>
  <c r="B4" i="134"/>
  <c r="D71" i="146" s="1"/>
  <c r="D13" i="134"/>
  <c r="D12" i="134"/>
  <c r="D7" i="134"/>
  <c r="C8" i="136" l="1"/>
  <c r="D8" i="136" s="1"/>
  <c r="E85" i="146" s="1"/>
  <c r="C11" i="138"/>
  <c r="G18" i="112" s="1"/>
  <c r="C8" i="138"/>
  <c r="G15" i="112" s="1"/>
  <c r="B24" i="113"/>
  <c r="B13" i="113"/>
  <c r="B12" i="113"/>
  <c r="D175" i="146"/>
  <c r="B11" i="113"/>
  <c r="D174" i="146"/>
  <c r="C7" i="138"/>
  <c r="G14" i="112" s="1"/>
  <c r="B23" i="113"/>
  <c r="D172" i="146"/>
  <c r="B22" i="113"/>
  <c r="C4" i="136"/>
  <c r="D4" i="136" s="1"/>
  <c r="E81" i="146" s="1"/>
  <c r="D171" i="146"/>
  <c r="B21" i="113"/>
  <c r="C5" i="136"/>
  <c r="G12" i="59" s="1"/>
  <c r="C15" i="138"/>
  <c r="G22" i="112" s="1"/>
  <c r="D170" i="146"/>
  <c r="B13" i="122"/>
  <c r="C6" i="136"/>
  <c r="D6" i="136" s="1"/>
  <c r="E83" i="146" s="1"/>
  <c r="D169" i="146"/>
  <c r="C7" i="136"/>
  <c r="D7" i="136" s="1"/>
  <c r="E84" i="146" s="1"/>
  <c r="C4" i="138"/>
  <c r="G11" i="112" s="1"/>
  <c r="C17" i="138"/>
  <c r="G24" i="112" s="1"/>
  <c r="C12" i="136"/>
  <c r="G19" i="59" s="1"/>
  <c r="C13" i="138"/>
  <c r="G20" i="112" s="1"/>
  <c r="C16" i="138"/>
  <c r="G23" i="112" s="1"/>
  <c r="D96" i="146"/>
  <c r="B18" i="112"/>
  <c r="B14" i="60"/>
  <c r="B16" i="112"/>
  <c r="D113" i="146"/>
  <c r="N55" i="146" s="1"/>
  <c r="B13" i="60"/>
  <c r="B15" i="112"/>
  <c r="D112" i="146"/>
  <c r="B12" i="60"/>
  <c r="B14" i="112"/>
  <c r="D103" i="146"/>
  <c r="B11" i="60"/>
  <c r="B13" i="112"/>
  <c r="B22" i="60"/>
  <c r="B24" i="112"/>
  <c r="B12" i="112"/>
  <c r="B21" i="60"/>
  <c r="B23" i="112"/>
  <c r="B20" i="60"/>
  <c r="B22" i="112"/>
  <c r="B19" i="60"/>
  <c r="B18" i="60"/>
  <c r="D97" i="146"/>
  <c r="B19" i="112"/>
  <c r="D11" i="147"/>
  <c r="E173" i="146" s="1"/>
  <c r="D17" i="147"/>
  <c r="E179" i="146" s="1"/>
  <c r="D5" i="147"/>
  <c r="E167" i="146" s="1"/>
  <c r="D12" i="147"/>
  <c r="E174" i="146" s="1"/>
  <c r="D6" i="147"/>
  <c r="E168" i="146" s="1"/>
  <c r="D13" i="147"/>
  <c r="E175" i="146" s="1"/>
  <c r="D7" i="147"/>
  <c r="E169" i="146" s="1"/>
  <c r="D14" i="147"/>
  <c r="E176" i="146" s="1"/>
  <c r="D8" i="147"/>
  <c r="E170" i="146" s="1"/>
  <c r="D15" i="147"/>
  <c r="E177" i="146" s="1"/>
  <c r="D9" i="147"/>
  <c r="E171" i="146" s="1"/>
  <c r="D16" i="147"/>
  <c r="E178" i="146" s="1"/>
  <c r="D4" i="147"/>
  <c r="E166" i="146" s="1"/>
  <c r="P62" i="146"/>
  <c r="N62" i="146"/>
  <c r="O62" i="146"/>
  <c r="P57" i="146"/>
  <c r="N57" i="146"/>
  <c r="P66" i="146"/>
  <c r="O66" i="146"/>
  <c r="N66" i="146"/>
  <c r="P65" i="146"/>
  <c r="O65" i="146"/>
  <c r="N65" i="146"/>
  <c r="P47" i="146"/>
  <c r="O47" i="146"/>
  <c r="P64" i="146"/>
  <c r="O64" i="146"/>
  <c r="N64" i="146"/>
  <c r="N63" i="146"/>
  <c r="P63" i="146"/>
  <c r="N67" i="146"/>
  <c r="O53" i="146"/>
  <c r="N53" i="146"/>
  <c r="O63" i="146"/>
  <c r="O67" i="146"/>
  <c r="N47" i="146"/>
  <c r="D7" i="145"/>
  <c r="D11" i="144"/>
  <c r="D4" i="144"/>
  <c r="D6" i="144"/>
  <c r="D7" i="144"/>
  <c r="D8" i="144"/>
  <c r="D8" i="141"/>
  <c r="D4" i="141"/>
  <c r="D5" i="141"/>
  <c r="D8" i="138"/>
  <c r="D11" i="134"/>
  <c r="D6" i="134"/>
  <c r="D4" i="145"/>
  <c r="D6" i="145"/>
  <c r="D9" i="144"/>
  <c r="D5" i="144"/>
  <c r="D6" i="143"/>
  <c r="D7" i="143"/>
  <c r="D8" i="143"/>
  <c r="D9" i="143"/>
  <c r="D4" i="143"/>
  <c r="D4" i="142"/>
  <c r="D5" i="142"/>
  <c r="D6" i="142"/>
  <c r="D8" i="142"/>
  <c r="D6" i="141"/>
  <c r="D4" i="140"/>
  <c r="D5" i="140"/>
  <c r="D6" i="140"/>
  <c r="D7" i="140"/>
  <c r="D9" i="139"/>
  <c r="D4" i="139"/>
  <c r="D10" i="139"/>
  <c r="D5" i="139"/>
  <c r="D11" i="139"/>
  <c r="D6" i="139"/>
  <c r="D12" i="139"/>
  <c r="D7" i="139"/>
  <c r="D13" i="139"/>
  <c r="D8" i="139"/>
  <c r="C9" i="138"/>
  <c r="G16" i="112" s="1"/>
  <c r="C5" i="138"/>
  <c r="G12" i="112" s="1"/>
  <c r="D9" i="138"/>
  <c r="C14" i="138"/>
  <c r="G21" i="112" s="1"/>
  <c r="C10" i="138"/>
  <c r="G17" i="112" s="1"/>
  <c r="C6" i="138"/>
  <c r="G13" i="112" s="1"/>
  <c r="D10" i="138"/>
  <c r="C12" i="138"/>
  <c r="G19" i="112" s="1"/>
  <c r="D11" i="137"/>
  <c r="D4" i="137"/>
  <c r="D12" i="137"/>
  <c r="D5" i="137"/>
  <c r="D6" i="137"/>
  <c r="D7" i="137"/>
  <c r="D13" i="137"/>
  <c r="D10" i="137"/>
  <c r="D8" i="137"/>
  <c r="D14" i="137"/>
  <c r="D9" i="137"/>
  <c r="C13" i="136"/>
  <c r="C9" i="136"/>
  <c r="C10" i="136"/>
  <c r="C11" i="136"/>
  <c r="D9" i="134"/>
  <c r="D4" i="134"/>
  <c r="D10" i="134"/>
  <c r="D5" i="134"/>
  <c r="G15" i="59" l="1"/>
  <c r="D5" i="136"/>
  <c r="E82" i="146" s="1"/>
  <c r="G11" i="59"/>
  <c r="G14" i="59"/>
  <c r="D12" i="136"/>
  <c r="E89" i="146" s="1"/>
  <c r="G13" i="59"/>
  <c r="P55" i="146"/>
  <c r="D11" i="136"/>
  <c r="E88" i="146" s="1"/>
  <c r="G18" i="59"/>
  <c r="D10" i="136"/>
  <c r="E87" i="146" s="1"/>
  <c r="G17" i="59"/>
  <c r="D9" i="136"/>
  <c r="E86" i="146" s="1"/>
  <c r="E190" i="146" s="1"/>
  <c r="F45" i="146" s="1"/>
  <c r="L45" i="146" s="1"/>
  <c r="G16" i="59"/>
  <c r="D13" i="136"/>
  <c r="E90" i="146" s="1"/>
  <c r="G20" i="59"/>
  <c r="E209" i="146" l="1"/>
  <c r="F49" i="146" s="1"/>
  <c r="L49" i="146" s="1"/>
  <c r="E205" i="146"/>
  <c r="F36" i="146" s="1"/>
  <c r="L36" i="146" s="1"/>
  <c r="E185" i="146"/>
  <c r="F30" i="146" s="1"/>
  <c r="L30" i="146" s="1"/>
  <c r="E221" i="146"/>
  <c r="F3" i="146" s="1"/>
  <c r="L3" i="146" s="1"/>
  <c r="E193" i="146"/>
  <c r="F11" i="146" s="1"/>
  <c r="L11" i="146" s="1"/>
  <c r="E226" i="146"/>
  <c r="F26" i="146" s="1"/>
  <c r="L26" i="146" s="1"/>
  <c r="E228" i="146"/>
  <c r="F53" i="146" s="1"/>
  <c r="L53" i="146" s="1"/>
  <c r="E222" i="146"/>
  <c r="E186" i="146"/>
  <c r="F31" i="146" s="1"/>
  <c r="L31" i="146" s="1"/>
  <c r="E217" i="146"/>
  <c r="F24" i="146" s="1"/>
  <c r="L24" i="146" s="1"/>
  <c r="E225" i="146"/>
  <c r="F25" i="146" s="1"/>
  <c r="L25" i="146" s="1"/>
  <c r="E208" i="146"/>
  <c r="F44" i="146" s="1"/>
  <c r="L44" i="146" s="1"/>
  <c r="E197" i="146"/>
  <c r="F32" i="146" s="1"/>
  <c r="L32" i="146" s="1"/>
  <c r="E227" i="146"/>
  <c r="F29" i="146" s="1"/>
  <c r="L29" i="146" s="1"/>
  <c r="E216" i="146"/>
  <c r="F42" i="146" s="1"/>
  <c r="L42" i="146" s="1"/>
  <c r="E224" i="146"/>
  <c r="F28" i="146" s="1"/>
  <c r="L28" i="146" s="1"/>
  <c r="E213" i="146"/>
  <c r="F48" i="146" s="1"/>
  <c r="L48" i="146" s="1"/>
  <c r="E218" i="146"/>
  <c r="F55" i="146" s="1"/>
  <c r="L55" i="146" s="1"/>
  <c r="E219" i="146"/>
  <c r="F57" i="146" s="1"/>
  <c r="L57" i="146" s="1"/>
  <c r="E215" i="146"/>
  <c r="F39" i="146" s="1"/>
  <c r="L39" i="146" s="1"/>
  <c r="E204" i="146"/>
  <c r="F33" i="146" s="1"/>
  <c r="L33" i="146" s="1"/>
  <c r="E212" i="146"/>
  <c r="F47" i="146" s="1"/>
  <c r="L47" i="146" s="1"/>
  <c r="E202" i="146"/>
  <c r="F54" i="146" s="1"/>
  <c r="L54" i="146" s="1"/>
  <c r="E201" i="146"/>
  <c r="F34" i="146" s="1"/>
  <c r="L34" i="146" s="1"/>
  <c r="E206" i="146"/>
  <c r="F35" i="146" s="1"/>
  <c r="L35" i="146" s="1"/>
  <c r="E207" i="146"/>
  <c r="F4" i="146" s="1"/>
  <c r="L4" i="146" s="1"/>
  <c r="E203" i="146"/>
  <c r="F6" i="146" s="1"/>
  <c r="L6" i="146" s="1"/>
  <c r="E192" i="146"/>
  <c r="F10" i="146" s="1"/>
  <c r="L10" i="146" s="1"/>
  <c r="E229" i="146"/>
  <c r="F22" i="146" s="1"/>
  <c r="L22" i="146" s="1"/>
  <c r="E189" i="146"/>
  <c r="F23" i="146" s="1"/>
  <c r="L23" i="146" s="1"/>
  <c r="E214" i="146"/>
  <c r="F9" i="146" s="1"/>
  <c r="L9" i="146" s="1"/>
  <c r="E211" i="146"/>
  <c r="F41" i="146" s="1"/>
  <c r="L41" i="146" s="1"/>
  <c r="E199" i="146"/>
  <c r="F40" i="146" s="1"/>
  <c r="L40" i="146" s="1"/>
  <c r="E187" i="146"/>
  <c r="F37" i="146" s="1"/>
  <c r="L37" i="146" s="1"/>
  <c r="E210" i="146"/>
  <c r="F15" i="146" s="1"/>
  <c r="L15" i="146" s="1"/>
  <c r="E198" i="146"/>
  <c r="F5" i="146" s="1"/>
  <c r="L5" i="146" s="1"/>
  <c r="E191" i="146"/>
  <c r="F46" i="146" s="1"/>
  <c r="L46" i="146" s="1"/>
  <c r="E188" i="146"/>
  <c r="F7" i="146" s="1"/>
  <c r="L7" i="146" s="1"/>
  <c r="E200" i="146"/>
  <c r="F27" i="146" s="1"/>
  <c r="L27" i="146" s="1"/>
  <c r="E194" i="146"/>
  <c r="F12" i="146" s="1"/>
  <c r="L12" i="146" s="1"/>
  <c r="E196" i="146"/>
  <c r="F8" i="146" s="1"/>
  <c r="L8" i="146" s="1"/>
  <c r="E223" i="146"/>
  <c r="F56" i="146" s="1"/>
  <c r="L56" i="146" s="1"/>
  <c r="E220" i="146"/>
  <c r="F16" i="146" s="1"/>
  <c r="L16" i="146" s="1"/>
  <c r="E195" i="146"/>
  <c r="F38" i="146" s="1"/>
  <c r="L38" i="146" s="1"/>
  <c r="L59" i="146" l="1"/>
  <c r="B28" i="41"/>
  <c r="B27" i="41"/>
  <c r="B26" i="41"/>
  <c r="B23" i="41"/>
  <c r="B22" i="41"/>
  <c r="B21" i="41"/>
  <c r="B20" i="41"/>
  <c r="B19" i="41"/>
  <c r="B18" i="41"/>
  <c r="B17" i="41"/>
  <c r="B162" i="130"/>
  <c r="C162" i="130"/>
  <c r="E133" i="148" s="1"/>
  <c r="B163" i="130"/>
  <c r="B35" i="130"/>
  <c r="C35" i="130"/>
  <c r="E24" i="148" s="1"/>
  <c r="C152" i="130"/>
  <c r="E123" i="148" s="1"/>
  <c r="C153" i="130"/>
  <c r="E124" i="148" s="1"/>
  <c r="C154" i="130"/>
  <c r="E125" i="148" s="1"/>
  <c r="C155" i="130"/>
  <c r="E126" i="148" s="1"/>
  <c r="C156" i="130"/>
  <c r="E127" i="148" s="1"/>
  <c r="C157" i="130"/>
  <c r="E128" i="148" s="1"/>
  <c r="C158" i="130"/>
  <c r="E129" i="148" s="1"/>
  <c r="C159" i="130"/>
  <c r="E130" i="148" s="1"/>
  <c r="C160" i="130"/>
  <c r="E131" i="148" s="1"/>
  <c r="C161" i="130"/>
  <c r="E132" i="148" s="1"/>
  <c r="C151" i="130"/>
  <c r="E122" i="148" s="1"/>
  <c r="C145" i="130"/>
  <c r="E119" i="148" s="1"/>
  <c r="C123" i="130"/>
  <c r="E100" i="148" s="1"/>
  <c r="C124" i="130"/>
  <c r="E101" i="148" s="1"/>
  <c r="C125" i="130"/>
  <c r="E102" i="148" s="1"/>
  <c r="C126" i="130"/>
  <c r="E103" i="148" s="1"/>
  <c r="C127" i="130"/>
  <c r="E104" i="148" s="1"/>
  <c r="C128" i="130"/>
  <c r="E105" i="148" s="1"/>
  <c r="C129" i="130"/>
  <c r="E106" i="148" s="1"/>
  <c r="C130" i="130"/>
  <c r="E107" i="148" s="1"/>
  <c r="C131" i="130"/>
  <c r="E108" i="148" s="1"/>
  <c r="C132" i="130"/>
  <c r="C133" i="130"/>
  <c r="E109" i="148" s="1"/>
  <c r="C122" i="130"/>
  <c r="E99" i="148" s="1"/>
  <c r="C106" i="130"/>
  <c r="E86" i="148" s="1"/>
  <c r="C107" i="130"/>
  <c r="E87" i="148" s="1"/>
  <c r="C108" i="130"/>
  <c r="E88" i="148" s="1"/>
  <c r="C109" i="130"/>
  <c r="C110" i="130"/>
  <c r="E89" i="148" s="1"/>
  <c r="C99" i="130"/>
  <c r="E79" i="148" s="1"/>
  <c r="C100" i="130"/>
  <c r="E80" i="148" s="1"/>
  <c r="C101" i="130"/>
  <c r="E81" i="148" s="1"/>
  <c r="C102" i="130"/>
  <c r="E82" i="148" s="1"/>
  <c r="C103" i="130"/>
  <c r="E83" i="148" s="1"/>
  <c r="C104" i="130"/>
  <c r="E84" i="148" s="1"/>
  <c r="C105" i="130"/>
  <c r="E85" i="148" s="1"/>
  <c r="C98" i="130"/>
  <c r="E78" i="148" s="1"/>
  <c r="C79" i="130"/>
  <c r="E61" i="148" s="1"/>
  <c r="C80" i="130"/>
  <c r="E62" i="148" s="1"/>
  <c r="C81" i="130"/>
  <c r="E63" i="148" s="1"/>
  <c r="C82" i="130"/>
  <c r="E64" i="148" s="1"/>
  <c r="C83" i="130"/>
  <c r="E65" i="148" s="1"/>
  <c r="C84" i="130"/>
  <c r="E66" i="148" s="1"/>
  <c r="C85" i="130"/>
  <c r="E67" i="148" s="1"/>
  <c r="C86" i="130"/>
  <c r="E68" i="148" s="1"/>
  <c r="C78" i="130"/>
  <c r="E60" i="148" s="1"/>
  <c r="C55" i="130"/>
  <c r="E40" i="148" s="1"/>
  <c r="C56" i="130"/>
  <c r="E41" i="148" s="1"/>
  <c r="C57" i="130"/>
  <c r="E42" i="148" s="1"/>
  <c r="C58" i="130"/>
  <c r="E43" i="148" s="1"/>
  <c r="C59" i="130"/>
  <c r="E44" i="148" s="1"/>
  <c r="C60" i="130"/>
  <c r="E45" i="148" s="1"/>
  <c r="C61" i="130"/>
  <c r="C62" i="130"/>
  <c r="E46" i="148" s="1"/>
  <c r="C63" i="130"/>
  <c r="E47" i="148" s="1"/>
  <c r="C64" i="130"/>
  <c r="E48" i="148" s="1"/>
  <c r="C65" i="130"/>
  <c r="E49" i="148" s="1"/>
  <c r="C66" i="130"/>
  <c r="E50" i="148" s="1"/>
  <c r="C52" i="130"/>
  <c r="E37" i="148" s="1"/>
  <c r="C53" i="130"/>
  <c r="E38" i="148" s="1"/>
  <c r="C54" i="130"/>
  <c r="E39" i="148" s="1"/>
  <c r="C51" i="130"/>
  <c r="E36" i="148" s="1"/>
  <c r="C3" i="130"/>
  <c r="N42" i="42"/>
  <c r="N43" i="42"/>
  <c r="N44" i="42"/>
  <c r="N45" i="42"/>
  <c r="N46" i="42"/>
  <c r="N47" i="42"/>
  <c r="N48" i="42"/>
  <c r="N49" i="42"/>
  <c r="N50" i="42"/>
  <c r="N51" i="42"/>
  <c r="N52" i="42"/>
  <c r="N53" i="42"/>
  <c r="N54" i="42"/>
  <c r="N57" i="42"/>
  <c r="N58" i="42"/>
  <c r="N59" i="42"/>
  <c r="I58" i="32"/>
  <c r="I57" i="32"/>
  <c r="J29" i="148" s="1"/>
  <c r="I56" i="32"/>
  <c r="I55" i="32"/>
  <c r="J135" i="148" s="1"/>
  <c r="G58" i="32"/>
  <c r="G57" i="32"/>
  <c r="H29" i="148" s="1"/>
  <c r="G56" i="32"/>
  <c r="G55" i="32"/>
  <c r="H135" i="148" s="1"/>
  <c r="F58" i="32"/>
  <c r="F57" i="32"/>
  <c r="G29" i="148" s="1"/>
  <c r="F56" i="32"/>
  <c r="F55" i="32"/>
  <c r="G135" i="148" s="1"/>
  <c r="B58" i="32"/>
  <c r="B57" i="32"/>
  <c r="B56" i="32"/>
  <c r="H66" i="133"/>
  <c r="H67" i="133" s="1"/>
  <c r="H65" i="133"/>
  <c r="H64" i="133"/>
  <c r="H59" i="133"/>
  <c r="H58" i="133"/>
  <c r="H57" i="133"/>
  <c r="H60" i="133" s="1"/>
  <c r="H58" i="32" s="1"/>
  <c r="H52" i="133"/>
  <c r="H51" i="133"/>
  <c r="H50" i="133"/>
  <c r="H49" i="133"/>
  <c r="H48" i="133"/>
  <c r="H47" i="133"/>
  <c r="H46" i="133"/>
  <c r="H45" i="133"/>
  <c r="H44" i="133"/>
  <c r="H43" i="133"/>
  <c r="H42" i="133"/>
  <c r="H41" i="133"/>
  <c r="H40" i="133"/>
  <c r="H53" i="133" s="1"/>
  <c r="F35" i="133"/>
  <c r="H35" i="133" s="1"/>
  <c r="H34" i="133"/>
  <c r="F34" i="133"/>
  <c r="F33" i="133"/>
  <c r="H33" i="133" s="1"/>
  <c r="H32" i="133"/>
  <c r="F32" i="133"/>
  <c r="F31" i="133"/>
  <c r="H31" i="133" s="1"/>
  <c r="H30" i="133"/>
  <c r="F30" i="133"/>
  <c r="F29" i="133"/>
  <c r="H29" i="133" s="1"/>
  <c r="F28" i="133"/>
  <c r="H28" i="133" s="1"/>
  <c r="F27" i="133"/>
  <c r="H27" i="133" s="1"/>
  <c r="H26" i="133"/>
  <c r="F26" i="133"/>
  <c r="F25" i="133"/>
  <c r="H25" i="133" s="1"/>
  <c r="H24" i="133"/>
  <c r="F24" i="133"/>
  <c r="F23" i="133"/>
  <c r="H23" i="133" s="1"/>
  <c r="H18" i="133"/>
  <c r="H17" i="133"/>
  <c r="H16" i="133"/>
  <c r="H15" i="133"/>
  <c r="H14" i="133"/>
  <c r="H13" i="133"/>
  <c r="H12" i="133"/>
  <c r="H11" i="133"/>
  <c r="H19" i="133" s="1"/>
  <c r="E58" i="32" s="1"/>
  <c r="B6" i="133"/>
  <c r="H66" i="132"/>
  <c r="H65" i="132"/>
  <c r="H64" i="132"/>
  <c r="H67" i="132" s="1"/>
  <c r="H59" i="132"/>
  <c r="H58" i="132"/>
  <c r="H57" i="132"/>
  <c r="H60" i="132" s="1"/>
  <c r="H57" i="32" s="1"/>
  <c r="I29" i="148" s="1"/>
  <c r="H52" i="132"/>
  <c r="H51" i="132"/>
  <c r="H50" i="132"/>
  <c r="H49" i="132"/>
  <c r="H48" i="132"/>
  <c r="H47" i="132"/>
  <c r="H46" i="132"/>
  <c r="H45" i="132"/>
  <c r="H44" i="132"/>
  <c r="H43" i="132"/>
  <c r="H42" i="132"/>
  <c r="H41" i="132"/>
  <c r="H40" i="132"/>
  <c r="H53" i="132" s="1"/>
  <c r="F35" i="132"/>
  <c r="H35" i="132" s="1"/>
  <c r="F34" i="132"/>
  <c r="H34" i="132" s="1"/>
  <c r="F33" i="132"/>
  <c r="H33" i="132" s="1"/>
  <c r="F32" i="132"/>
  <c r="H32" i="132" s="1"/>
  <c r="F31" i="132"/>
  <c r="H31" i="132" s="1"/>
  <c r="F30" i="132"/>
  <c r="H30" i="132" s="1"/>
  <c r="F29" i="132"/>
  <c r="H29" i="132" s="1"/>
  <c r="F28" i="132"/>
  <c r="H28" i="132" s="1"/>
  <c r="F27" i="132"/>
  <c r="H27" i="132" s="1"/>
  <c r="F26" i="132"/>
  <c r="H26" i="132" s="1"/>
  <c r="F25" i="132"/>
  <c r="H25" i="132" s="1"/>
  <c r="F24" i="132"/>
  <c r="H24" i="132" s="1"/>
  <c r="F23" i="132"/>
  <c r="H23" i="132" s="1"/>
  <c r="H18" i="132"/>
  <c r="H17" i="132"/>
  <c r="H16" i="132"/>
  <c r="H15" i="132"/>
  <c r="H14" i="132"/>
  <c r="H13" i="132"/>
  <c r="H12" i="132"/>
  <c r="B6" i="132"/>
  <c r="H66" i="131"/>
  <c r="H65" i="131"/>
  <c r="H67" i="131" s="1"/>
  <c r="H64" i="131"/>
  <c r="H59" i="131"/>
  <c r="H58" i="131"/>
  <c r="H57" i="131"/>
  <c r="H60" i="131" s="1"/>
  <c r="H56" i="32" s="1"/>
  <c r="H52" i="131"/>
  <c r="H51" i="131"/>
  <c r="H50" i="131"/>
  <c r="H49" i="131"/>
  <c r="H48" i="131"/>
  <c r="H47" i="131"/>
  <c r="H46" i="131"/>
  <c r="H45" i="131"/>
  <c r="H44" i="131"/>
  <c r="H43" i="131"/>
  <c r="H42" i="131"/>
  <c r="H41" i="131"/>
  <c r="H40" i="131"/>
  <c r="H53" i="131" s="1"/>
  <c r="F35" i="131"/>
  <c r="H35" i="131" s="1"/>
  <c r="F34" i="131"/>
  <c r="H34" i="131" s="1"/>
  <c r="F33" i="131"/>
  <c r="H33" i="131" s="1"/>
  <c r="F32" i="131"/>
  <c r="H32" i="131" s="1"/>
  <c r="F31" i="131"/>
  <c r="H31" i="131" s="1"/>
  <c r="F30" i="131"/>
  <c r="H30" i="131" s="1"/>
  <c r="F29" i="131"/>
  <c r="H29" i="131" s="1"/>
  <c r="F28" i="131"/>
  <c r="H28" i="131" s="1"/>
  <c r="F27" i="131"/>
  <c r="H27" i="131" s="1"/>
  <c r="F26" i="131"/>
  <c r="H26" i="131" s="1"/>
  <c r="F25" i="131"/>
  <c r="H25" i="131" s="1"/>
  <c r="F24" i="131"/>
  <c r="H24" i="131" s="1"/>
  <c r="F23" i="131"/>
  <c r="H23" i="131" s="1"/>
  <c r="H18" i="131"/>
  <c r="H17" i="131"/>
  <c r="H16" i="131"/>
  <c r="H15" i="131"/>
  <c r="H14" i="131"/>
  <c r="H13" i="131"/>
  <c r="H12" i="131"/>
  <c r="B6" i="131"/>
  <c r="C45" i="130"/>
  <c r="E32" i="148" s="1"/>
  <c r="C44" i="130"/>
  <c r="E31" i="148" s="1"/>
  <c r="C17" i="130"/>
  <c r="E7" i="148" s="1"/>
  <c r="C18" i="130"/>
  <c r="E8" i="148" s="1"/>
  <c r="C19" i="130"/>
  <c r="E9" i="148" s="1"/>
  <c r="C20" i="130"/>
  <c r="E10" i="148" s="1"/>
  <c r="C21" i="130"/>
  <c r="E11" i="148" s="1"/>
  <c r="C22" i="130"/>
  <c r="E12" i="148" s="1"/>
  <c r="C23" i="130"/>
  <c r="E13" i="148" s="1"/>
  <c r="C24" i="130"/>
  <c r="E14" i="148" s="1"/>
  <c r="C25" i="130"/>
  <c r="E15" i="148" s="1"/>
  <c r="C26" i="130"/>
  <c r="E16" i="148" s="1"/>
  <c r="C27" i="130"/>
  <c r="C28" i="130"/>
  <c r="E17" i="148" s="1"/>
  <c r="C29" i="130"/>
  <c r="E18" i="148" s="1"/>
  <c r="C30" i="130"/>
  <c r="E19" i="148" s="1"/>
  <c r="C16" i="130"/>
  <c r="E6" i="148" s="1"/>
  <c r="G58" i="148" l="1"/>
  <c r="G117" i="148"/>
  <c r="H97" i="148"/>
  <c r="H76" i="148"/>
  <c r="H58" i="148"/>
  <c r="H117" i="148"/>
  <c r="J76" i="148"/>
  <c r="J97" i="148"/>
  <c r="J117" i="148"/>
  <c r="J58" i="148"/>
  <c r="G97" i="148"/>
  <c r="G76" i="148"/>
  <c r="I117" i="148"/>
  <c r="I58" i="148"/>
  <c r="F117" i="148"/>
  <c r="F58" i="148"/>
  <c r="I76" i="148"/>
  <c r="I97" i="148"/>
  <c r="H11" i="131"/>
  <c r="H19" i="131" s="1"/>
  <c r="E56" i="32" s="1"/>
  <c r="H11" i="132"/>
  <c r="H19" i="132" s="1"/>
  <c r="E57" i="32" s="1"/>
  <c r="F29" i="148" s="1"/>
  <c r="H36" i="133"/>
  <c r="H69" i="133" s="1"/>
  <c r="F4" i="133" s="1"/>
  <c r="J58" i="32" s="1"/>
  <c r="K58" i="32" s="1"/>
  <c r="H36" i="132"/>
  <c r="H36" i="131"/>
  <c r="K58" i="148" l="1"/>
  <c r="K117" i="148"/>
  <c r="F97" i="148"/>
  <c r="F76" i="148"/>
  <c r="D74" i="130"/>
  <c r="D141" i="130"/>
  <c r="H69" i="131"/>
  <c r="F4" i="131" s="1"/>
  <c r="J56" i="32" s="1"/>
  <c r="K56" i="32" s="1"/>
  <c r="H69" i="132"/>
  <c r="F4" i="132" s="1"/>
  <c r="J57" i="32" s="1"/>
  <c r="I54" i="32"/>
  <c r="J134" i="148" s="1"/>
  <c r="G54" i="32"/>
  <c r="H134" i="148" s="1"/>
  <c r="F54" i="32"/>
  <c r="G134" i="148" s="1"/>
  <c r="H66" i="129"/>
  <c r="H67" i="129" s="1"/>
  <c r="H65" i="129"/>
  <c r="H64" i="129"/>
  <c r="H59" i="129"/>
  <c r="H58" i="129"/>
  <c r="H57" i="129"/>
  <c r="H60" i="129" s="1"/>
  <c r="H55" i="32" s="1"/>
  <c r="I135" i="148" s="1"/>
  <c r="H52" i="129"/>
  <c r="H51" i="129"/>
  <c r="H50" i="129"/>
  <c r="H49" i="129"/>
  <c r="H48" i="129"/>
  <c r="H47" i="129"/>
  <c r="H46" i="129"/>
  <c r="H45" i="129"/>
  <c r="H44" i="129"/>
  <c r="H43" i="129"/>
  <c r="H42" i="129"/>
  <c r="H41" i="129"/>
  <c r="H40" i="129"/>
  <c r="H53" i="129" s="1"/>
  <c r="F35" i="129"/>
  <c r="H35" i="129" s="1"/>
  <c r="H34" i="129"/>
  <c r="F34" i="129"/>
  <c r="F33" i="129"/>
  <c r="H33" i="129" s="1"/>
  <c r="H32" i="129"/>
  <c r="F32" i="129"/>
  <c r="H31" i="129"/>
  <c r="F31" i="129"/>
  <c r="F30" i="129"/>
  <c r="H30" i="129" s="1"/>
  <c r="F29" i="129"/>
  <c r="H29" i="129" s="1"/>
  <c r="H28" i="129"/>
  <c r="F28" i="129"/>
  <c r="F27" i="129"/>
  <c r="H27" i="129" s="1"/>
  <c r="H26" i="129"/>
  <c r="F26" i="129"/>
  <c r="H25" i="129"/>
  <c r="F25" i="129"/>
  <c r="F24" i="129"/>
  <c r="H24" i="129" s="1"/>
  <c r="F23" i="129"/>
  <c r="H23" i="129" s="1"/>
  <c r="H36" i="129" s="1"/>
  <c r="H18" i="129"/>
  <c r="H17" i="129"/>
  <c r="H16" i="129"/>
  <c r="H15" i="129"/>
  <c r="H14" i="129"/>
  <c r="H13" i="129"/>
  <c r="B6" i="129"/>
  <c r="B55" i="32" s="1"/>
  <c r="H66" i="128"/>
  <c r="H67" i="128" s="1"/>
  <c r="H65" i="128"/>
  <c r="H64" i="128"/>
  <c r="H59" i="128"/>
  <c r="H58" i="128"/>
  <c r="H57" i="128"/>
  <c r="H52" i="128"/>
  <c r="H51" i="128"/>
  <c r="H50" i="128"/>
  <c r="H49" i="128"/>
  <c r="H48" i="128"/>
  <c r="H47" i="128"/>
  <c r="H46" i="128"/>
  <c r="H45" i="128"/>
  <c r="H44" i="128"/>
  <c r="H43" i="128"/>
  <c r="H42" i="128"/>
  <c r="H41" i="128"/>
  <c r="H40" i="128"/>
  <c r="H53" i="128" s="1"/>
  <c r="F35" i="128"/>
  <c r="H35" i="128" s="1"/>
  <c r="H34" i="128"/>
  <c r="F34" i="128"/>
  <c r="F33" i="128"/>
  <c r="H33" i="128" s="1"/>
  <c r="H32" i="128"/>
  <c r="F32" i="128"/>
  <c r="H31" i="128"/>
  <c r="F31" i="128"/>
  <c r="F30" i="128"/>
  <c r="H30" i="128" s="1"/>
  <c r="F29" i="128"/>
  <c r="H29" i="128" s="1"/>
  <c r="H28" i="128"/>
  <c r="F28" i="128"/>
  <c r="F27" i="128"/>
  <c r="H27" i="128" s="1"/>
  <c r="H26" i="128"/>
  <c r="F26" i="128"/>
  <c r="H25" i="128"/>
  <c r="F25" i="128"/>
  <c r="F24" i="128"/>
  <c r="H24" i="128" s="1"/>
  <c r="F23" i="128"/>
  <c r="H23" i="128" s="1"/>
  <c r="H18" i="128"/>
  <c r="H17" i="128"/>
  <c r="H16" i="128"/>
  <c r="H15" i="128"/>
  <c r="H14" i="128"/>
  <c r="B6" i="128"/>
  <c r="B54" i="32" s="1"/>
  <c r="K29" i="148" l="1"/>
  <c r="K57" i="32"/>
  <c r="H60" i="128"/>
  <c r="H54" i="32" s="1"/>
  <c r="I134" i="148" s="1"/>
  <c r="K97" i="148"/>
  <c r="K76" i="148"/>
  <c r="D40" i="130"/>
  <c r="D94" i="130"/>
  <c r="D118" i="130"/>
  <c r="H11" i="128"/>
  <c r="H12" i="129"/>
  <c r="H11" i="129"/>
  <c r="H19" i="129" s="1"/>
  <c r="E55" i="32" s="1"/>
  <c r="F135" i="148" s="1"/>
  <c r="H12" i="128"/>
  <c r="H36" i="128"/>
  <c r="I53" i="32"/>
  <c r="J133" i="148" s="1"/>
  <c r="H53" i="32"/>
  <c r="I133" i="148" s="1"/>
  <c r="G53" i="32"/>
  <c r="H133" i="148" s="1"/>
  <c r="F53" i="32"/>
  <c r="G133" i="148" s="1"/>
  <c r="B53" i="32"/>
  <c r="H66" i="127"/>
  <c r="H65" i="127"/>
  <c r="H67" i="127" s="1"/>
  <c r="H64" i="127"/>
  <c r="H59" i="127"/>
  <c r="H58" i="127"/>
  <c r="H57" i="127"/>
  <c r="H60" i="127" s="1"/>
  <c r="H52" i="127"/>
  <c r="H51" i="127"/>
  <c r="H50" i="127"/>
  <c r="H49" i="127"/>
  <c r="H48" i="127"/>
  <c r="H47" i="127"/>
  <c r="H46" i="127"/>
  <c r="H45" i="127"/>
  <c r="H44" i="127"/>
  <c r="H43" i="127"/>
  <c r="H42" i="127"/>
  <c r="H41" i="127"/>
  <c r="H40" i="127"/>
  <c r="H53" i="127" s="1"/>
  <c r="F35" i="127"/>
  <c r="H35" i="127" s="1"/>
  <c r="F34" i="127"/>
  <c r="H34" i="127" s="1"/>
  <c r="F33" i="127"/>
  <c r="H33" i="127" s="1"/>
  <c r="H32" i="127"/>
  <c r="F32" i="127"/>
  <c r="H31" i="127"/>
  <c r="F31" i="127"/>
  <c r="F30" i="127"/>
  <c r="H30" i="127" s="1"/>
  <c r="F29" i="127"/>
  <c r="H29" i="127" s="1"/>
  <c r="F28" i="127"/>
  <c r="H28" i="127" s="1"/>
  <c r="F27" i="127"/>
  <c r="H27" i="127" s="1"/>
  <c r="H26" i="127"/>
  <c r="F26" i="127"/>
  <c r="H25" i="127"/>
  <c r="F25" i="127"/>
  <c r="F24" i="127"/>
  <c r="H24" i="127" s="1"/>
  <c r="F23" i="127"/>
  <c r="H23" i="127" s="1"/>
  <c r="H18" i="127"/>
  <c r="H17" i="127"/>
  <c r="H16" i="127"/>
  <c r="H15" i="127"/>
  <c r="B6" i="127"/>
  <c r="I52" i="32"/>
  <c r="G52" i="32"/>
  <c r="F52" i="32"/>
  <c r="I51" i="32"/>
  <c r="G51" i="32"/>
  <c r="F51" i="32"/>
  <c r="I50" i="32"/>
  <c r="G50" i="32"/>
  <c r="F50" i="32"/>
  <c r="I49" i="32"/>
  <c r="J25" i="148" s="1"/>
  <c r="G49" i="32"/>
  <c r="H25" i="148" s="1"/>
  <c r="F49" i="32"/>
  <c r="G25" i="148" s="1"/>
  <c r="I48" i="32"/>
  <c r="G48" i="32"/>
  <c r="F48" i="32"/>
  <c r="I47" i="32"/>
  <c r="G47" i="32"/>
  <c r="F47" i="32"/>
  <c r="I46" i="32"/>
  <c r="G46" i="32"/>
  <c r="F46" i="32"/>
  <c r="I45" i="32"/>
  <c r="J53" i="148" s="1"/>
  <c r="G45" i="32"/>
  <c r="H53" i="148" s="1"/>
  <c r="F45" i="32"/>
  <c r="G53" i="148" s="1"/>
  <c r="I44" i="32"/>
  <c r="J23" i="148" s="1"/>
  <c r="G44" i="32"/>
  <c r="H23" i="148" s="1"/>
  <c r="F44" i="32"/>
  <c r="G23" i="148" s="1"/>
  <c r="I43" i="32"/>
  <c r="G43" i="32"/>
  <c r="F43" i="32"/>
  <c r="I42" i="32"/>
  <c r="G42" i="32"/>
  <c r="F42" i="32"/>
  <c r="I41" i="32"/>
  <c r="G41" i="32"/>
  <c r="F41" i="32"/>
  <c r="I39" i="32"/>
  <c r="J132" i="148" s="1"/>
  <c r="H39" i="32"/>
  <c r="I132" i="148" s="1"/>
  <c r="G39" i="32"/>
  <c r="H132" i="148" s="1"/>
  <c r="F39" i="32"/>
  <c r="G132" i="148" s="1"/>
  <c r="E39" i="32"/>
  <c r="F132" i="148" s="1"/>
  <c r="I38" i="32"/>
  <c r="J131" i="148" s="1"/>
  <c r="H38" i="32"/>
  <c r="I131" i="148" s="1"/>
  <c r="G38" i="32"/>
  <c r="H131" i="148" s="1"/>
  <c r="F38" i="32"/>
  <c r="G131" i="148" s="1"/>
  <c r="E38" i="32"/>
  <c r="F131" i="148" s="1"/>
  <c r="I37" i="32"/>
  <c r="J130" i="148" s="1"/>
  <c r="H37" i="32"/>
  <c r="I130" i="148" s="1"/>
  <c r="G37" i="32"/>
  <c r="H130" i="148" s="1"/>
  <c r="F37" i="32"/>
  <c r="G130" i="148" s="1"/>
  <c r="E37" i="32"/>
  <c r="F130" i="148" s="1"/>
  <c r="I36" i="32"/>
  <c r="J129" i="148" s="1"/>
  <c r="H36" i="32"/>
  <c r="I129" i="148" s="1"/>
  <c r="G36" i="32"/>
  <c r="H129" i="148" s="1"/>
  <c r="F36" i="32"/>
  <c r="G129" i="148" s="1"/>
  <c r="E36" i="32"/>
  <c r="F129" i="148" s="1"/>
  <c r="I35" i="32"/>
  <c r="J128" i="148" s="1"/>
  <c r="H35" i="32"/>
  <c r="I128" i="148" s="1"/>
  <c r="G35" i="32"/>
  <c r="H128" i="148" s="1"/>
  <c r="F35" i="32"/>
  <c r="G128" i="148" s="1"/>
  <c r="E35" i="32"/>
  <c r="F128" i="148" s="1"/>
  <c r="I34" i="32"/>
  <c r="J127" i="148" s="1"/>
  <c r="H34" i="32"/>
  <c r="I127" i="148" s="1"/>
  <c r="G34" i="32"/>
  <c r="H127" i="148" s="1"/>
  <c r="F34" i="32"/>
  <c r="G127" i="148" s="1"/>
  <c r="E34" i="32"/>
  <c r="F127" i="148" s="1"/>
  <c r="I33" i="32"/>
  <c r="H33" i="32"/>
  <c r="G33" i="32"/>
  <c r="F33" i="32"/>
  <c r="E33" i="32"/>
  <c r="I32" i="32"/>
  <c r="H32" i="32"/>
  <c r="G32" i="32"/>
  <c r="F32" i="32"/>
  <c r="E32" i="32"/>
  <c r="I30" i="32"/>
  <c r="J125" i="148" s="1"/>
  <c r="H30" i="32"/>
  <c r="I125" i="148" s="1"/>
  <c r="G30" i="32"/>
  <c r="H125" i="148" s="1"/>
  <c r="F30" i="32"/>
  <c r="G125" i="148" s="1"/>
  <c r="E30" i="32"/>
  <c r="F125" i="148" s="1"/>
  <c r="I29" i="32"/>
  <c r="J124" i="148" s="1"/>
  <c r="H29" i="32"/>
  <c r="I124" i="148" s="1"/>
  <c r="G29" i="32"/>
  <c r="H124" i="148" s="1"/>
  <c r="F29" i="32"/>
  <c r="G124" i="148" s="1"/>
  <c r="E29" i="32"/>
  <c r="F124" i="148" s="1"/>
  <c r="I28" i="32"/>
  <c r="H28" i="32"/>
  <c r="G28" i="32"/>
  <c r="F28" i="32"/>
  <c r="E28" i="32"/>
  <c r="I27" i="32"/>
  <c r="H27" i="32"/>
  <c r="G27" i="32"/>
  <c r="F27" i="32"/>
  <c r="E27" i="32"/>
  <c r="I26" i="32"/>
  <c r="J48" i="148" s="1"/>
  <c r="H26" i="32"/>
  <c r="I48" i="148" s="1"/>
  <c r="G26" i="32"/>
  <c r="H48" i="148" s="1"/>
  <c r="F26" i="32"/>
  <c r="G48" i="148" s="1"/>
  <c r="E26" i="32"/>
  <c r="F48" i="148" s="1"/>
  <c r="I25" i="32"/>
  <c r="J47" i="148" s="1"/>
  <c r="H25" i="32"/>
  <c r="I47" i="148" s="1"/>
  <c r="G25" i="32"/>
  <c r="H47" i="148" s="1"/>
  <c r="F25" i="32"/>
  <c r="G47" i="148" s="1"/>
  <c r="E25" i="32"/>
  <c r="F47" i="148" s="1"/>
  <c r="I24" i="32"/>
  <c r="H24" i="32"/>
  <c r="G24" i="32"/>
  <c r="F24" i="32"/>
  <c r="E24" i="32"/>
  <c r="I23" i="32"/>
  <c r="H23" i="32"/>
  <c r="G23" i="32"/>
  <c r="F23" i="32"/>
  <c r="E23" i="32"/>
  <c r="I22" i="32"/>
  <c r="H22" i="32"/>
  <c r="G22" i="32"/>
  <c r="F22" i="32"/>
  <c r="E22" i="32"/>
  <c r="I21" i="32"/>
  <c r="J86" i="148" s="1"/>
  <c r="H21" i="32"/>
  <c r="I86" i="148" s="1"/>
  <c r="G21" i="32"/>
  <c r="H86" i="148" s="1"/>
  <c r="F21" i="32"/>
  <c r="G86" i="148" s="1"/>
  <c r="E21" i="32"/>
  <c r="F86" i="148" s="1"/>
  <c r="I20" i="32"/>
  <c r="H20" i="32"/>
  <c r="G20" i="32"/>
  <c r="F20" i="32"/>
  <c r="E20" i="32"/>
  <c r="I19" i="32"/>
  <c r="H19" i="32"/>
  <c r="G19" i="32"/>
  <c r="F19" i="32"/>
  <c r="E19" i="32"/>
  <c r="I18" i="32"/>
  <c r="H18" i="32"/>
  <c r="G18" i="32"/>
  <c r="F18" i="32"/>
  <c r="E18" i="32"/>
  <c r="I17" i="32"/>
  <c r="H17" i="32"/>
  <c r="G17" i="32"/>
  <c r="F17" i="32"/>
  <c r="E17" i="32"/>
  <c r="I16" i="32"/>
  <c r="H16" i="32"/>
  <c r="G16" i="32"/>
  <c r="F16" i="32"/>
  <c r="E16" i="32"/>
  <c r="I15" i="32"/>
  <c r="H15" i="32"/>
  <c r="G15" i="32"/>
  <c r="F15" i="32"/>
  <c r="E15" i="32"/>
  <c r="I14" i="32"/>
  <c r="H14" i="32"/>
  <c r="G14" i="32"/>
  <c r="F14" i="32"/>
  <c r="E14" i="32"/>
  <c r="I13" i="32"/>
  <c r="H13" i="32"/>
  <c r="G13" i="32"/>
  <c r="E13" i="32"/>
  <c r="I12" i="32"/>
  <c r="J123" i="148" s="1"/>
  <c r="H12" i="32"/>
  <c r="I123" i="148" s="1"/>
  <c r="G12" i="32"/>
  <c r="H123" i="148" s="1"/>
  <c r="F12" i="32"/>
  <c r="G123" i="148" s="1"/>
  <c r="E12" i="32"/>
  <c r="F123" i="148" s="1"/>
  <c r="I11" i="32"/>
  <c r="J122" i="148" s="1"/>
  <c r="H11" i="32"/>
  <c r="I122" i="148" s="1"/>
  <c r="G11" i="32"/>
  <c r="H122" i="148" s="1"/>
  <c r="F11" i="32"/>
  <c r="G122" i="148" s="1"/>
  <c r="E11" i="32"/>
  <c r="F122" i="148" s="1"/>
  <c r="I10" i="32"/>
  <c r="H10" i="32"/>
  <c r="G10" i="32"/>
  <c r="F10" i="32"/>
  <c r="E10" i="32"/>
  <c r="I9" i="32"/>
  <c r="H9" i="32"/>
  <c r="G9" i="32"/>
  <c r="F9" i="32"/>
  <c r="E9" i="32"/>
  <c r="I8" i="32"/>
  <c r="H8" i="32"/>
  <c r="G8" i="32"/>
  <c r="F8" i="32"/>
  <c r="E8" i="32"/>
  <c r="I7" i="32"/>
  <c r="H7" i="32"/>
  <c r="G7" i="32"/>
  <c r="F7" i="32"/>
  <c r="E7" i="32"/>
  <c r="I6" i="32"/>
  <c r="H6" i="32"/>
  <c r="G6" i="32"/>
  <c r="F6" i="32"/>
  <c r="E6" i="32"/>
  <c r="B7" i="32"/>
  <c r="B6" i="32"/>
  <c r="F22" i="54"/>
  <c r="F23" i="54"/>
  <c r="F24" i="54"/>
  <c r="F25" i="54"/>
  <c r="F26" i="54"/>
  <c r="F27" i="54"/>
  <c r="F28" i="54"/>
  <c r="F29" i="54"/>
  <c r="F30" i="54"/>
  <c r="F31" i="54"/>
  <c r="F32" i="54"/>
  <c r="F33" i="54"/>
  <c r="F21" i="54"/>
  <c r="F22" i="18"/>
  <c r="F23" i="18"/>
  <c r="F24" i="18"/>
  <c r="F25" i="18"/>
  <c r="F26" i="18"/>
  <c r="F27" i="18"/>
  <c r="F28" i="18"/>
  <c r="F29" i="18"/>
  <c r="F30" i="18"/>
  <c r="F31" i="18"/>
  <c r="F32" i="18"/>
  <c r="F33" i="18"/>
  <c r="F21" i="18"/>
  <c r="I39" i="148" l="1"/>
  <c r="I101" i="148"/>
  <c r="I9" i="148"/>
  <c r="J103" i="148"/>
  <c r="J83" i="148"/>
  <c r="J65" i="148"/>
  <c r="I67" i="148"/>
  <c r="I32" i="148"/>
  <c r="I85" i="148"/>
  <c r="G79" i="148"/>
  <c r="G61" i="148"/>
  <c r="G99" i="148"/>
  <c r="G36" i="148"/>
  <c r="G6" i="148"/>
  <c r="I8" i="148"/>
  <c r="I38" i="148"/>
  <c r="I63" i="148"/>
  <c r="I81" i="148"/>
  <c r="H10" i="148"/>
  <c r="H82" i="148"/>
  <c r="H64" i="148"/>
  <c r="H40" i="148"/>
  <c r="H102" i="148"/>
  <c r="G84" i="148"/>
  <c r="G66" i="148"/>
  <c r="G31" i="148"/>
  <c r="F9" i="148"/>
  <c r="F101" i="148"/>
  <c r="F39" i="148"/>
  <c r="J64" i="148"/>
  <c r="J40" i="148"/>
  <c r="J102" i="148"/>
  <c r="J10" i="148"/>
  <c r="J82" i="148"/>
  <c r="I84" i="148"/>
  <c r="I31" i="148"/>
  <c r="I66" i="148"/>
  <c r="F85" i="148"/>
  <c r="F67" i="148"/>
  <c r="F32" i="148"/>
  <c r="J88" i="148"/>
  <c r="J16" i="148"/>
  <c r="J108" i="148"/>
  <c r="J68" i="148"/>
  <c r="H90" i="148"/>
  <c r="H69" i="148"/>
  <c r="H20" i="148"/>
  <c r="H51" i="148"/>
  <c r="H110" i="148"/>
  <c r="J99" i="148"/>
  <c r="J36" i="148"/>
  <c r="J79" i="148"/>
  <c r="J6" i="148"/>
  <c r="J61" i="148"/>
  <c r="G9" i="148"/>
  <c r="G101" i="148"/>
  <c r="G39" i="148"/>
  <c r="H65" i="148"/>
  <c r="H83" i="148"/>
  <c r="H103" i="148"/>
  <c r="J66" i="148"/>
  <c r="J31" i="148"/>
  <c r="J84" i="148"/>
  <c r="G85" i="148"/>
  <c r="G67" i="148"/>
  <c r="G32" i="148"/>
  <c r="J49" i="148"/>
  <c r="J18" i="148"/>
  <c r="I69" i="148"/>
  <c r="I51" i="148"/>
  <c r="I20" i="148"/>
  <c r="I90" i="148"/>
  <c r="I110" i="148"/>
  <c r="J4" i="148"/>
  <c r="J120" i="148"/>
  <c r="J55" i="148"/>
  <c r="J114" i="148"/>
  <c r="J96" i="148"/>
  <c r="J75" i="148"/>
  <c r="J57" i="148"/>
  <c r="J28" i="148"/>
  <c r="G15" i="148"/>
  <c r="G107" i="148"/>
  <c r="G87" i="148"/>
  <c r="G45" i="148"/>
  <c r="G52" i="148"/>
  <c r="G111" i="148"/>
  <c r="G70" i="148"/>
  <c r="G91" i="148"/>
  <c r="G21" i="148"/>
  <c r="J71" i="148"/>
  <c r="J92" i="148"/>
  <c r="H101" i="148"/>
  <c r="H39" i="148"/>
  <c r="H9" i="148"/>
  <c r="F119" i="148"/>
  <c r="F3" i="148"/>
  <c r="F104" i="148"/>
  <c r="F12" i="148"/>
  <c r="F42" i="148"/>
  <c r="H32" i="148"/>
  <c r="H67" i="148"/>
  <c r="H85" i="148"/>
  <c r="F60" i="148"/>
  <c r="F78" i="148"/>
  <c r="J9" i="148"/>
  <c r="J39" i="148"/>
  <c r="J101" i="148"/>
  <c r="F11" i="148"/>
  <c r="F41" i="148"/>
  <c r="J85" i="148"/>
  <c r="J32" i="148"/>
  <c r="J67" i="148"/>
  <c r="I3" i="148"/>
  <c r="I119" i="148"/>
  <c r="I104" i="148"/>
  <c r="I12" i="148"/>
  <c r="I42" i="148"/>
  <c r="H21" i="148"/>
  <c r="H111" i="148"/>
  <c r="H52" i="148"/>
  <c r="H91" i="148"/>
  <c r="H70" i="148"/>
  <c r="G72" i="148"/>
  <c r="G33" i="148"/>
  <c r="G93" i="148"/>
  <c r="G24" i="148"/>
  <c r="G34" i="148"/>
  <c r="G94" i="148"/>
  <c r="G73" i="148"/>
  <c r="G115" i="148"/>
  <c r="G56" i="148"/>
  <c r="G26" i="148"/>
  <c r="H78" i="148"/>
  <c r="H60" i="148"/>
  <c r="J7" i="148"/>
  <c r="J100" i="148"/>
  <c r="J80" i="148"/>
  <c r="J37" i="148"/>
  <c r="J62" i="148"/>
  <c r="H41" i="148"/>
  <c r="H11" i="148"/>
  <c r="J119" i="148"/>
  <c r="J3" i="148"/>
  <c r="J42" i="148"/>
  <c r="J104" i="148"/>
  <c r="J12" i="148"/>
  <c r="G106" i="148"/>
  <c r="G44" i="148"/>
  <c r="G14" i="148"/>
  <c r="I87" i="148"/>
  <c r="I15" i="148"/>
  <c r="I45" i="148"/>
  <c r="I107" i="148"/>
  <c r="F109" i="148"/>
  <c r="F46" i="148"/>
  <c r="F17" i="148"/>
  <c r="F89" i="148"/>
  <c r="J19" i="148"/>
  <c r="J50" i="148"/>
  <c r="I21" i="148"/>
  <c r="I111" i="148"/>
  <c r="I91" i="148"/>
  <c r="I70" i="148"/>
  <c r="I52" i="148"/>
  <c r="H33" i="148"/>
  <c r="H93" i="148"/>
  <c r="H72" i="148"/>
  <c r="H94" i="148"/>
  <c r="H24" i="148"/>
  <c r="H73" i="148"/>
  <c r="H34" i="148"/>
  <c r="H26" i="148"/>
  <c r="H115" i="148"/>
  <c r="H56" i="148"/>
  <c r="F62" i="148"/>
  <c r="F7" i="148"/>
  <c r="F37" i="148"/>
  <c r="F80" i="148"/>
  <c r="F100" i="148"/>
  <c r="I83" i="148"/>
  <c r="I65" i="148"/>
  <c r="I103" i="148"/>
  <c r="G50" i="148"/>
  <c r="G19" i="148"/>
  <c r="I7" i="148"/>
  <c r="I80" i="148"/>
  <c r="I62" i="148"/>
  <c r="I100" i="148"/>
  <c r="I37" i="148"/>
  <c r="G41" i="148"/>
  <c r="G11" i="148"/>
  <c r="F106" i="148"/>
  <c r="F14" i="148"/>
  <c r="F44" i="148"/>
  <c r="H107" i="148"/>
  <c r="H15" i="148"/>
  <c r="H87" i="148"/>
  <c r="H45" i="148"/>
  <c r="I50" i="148"/>
  <c r="I19" i="148"/>
  <c r="I78" i="148"/>
  <c r="I60" i="148"/>
  <c r="F8" i="148"/>
  <c r="F38" i="148"/>
  <c r="F63" i="148"/>
  <c r="F81" i="148"/>
  <c r="I41" i="148"/>
  <c r="I11" i="148"/>
  <c r="F13" i="148"/>
  <c r="F105" i="148"/>
  <c r="F43" i="148"/>
  <c r="H44" i="148"/>
  <c r="H106" i="148"/>
  <c r="H14" i="148"/>
  <c r="J107" i="148"/>
  <c r="J45" i="148"/>
  <c r="J15" i="148"/>
  <c r="J87" i="148"/>
  <c r="G17" i="148"/>
  <c r="G109" i="148"/>
  <c r="G89" i="148"/>
  <c r="G46" i="148"/>
  <c r="J52" i="148"/>
  <c r="J21" i="148"/>
  <c r="J111" i="148"/>
  <c r="J91" i="148"/>
  <c r="J70" i="148"/>
  <c r="J93" i="148"/>
  <c r="J72" i="148"/>
  <c r="J33" i="148"/>
  <c r="J34" i="148"/>
  <c r="J24" i="148"/>
  <c r="J94" i="148"/>
  <c r="J73" i="148"/>
  <c r="J115" i="148"/>
  <c r="J26" i="148"/>
  <c r="J56" i="148"/>
  <c r="F19" i="148"/>
  <c r="F50" i="148"/>
  <c r="F102" i="148"/>
  <c r="F82" i="148"/>
  <c r="F64" i="148"/>
  <c r="F40" i="148"/>
  <c r="F10" i="148"/>
  <c r="J11" i="148"/>
  <c r="J41" i="148"/>
  <c r="G105" i="148"/>
  <c r="G13" i="148"/>
  <c r="G43" i="148"/>
  <c r="I106" i="148"/>
  <c r="I44" i="148"/>
  <c r="I14" i="148"/>
  <c r="F16" i="148"/>
  <c r="F108" i="148"/>
  <c r="F88" i="148"/>
  <c r="F68" i="148"/>
  <c r="H89" i="148"/>
  <c r="H17" i="148"/>
  <c r="H46" i="148"/>
  <c r="H109" i="148"/>
  <c r="G112" i="148"/>
  <c r="G22" i="148"/>
  <c r="G113" i="148"/>
  <c r="G54" i="148"/>
  <c r="G27" i="148"/>
  <c r="G116" i="148"/>
  <c r="G74" i="148"/>
  <c r="G95" i="148"/>
  <c r="G37" i="148"/>
  <c r="G62" i="148"/>
  <c r="G7" i="148"/>
  <c r="G80" i="148"/>
  <c r="G100" i="148"/>
  <c r="F91" i="148"/>
  <c r="F111" i="148"/>
  <c r="F21" i="148"/>
  <c r="F52" i="148"/>
  <c r="F70" i="148"/>
  <c r="H92" i="148"/>
  <c r="H71" i="148"/>
  <c r="H100" i="148"/>
  <c r="H37" i="148"/>
  <c r="H62" i="148"/>
  <c r="H80" i="148"/>
  <c r="H7" i="148"/>
  <c r="H119" i="148"/>
  <c r="H3" i="148"/>
  <c r="H104" i="148"/>
  <c r="H42" i="148"/>
  <c r="H12" i="148"/>
  <c r="H19" i="148"/>
  <c r="H50" i="148"/>
  <c r="G78" i="148"/>
  <c r="G60" i="148"/>
  <c r="J60" i="148"/>
  <c r="J78" i="148"/>
  <c r="G81" i="148"/>
  <c r="G63" i="148"/>
  <c r="G8" i="148"/>
  <c r="G38" i="148"/>
  <c r="F79" i="148"/>
  <c r="F6" i="148"/>
  <c r="F99" i="148"/>
  <c r="F61" i="148"/>
  <c r="F36" i="148"/>
  <c r="H63" i="148"/>
  <c r="H38" i="148"/>
  <c r="H81" i="148"/>
  <c r="H8" i="148"/>
  <c r="F84" i="148"/>
  <c r="F66" i="148"/>
  <c r="F31" i="148"/>
  <c r="H43" i="148"/>
  <c r="H105" i="148"/>
  <c r="H13" i="148"/>
  <c r="J106" i="148"/>
  <c r="J14" i="148"/>
  <c r="J44" i="148"/>
  <c r="G108" i="148"/>
  <c r="G16" i="148"/>
  <c r="G88" i="148"/>
  <c r="G68" i="148"/>
  <c r="I46" i="148"/>
  <c r="I109" i="148"/>
  <c r="I89" i="148"/>
  <c r="I17" i="148"/>
  <c r="F18" i="148"/>
  <c r="F49" i="148"/>
  <c r="H22" i="148"/>
  <c r="H112" i="148"/>
  <c r="H113" i="148"/>
  <c r="H54" i="148"/>
  <c r="H27" i="148"/>
  <c r="H95" i="148"/>
  <c r="H74" i="148"/>
  <c r="H116" i="148"/>
  <c r="F107" i="148"/>
  <c r="F15" i="148"/>
  <c r="F45" i="148"/>
  <c r="F87" i="148"/>
  <c r="F69" i="148"/>
  <c r="F51" i="148"/>
  <c r="F20" i="148"/>
  <c r="F110" i="148"/>
  <c r="F90" i="148"/>
  <c r="J112" i="148"/>
  <c r="J22" i="148"/>
  <c r="J54" i="148"/>
  <c r="J113" i="148"/>
  <c r="J27" i="148"/>
  <c r="J116" i="148"/>
  <c r="J95" i="148"/>
  <c r="J74" i="148"/>
  <c r="J90" i="148"/>
  <c r="J51" i="148"/>
  <c r="J20" i="148"/>
  <c r="J110" i="148"/>
  <c r="J69" i="148"/>
  <c r="G92" i="148"/>
  <c r="G71" i="148"/>
  <c r="G3" i="148"/>
  <c r="G119" i="148"/>
  <c r="G104" i="148"/>
  <c r="G42" i="148"/>
  <c r="G12" i="148"/>
  <c r="H88" i="148"/>
  <c r="H16" i="148"/>
  <c r="H68" i="148"/>
  <c r="H108" i="148"/>
  <c r="J109" i="148"/>
  <c r="J17" i="148"/>
  <c r="J89" i="148"/>
  <c r="J46" i="148"/>
  <c r="G49" i="148"/>
  <c r="G18" i="148"/>
  <c r="H99" i="148"/>
  <c r="H79" i="148"/>
  <c r="H61" i="148"/>
  <c r="H6" i="148"/>
  <c r="H36" i="148"/>
  <c r="J81" i="148"/>
  <c r="J63" i="148"/>
  <c r="J8" i="148"/>
  <c r="J38" i="148"/>
  <c r="I82" i="148"/>
  <c r="I40" i="148"/>
  <c r="I102" i="148"/>
  <c r="I10" i="148"/>
  <c r="I64" i="148"/>
  <c r="F103" i="148"/>
  <c r="F65" i="148"/>
  <c r="F83" i="148"/>
  <c r="H84" i="148"/>
  <c r="H31" i="148"/>
  <c r="H66" i="148"/>
  <c r="J105" i="148"/>
  <c r="J43" i="148"/>
  <c r="J13" i="148"/>
  <c r="I108" i="148"/>
  <c r="I16" i="148"/>
  <c r="I88" i="148"/>
  <c r="I68" i="148"/>
  <c r="H49" i="148"/>
  <c r="H18" i="148"/>
  <c r="G20" i="148"/>
  <c r="G110" i="148"/>
  <c r="G90" i="148"/>
  <c r="G69" i="148"/>
  <c r="G51" i="148"/>
  <c r="G120" i="148"/>
  <c r="G4" i="148"/>
  <c r="G55" i="148"/>
  <c r="G114" i="148"/>
  <c r="G96" i="148"/>
  <c r="G28" i="148"/>
  <c r="G75" i="148"/>
  <c r="G57" i="148"/>
  <c r="I43" i="148"/>
  <c r="I13" i="148"/>
  <c r="I105" i="148"/>
  <c r="I36" i="148"/>
  <c r="I79" i="148"/>
  <c r="I6" i="148"/>
  <c r="I61" i="148"/>
  <c r="I99" i="148"/>
  <c r="G65" i="148"/>
  <c r="G103" i="148"/>
  <c r="G83" i="148"/>
  <c r="I18" i="148"/>
  <c r="I49" i="148"/>
  <c r="H120" i="148"/>
  <c r="H4" i="148"/>
  <c r="H114" i="148"/>
  <c r="H55" i="148"/>
  <c r="H75" i="148"/>
  <c r="H96" i="148"/>
  <c r="H57" i="148"/>
  <c r="H28" i="148"/>
  <c r="H69" i="129"/>
  <c r="F4" i="129" s="1"/>
  <c r="J55" i="32" s="1"/>
  <c r="K55" i="32" s="1"/>
  <c r="H19" i="128"/>
  <c r="H14" i="127"/>
  <c r="H13" i="127"/>
  <c r="H11" i="127"/>
  <c r="H12" i="127"/>
  <c r="H36" i="127"/>
  <c r="K135" i="148" l="1"/>
  <c r="L135" i="148" s="1"/>
  <c r="D164" i="130"/>
  <c r="G2" i="148"/>
  <c r="J118" i="148"/>
  <c r="H30" i="148"/>
  <c r="J59" i="148"/>
  <c r="J77" i="148"/>
  <c r="J5" i="148"/>
  <c r="H35" i="148"/>
  <c r="J35" i="148"/>
  <c r="J30" i="148"/>
  <c r="J98" i="148"/>
  <c r="G30" i="148"/>
  <c r="H5" i="148"/>
  <c r="H59" i="148"/>
  <c r="H98" i="148"/>
  <c r="H2" i="148"/>
  <c r="H77" i="148"/>
  <c r="G118" i="148"/>
  <c r="H118" i="148"/>
  <c r="J2" i="148"/>
  <c r="H69" i="128"/>
  <c r="F4" i="128" s="1"/>
  <c r="J54" i="32" s="1"/>
  <c r="E54" i="32"/>
  <c r="F134" i="148" s="1"/>
  <c r="H19" i="127"/>
  <c r="E53" i="32" s="1"/>
  <c r="F133" i="148" s="1"/>
  <c r="K134" i="148" l="1"/>
  <c r="L134" i="148" s="1"/>
  <c r="K54" i="32"/>
  <c r="D163" i="130"/>
  <c r="H69" i="127"/>
  <c r="F4" i="127" s="1"/>
  <c r="J53" i="32" s="1"/>
  <c r="K133" i="148" l="1"/>
  <c r="L133" i="148" s="1"/>
  <c r="K53" i="32"/>
  <c r="D162" i="130"/>
  <c r="H66" i="122"/>
  <c r="H65" i="122"/>
  <c r="H64" i="122"/>
  <c r="H67" i="122" s="1"/>
  <c r="H59" i="122"/>
  <c r="H58" i="122"/>
  <c r="H57" i="122"/>
  <c r="H60" i="122" s="1"/>
  <c r="H52" i="32" s="1"/>
  <c r="H52" i="122"/>
  <c r="H51" i="122"/>
  <c r="H50" i="122"/>
  <c r="H49" i="122"/>
  <c r="H48" i="122"/>
  <c r="H47" i="122"/>
  <c r="H53" i="122" s="1"/>
  <c r="H46" i="122"/>
  <c r="H45" i="122"/>
  <c r="H44" i="122"/>
  <c r="H43" i="122"/>
  <c r="H42" i="122"/>
  <c r="H41" i="122"/>
  <c r="H40" i="122"/>
  <c r="F34" i="122"/>
  <c r="H34" i="122" s="1"/>
  <c r="F33" i="122"/>
  <c r="H33" i="122" s="1"/>
  <c r="F32" i="122"/>
  <c r="H32" i="122" s="1"/>
  <c r="F31" i="122"/>
  <c r="H31" i="122" s="1"/>
  <c r="F30" i="122"/>
  <c r="H30" i="122" s="1"/>
  <c r="F29" i="122"/>
  <c r="H29" i="122" s="1"/>
  <c r="F28" i="122"/>
  <c r="H28" i="122" s="1"/>
  <c r="F27" i="122"/>
  <c r="H27" i="122" s="1"/>
  <c r="F26" i="122"/>
  <c r="H26" i="122" s="1"/>
  <c r="F25" i="122"/>
  <c r="H25" i="122" s="1"/>
  <c r="F24" i="122"/>
  <c r="H24" i="122" s="1"/>
  <c r="F23" i="122"/>
  <c r="H23" i="122" s="1"/>
  <c r="H18" i="122"/>
  <c r="H17" i="122"/>
  <c r="H16" i="122"/>
  <c r="H15" i="122"/>
  <c r="H12" i="122"/>
  <c r="H11" i="122"/>
  <c r="B6" i="122"/>
  <c r="B52" i="32" s="1"/>
  <c r="H66" i="121"/>
  <c r="H65" i="121"/>
  <c r="H64" i="121"/>
  <c r="H67" i="121" s="1"/>
  <c r="H59" i="121"/>
  <c r="H58" i="121"/>
  <c r="H57" i="121"/>
  <c r="H60" i="121" s="1"/>
  <c r="H51" i="32" s="1"/>
  <c r="H52" i="121"/>
  <c r="H51" i="121"/>
  <c r="H50" i="121"/>
  <c r="H49" i="121"/>
  <c r="H48" i="121"/>
  <c r="H47" i="121"/>
  <c r="H46" i="121"/>
  <c r="H53" i="121" s="1"/>
  <c r="H45" i="121"/>
  <c r="H44" i="121"/>
  <c r="H43" i="121"/>
  <c r="H42" i="121"/>
  <c r="H41" i="121"/>
  <c r="H40" i="121"/>
  <c r="F34" i="121"/>
  <c r="H34" i="121" s="1"/>
  <c r="F33" i="121"/>
  <c r="H33" i="121" s="1"/>
  <c r="F32" i="121"/>
  <c r="H32" i="121" s="1"/>
  <c r="H31" i="121"/>
  <c r="F31" i="121"/>
  <c r="F30" i="121"/>
  <c r="H30" i="121" s="1"/>
  <c r="F29" i="121"/>
  <c r="H29" i="121" s="1"/>
  <c r="F28" i="121"/>
  <c r="H28" i="121" s="1"/>
  <c r="F27" i="121"/>
  <c r="H27" i="121" s="1"/>
  <c r="F26" i="121"/>
  <c r="H26" i="121" s="1"/>
  <c r="F25" i="121"/>
  <c r="H25" i="121" s="1"/>
  <c r="F24" i="121"/>
  <c r="H24" i="121" s="1"/>
  <c r="H23" i="121"/>
  <c r="F23" i="121"/>
  <c r="H18" i="121"/>
  <c r="H17" i="121"/>
  <c r="H16" i="121"/>
  <c r="H15" i="121"/>
  <c r="H14" i="121"/>
  <c r="H13" i="121"/>
  <c r="H12" i="121"/>
  <c r="H11" i="121"/>
  <c r="B6" i="121"/>
  <c r="B51" i="32" s="1"/>
  <c r="H66" i="120"/>
  <c r="H65" i="120"/>
  <c r="H64" i="120"/>
  <c r="H67" i="120" s="1"/>
  <c r="H59" i="120"/>
  <c r="H58" i="120"/>
  <c r="H57" i="120"/>
  <c r="H60" i="120" s="1"/>
  <c r="H50" i="32" s="1"/>
  <c r="H52" i="120"/>
  <c r="H51" i="120"/>
  <c r="H50" i="120"/>
  <c r="H49" i="120"/>
  <c r="H48" i="120"/>
  <c r="H47" i="120"/>
  <c r="H46" i="120"/>
  <c r="H45" i="120"/>
  <c r="H44" i="120"/>
  <c r="H43" i="120"/>
  <c r="H42" i="120"/>
  <c r="H41" i="120"/>
  <c r="H40" i="120"/>
  <c r="F34" i="120"/>
  <c r="H34" i="120" s="1"/>
  <c r="F33" i="120"/>
  <c r="H33" i="120" s="1"/>
  <c r="F32" i="120"/>
  <c r="H32" i="120" s="1"/>
  <c r="F31" i="120"/>
  <c r="H31" i="120" s="1"/>
  <c r="F30" i="120"/>
  <c r="H30" i="120" s="1"/>
  <c r="F29" i="120"/>
  <c r="H29" i="120" s="1"/>
  <c r="F28" i="120"/>
  <c r="H28" i="120" s="1"/>
  <c r="F27" i="120"/>
  <c r="H27" i="120" s="1"/>
  <c r="F26" i="120"/>
  <c r="H26" i="120" s="1"/>
  <c r="F25" i="120"/>
  <c r="H25" i="120" s="1"/>
  <c r="F24" i="120"/>
  <c r="H24" i="120" s="1"/>
  <c r="F23" i="120"/>
  <c r="H23" i="120" s="1"/>
  <c r="H18" i="120"/>
  <c r="H17" i="120"/>
  <c r="H16" i="120"/>
  <c r="H15" i="120"/>
  <c r="H14" i="120"/>
  <c r="H13" i="120"/>
  <c r="H12" i="120"/>
  <c r="H11" i="120"/>
  <c r="B6" i="120"/>
  <c r="B50" i="32" s="1"/>
  <c r="H64" i="119"/>
  <c r="H63" i="119"/>
  <c r="H62" i="119"/>
  <c r="H65" i="119" s="1"/>
  <c r="H57" i="119"/>
  <c r="H56" i="119"/>
  <c r="H55" i="119"/>
  <c r="H50" i="119"/>
  <c r="H49" i="119"/>
  <c r="H48" i="119"/>
  <c r="H47" i="119"/>
  <c r="H46" i="119"/>
  <c r="H45" i="119"/>
  <c r="H44" i="119"/>
  <c r="H43" i="119"/>
  <c r="H42" i="119"/>
  <c r="H41" i="119"/>
  <c r="H40" i="119"/>
  <c r="H39" i="119"/>
  <c r="H38" i="119"/>
  <c r="F32" i="119"/>
  <c r="H32" i="119" s="1"/>
  <c r="F31" i="119"/>
  <c r="H31" i="119" s="1"/>
  <c r="F30" i="119"/>
  <c r="H30" i="119" s="1"/>
  <c r="F29" i="119"/>
  <c r="H29" i="119" s="1"/>
  <c r="F28" i="119"/>
  <c r="H28" i="119" s="1"/>
  <c r="F27" i="119"/>
  <c r="H27" i="119" s="1"/>
  <c r="F26" i="119"/>
  <c r="H26" i="119" s="1"/>
  <c r="F25" i="119"/>
  <c r="H25" i="119" s="1"/>
  <c r="F24" i="119"/>
  <c r="H24" i="119" s="1"/>
  <c r="F23" i="119"/>
  <c r="H23" i="119" s="1"/>
  <c r="F22" i="119"/>
  <c r="H22" i="119" s="1"/>
  <c r="F21" i="119"/>
  <c r="H21" i="119" s="1"/>
  <c r="H16" i="119"/>
  <c r="H15" i="119"/>
  <c r="H14" i="119"/>
  <c r="H13" i="119"/>
  <c r="H12" i="119"/>
  <c r="H11" i="119"/>
  <c r="B6" i="119"/>
  <c r="B49" i="32" s="1"/>
  <c r="H69" i="118"/>
  <c r="H68" i="118"/>
  <c r="H67" i="118"/>
  <c r="H70" i="118" s="1"/>
  <c r="H62" i="118"/>
  <c r="H61" i="118"/>
  <c r="H60" i="118"/>
  <c r="H55" i="118"/>
  <c r="H54" i="118"/>
  <c r="H53" i="118"/>
  <c r="H52" i="118"/>
  <c r="H51" i="118"/>
  <c r="H50" i="118"/>
  <c r="H49" i="118"/>
  <c r="H48" i="118"/>
  <c r="H47" i="118"/>
  <c r="H46" i="118"/>
  <c r="H45" i="118"/>
  <c r="H44" i="118"/>
  <c r="H43" i="118"/>
  <c r="F37" i="118"/>
  <c r="H37" i="118" s="1"/>
  <c r="F36" i="118"/>
  <c r="H36" i="118" s="1"/>
  <c r="F35" i="118"/>
  <c r="H35" i="118" s="1"/>
  <c r="F34" i="118"/>
  <c r="H34" i="118" s="1"/>
  <c r="F33" i="118"/>
  <c r="H33" i="118" s="1"/>
  <c r="F32" i="118"/>
  <c r="H32" i="118" s="1"/>
  <c r="F31" i="118"/>
  <c r="H31" i="118" s="1"/>
  <c r="F30" i="118"/>
  <c r="H30" i="118" s="1"/>
  <c r="F29" i="118"/>
  <c r="H29" i="118" s="1"/>
  <c r="F28" i="118"/>
  <c r="H28" i="118" s="1"/>
  <c r="F27" i="118"/>
  <c r="H27" i="118" s="1"/>
  <c r="F26" i="118"/>
  <c r="H26" i="118" s="1"/>
  <c r="H21" i="118"/>
  <c r="H20" i="118"/>
  <c r="H19" i="118"/>
  <c r="H18" i="118"/>
  <c r="H17" i="118"/>
  <c r="H16" i="118"/>
  <c r="H15" i="118"/>
  <c r="H14" i="118"/>
  <c r="H13" i="118"/>
  <c r="H12" i="118"/>
  <c r="H11" i="118"/>
  <c r="B6" i="118"/>
  <c r="B48" i="32" s="1"/>
  <c r="I74" i="148" l="1"/>
  <c r="I116" i="148"/>
  <c r="I27" i="148"/>
  <c r="I95" i="148"/>
  <c r="I26" i="148"/>
  <c r="I115" i="148"/>
  <c r="I56" i="148"/>
  <c r="I96" i="148"/>
  <c r="I75" i="148"/>
  <c r="I28" i="148"/>
  <c r="I57" i="148"/>
  <c r="H19" i="121"/>
  <c r="E51" i="32" s="1"/>
  <c r="H19" i="122"/>
  <c r="E52" i="32" s="1"/>
  <c r="H17" i="119"/>
  <c r="E49" i="32" s="1"/>
  <c r="F25" i="148" s="1"/>
  <c r="H63" i="118"/>
  <c r="H48" i="32" s="1"/>
  <c r="H58" i="119"/>
  <c r="H49" i="32" s="1"/>
  <c r="I25" i="148" s="1"/>
  <c r="H56" i="118"/>
  <c r="H19" i="120"/>
  <c r="E50" i="32" s="1"/>
  <c r="H53" i="120"/>
  <c r="H51" i="119"/>
  <c r="H22" i="118"/>
  <c r="E48" i="32" s="1"/>
  <c r="F95" i="148" l="1"/>
  <c r="F27" i="148"/>
  <c r="F74" i="148"/>
  <c r="F116" i="148"/>
  <c r="F4" i="148"/>
  <c r="F2" i="148" s="1"/>
  <c r="F120" i="148"/>
  <c r="F118" i="148" s="1"/>
  <c r="F114" i="148"/>
  <c r="F55" i="148"/>
  <c r="F26" i="148"/>
  <c r="F56" i="148"/>
  <c r="F115" i="148"/>
  <c r="I120" i="148"/>
  <c r="I118" i="148" s="1"/>
  <c r="I4" i="148"/>
  <c r="I2" i="148" s="1"/>
  <c r="I55" i="148"/>
  <c r="I114" i="148"/>
  <c r="F96" i="148"/>
  <c r="F75" i="148"/>
  <c r="F57" i="148"/>
  <c r="F28" i="148"/>
  <c r="H11" i="57"/>
  <c r="H12" i="57"/>
  <c r="H13" i="57"/>
  <c r="H13" i="58"/>
  <c r="H14" i="58"/>
  <c r="H15" i="58"/>
  <c r="H16" i="58"/>
  <c r="H17" i="58"/>
  <c r="H18" i="58"/>
  <c r="H19" i="58"/>
  <c r="H20" i="58"/>
  <c r="H21" i="58"/>
  <c r="H12" i="59"/>
  <c r="H13" i="59"/>
  <c r="H14" i="59"/>
  <c r="H15" i="59"/>
  <c r="H16" i="59"/>
  <c r="H17" i="59"/>
  <c r="H18" i="59"/>
  <c r="H19" i="59"/>
  <c r="H20" i="59"/>
  <c r="H21" i="59"/>
  <c r="H12" i="113"/>
  <c r="H13" i="113"/>
  <c r="H14" i="113"/>
  <c r="H15" i="113"/>
  <c r="H16" i="113"/>
  <c r="H17" i="113"/>
  <c r="H18" i="113"/>
  <c r="H19" i="113"/>
  <c r="H20" i="113"/>
  <c r="H21" i="113"/>
  <c r="H22" i="113"/>
  <c r="H23" i="113"/>
  <c r="H24" i="113"/>
  <c r="H12" i="114"/>
  <c r="H13" i="114"/>
  <c r="H14" i="114"/>
  <c r="H15" i="114"/>
  <c r="H12" i="115"/>
  <c r="H13" i="115"/>
  <c r="H14" i="115"/>
  <c r="H15" i="115"/>
  <c r="H16" i="115"/>
  <c r="F22" i="115"/>
  <c r="H22" i="115" s="1"/>
  <c r="F23" i="115"/>
  <c r="H23" i="115" s="1"/>
  <c r="F24" i="115"/>
  <c r="H24" i="115" s="1"/>
  <c r="F25" i="115"/>
  <c r="F26" i="115"/>
  <c r="F27" i="115"/>
  <c r="H27" i="115" s="1"/>
  <c r="F28" i="115"/>
  <c r="H28" i="115" s="1"/>
  <c r="F29" i="115"/>
  <c r="H29" i="115" s="1"/>
  <c r="F30" i="115"/>
  <c r="H30" i="115" s="1"/>
  <c r="F31" i="115"/>
  <c r="H31" i="115" s="1"/>
  <c r="F32" i="115"/>
  <c r="H32" i="115" s="1"/>
  <c r="F21" i="115"/>
  <c r="H21" i="115" s="1"/>
  <c r="F21" i="114"/>
  <c r="H21" i="114" s="1"/>
  <c r="F22" i="114"/>
  <c r="H22" i="114" s="1"/>
  <c r="F23" i="114"/>
  <c r="H23" i="114" s="1"/>
  <c r="F24" i="114"/>
  <c r="H24" i="114" s="1"/>
  <c r="F25" i="114"/>
  <c r="H25" i="114" s="1"/>
  <c r="F26" i="114"/>
  <c r="H26" i="114" s="1"/>
  <c r="F27" i="114"/>
  <c r="H27" i="114" s="1"/>
  <c r="F28" i="114"/>
  <c r="F29" i="114"/>
  <c r="H29" i="114" s="1"/>
  <c r="F30" i="114"/>
  <c r="H30" i="114" s="1"/>
  <c r="F31" i="114"/>
  <c r="H31" i="114" s="1"/>
  <c r="F20" i="114"/>
  <c r="H20" i="114" s="1"/>
  <c r="F31" i="113"/>
  <c r="H31" i="113" s="1"/>
  <c r="F32" i="113"/>
  <c r="H32" i="113" s="1"/>
  <c r="F33" i="113"/>
  <c r="F34" i="113"/>
  <c r="F35" i="113"/>
  <c r="H35" i="113" s="1"/>
  <c r="F36" i="113"/>
  <c r="H36" i="113" s="1"/>
  <c r="F37" i="113"/>
  <c r="H37" i="113" s="1"/>
  <c r="F38" i="113"/>
  <c r="H38" i="113" s="1"/>
  <c r="F39" i="113"/>
  <c r="H39" i="113" s="1"/>
  <c r="F40" i="113"/>
  <c r="H40" i="113" s="1"/>
  <c r="F41" i="113"/>
  <c r="F30" i="113"/>
  <c r="H30" i="113" s="1"/>
  <c r="H47" i="113"/>
  <c r="F31" i="112"/>
  <c r="H31" i="112" s="1"/>
  <c r="F32" i="112"/>
  <c r="H32" i="112" s="1"/>
  <c r="F33" i="112"/>
  <c r="H33" i="112" s="1"/>
  <c r="F34" i="112"/>
  <c r="F35" i="112"/>
  <c r="F36" i="112"/>
  <c r="H36" i="112" s="1"/>
  <c r="F37" i="112"/>
  <c r="F38" i="112"/>
  <c r="F39" i="112"/>
  <c r="F40" i="112"/>
  <c r="H40" i="112" s="1"/>
  <c r="F41" i="112"/>
  <c r="H41" i="112" s="1"/>
  <c r="F30" i="112"/>
  <c r="H30" i="112" s="1"/>
  <c r="H34" i="112"/>
  <c r="H35" i="112"/>
  <c r="H37" i="112"/>
  <c r="H38" i="112"/>
  <c r="H39" i="112"/>
  <c r="H12" i="112"/>
  <c r="H13" i="112"/>
  <c r="H14" i="112"/>
  <c r="H15" i="112"/>
  <c r="H16" i="112"/>
  <c r="H17" i="112"/>
  <c r="H18" i="112"/>
  <c r="H19" i="112"/>
  <c r="H20" i="112"/>
  <c r="H21" i="112"/>
  <c r="H22" i="112"/>
  <c r="H23" i="112"/>
  <c r="H24" i="112"/>
  <c r="H25" i="112"/>
  <c r="F28" i="60"/>
  <c r="F29" i="60"/>
  <c r="F30" i="60"/>
  <c r="F31" i="60"/>
  <c r="F32" i="60"/>
  <c r="F33" i="60"/>
  <c r="F34" i="60"/>
  <c r="F35" i="60"/>
  <c r="F36" i="60"/>
  <c r="F37" i="60"/>
  <c r="F38" i="60"/>
  <c r="F27" i="60"/>
  <c r="F27" i="59"/>
  <c r="F28" i="59"/>
  <c r="F29" i="59"/>
  <c r="F30" i="59"/>
  <c r="F31" i="59"/>
  <c r="F32" i="59"/>
  <c r="F33" i="59"/>
  <c r="F34" i="59"/>
  <c r="F35" i="59"/>
  <c r="F36" i="59"/>
  <c r="F37" i="59"/>
  <c r="F26" i="59"/>
  <c r="F27" i="58"/>
  <c r="F28" i="58"/>
  <c r="F29" i="58"/>
  <c r="F30" i="58"/>
  <c r="F31" i="58"/>
  <c r="F32" i="58"/>
  <c r="F33" i="58"/>
  <c r="F34" i="58"/>
  <c r="F35" i="58"/>
  <c r="F36" i="58"/>
  <c r="F37" i="58"/>
  <c r="F26" i="58"/>
  <c r="H12" i="60"/>
  <c r="H13" i="60"/>
  <c r="H14" i="60"/>
  <c r="H15" i="60"/>
  <c r="H16" i="60"/>
  <c r="H17" i="60"/>
  <c r="H18" i="60"/>
  <c r="H19" i="60"/>
  <c r="H20" i="60"/>
  <c r="H21" i="60"/>
  <c r="H22" i="60"/>
  <c r="H64" i="115"/>
  <c r="H63" i="115"/>
  <c r="H62" i="115"/>
  <c r="H57" i="115"/>
  <c r="H56" i="115"/>
  <c r="H55" i="115"/>
  <c r="H50" i="115"/>
  <c r="H49" i="115"/>
  <c r="H48" i="115"/>
  <c r="H47" i="115"/>
  <c r="H46" i="115"/>
  <c r="H45" i="115"/>
  <c r="H44" i="115"/>
  <c r="H43" i="115"/>
  <c r="H42" i="115"/>
  <c r="H41" i="115"/>
  <c r="H40" i="115"/>
  <c r="H39" i="115"/>
  <c r="H38" i="115"/>
  <c r="H26" i="115"/>
  <c r="H25" i="115"/>
  <c r="H11" i="115"/>
  <c r="B6" i="115"/>
  <c r="B47" i="32" s="1"/>
  <c r="H63" i="114"/>
  <c r="H62" i="114"/>
  <c r="H61" i="114"/>
  <c r="H56" i="114"/>
  <c r="H55" i="114"/>
  <c r="H54" i="114"/>
  <c r="H49" i="114"/>
  <c r="H48" i="114"/>
  <c r="H47" i="114"/>
  <c r="H46" i="114"/>
  <c r="H45" i="114"/>
  <c r="H44" i="114"/>
  <c r="H43" i="114"/>
  <c r="H42" i="114"/>
  <c r="H41" i="114"/>
  <c r="H40" i="114"/>
  <c r="H39" i="114"/>
  <c r="H38" i="114"/>
  <c r="H37" i="114"/>
  <c r="H28" i="114"/>
  <c r="H11" i="114"/>
  <c r="B6" i="114"/>
  <c r="B46" i="32" s="1"/>
  <c r="H73" i="113"/>
  <c r="H72" i="113"/>
  <c r="H71" i="113"/>
  <c r="H74" i="113" s="1"/>
  <c r="H66" i="113"/>
  <c r="H65" i="113"/>
  <c r="H64" i="113"/>
  <c r="H59" i="113"/>
  <c r="H58" i="113"/>
  <c r="H57" i="113"/>
  <c r="H56" i="113"/>
  <c r="H55" i="113"/>
  <c r="H54" i="113"/>
  <c r="H53" i="113"/>
  <c r="H52" i="113"/>
  <c r="H51" i="113"/>
  <c r="H50" i="113"/>
  <c r="H49" i="113"/>
  <c r="H48" i="113"/>
  <c r="H41" i="113"/>
  <c r="H34" i="113"/>
  <c r="H33" i="113"/>
  <c r="H25" i="113"/>
  <c r="H11" i="113"/>
  <c r="B6" i="113"/>
  <c r="B45" i="32" s="1"/>
  <c r="H73" i="112"/>
  <c r="H74" i="112" s="1"/>
  <c r="H72" i="112"/>
  <c r="H71" i="112"/>
  <c r="H66" i="112"/>
  <c r="H65" i="112"/>
  <c r="H64" i="112"/>
  <c r="H59" i="112"/>
  <c r="H58" i="112"/>
  <c r="H57" i="112"/>
  <c r="H56" i="112"/>
  <c r="H55" i="112"/>
  <c r="H54" i="112"/>
  <c r="H53" i="112"/>
  <c r="H52" i="112"/>
  <c r="H51" i="112"/>
  <c r="H50" i="112"/>
  <c r="H49" i="112"/>
  <c r="H48" i="112"/>
  <c r="H47" i="112"/>
  <c r="H11" i="112"/>
  <c r="B6" i="112"/>
  <c r="B44" i="32" s="1"/>
  <c r="H67" i="112" l="1"/>
  <c r="H44" i="32" s="1"/>
  <c r="I23" i="148" s="1"/>
  <c r="H67" i="113"/>
  <c r="H45" i="32" s="1"/>
  <c r="I53" i="148" s="1"/>
  <c r="H26" i="113"/>
  <c r="E45" i="32" s="1"/>
  <c r="F53" i="148" s="1"/>
  <c r="H60" i="113"/>
  <c r="H60" i="112"/>
  <c r="H57" i="114"/>
  <c r="H46" i="32" s="1"/>
  <c r="H50" i="114"/>
  <c r="H64" i="114"/>
  <c r="H51" i="115"/>
  <c r="H58" i="115"/>
  <c r="H47" i="32" s="1"/>
  <c r="H65" i="115"/>
  <c r="H17" i="115"/>
  <c r="E47" i="32" s="1"/>
  <c r="H16" i="114"/>
  <c r="E46" i="32" s="1"/>
  <c r="H26" i="112"/>
  <c r="E44" i="32" s="1"/>
  <c r="F23" i="148" s="1"/>
  <c r="H70" i="60"/>
  <c r="H69" i="60"/>
  <c r="H68" i="60"/>
  <c r="H71" i="60" s="1"/>
  <c r="H63" i="60"/>
  <c r="H62" i="60"/>
  <c r="H61" i="60"/>
  <c r="H56" i="60"/>
  <c r="H55" i="60"/>
  <c r="H54" i="60"/>
  <c r="H53" i="60"/>
  <c r="H52" i="60"/>
  <c r="H51" i="60"/>
  <c r="H50" i="60"/>
  <c r="H49" i="60"/>
  <c r="H48" i="60"/>
  <c r="H47" i="60"/>
  <c r="H46" i="60"/>
  <c r="H45" i="60"/>
  <c r="H44" i="60"/>
  <c r="H38" i="60"/>
  <c r="H37" i="60"/>
  <c r="H36" i="60"/>
  <c r="H35" i="60"/>
  <c r="H34" i="60"/>
  <c r="H33" i="60"/>
  <c r="H32" i="60"/>
  <c r="H31" i="60"/>
  <c r="H30" i="60"/>
  <c r="H29" i="60"/>
  <c r="H28" i="60"/>
  <c r="H27" i="60"/>
  <c r="H11" i="60"/>
  <c r="B6" i="60"/>
  <c r="B43" i="32" s="1"/>
  <c r="H69" i="59"/>
  <c r="H68" i="59"/>
  <c r="H67" i="59"/>
  <c r="H70" i="59" s="1"/>
  <c r="H62" i="59"/>
  <c r="H61" i="59"/>
  <c r="H60" i="59"/>
  <c r="H55" i="59"/>
  <c r="H54" i="59"/>
  <c r="H53" i="59"/>
  <c r="H52" i="59"/>
  <c r="H51" i="59"/>
  <c r="H50" i="59"/>
  <c r="H49" i="59"/>
  <c r="H48" i="59"/>
  <c r="H47" i="59"/>
  <c r="H46" i="59"/>
  <c r="H45" i="59"/>
  <c r="H44" i="59"/>
  <c r="H43" i="59"/>
  <c r="H37" i="59"/>
  <c r="H36" i="59"/>
  <c r="H35" i="59"/>
  <c r="H34" i="59"/>
  <c r="H33" i="59"/>
  <c r="H32" i="59"/>
  <c r="H31" i="59"/>
  <c r="H30" i="59"/>
  <c r="H29" i="59"/>
  <c r="H28" i="59"/>
  <c r="H27" i="59"/>
  <c r="H26" i="59"/>
  <c r="H11" i="59"/>
  <c r="B6" i="59"/>
  <c r="B42" i="32" s="1"/>
  <c r="F54" i="148" l="1"/>
  <c r="F35" i="148" s="1"/>
  <c r="F113" i="148"/>
  <c r="F94" i="148"/>
  <c r="F73" i="148"/>
  <c r="F24" i="148"/>
  <c r="F34" i="148"/>
  <c r="I24" i="148"/>
  <c r="I73" i="148"/>
  <c r="I94" i="148"/>
  <c r="I34" i="148"/>
  <c r="I54" i="148"/>
  <c r="I35" i="148" s="1"/>
  <c r="I113" i="148"/>
  <c r="H57" i="60"/>
  <c r="H23" i="60"/>
  <c r="E43" i="32" s="1"/>
  <c r="H56" i="59"/>
  <c r="H22" i="59"/>
  <c r="E42" i="32" s="1"/>
  <c r="F93" i="148" s="1"/>
  <c r="H63" i="59"/>
  <c r="H42" i="32" s="1"/>
  <c r="H64" i="60"/>
  <c r="H43" i="32" s="1"/>
  <c r="F22" i="148" l="1"/>
  <c r="F5" i="148" s="1"/>
  <c r="F112" i="148"/>
  <c r="F98" i="148" s="1"/>
  <c r="I93" i="148"/>
  <c r="I72" i="148"/>
  <c r="I33" i="148"/>
  <c r="I30" i="148" s="1"/>
  <c r="I112" i="148"/>
  <c r="I98" i="148" s="1"/>
  <c r="I22" i="148"/>
  <c r="I5" i="148" s="1"/>
  <c r="F33" i="148"/>
  <c r="F30" i="148" s="1"/>
  <c r="F72" i="148"/>
  <c r="H11" i="58"/>
  <c r="H69" i="58"/>
  <c r="H68" i="58"/>
  <c r="H67" i="58"/>
  <c r="H62" i="58"/>
  <c r="H61" i="58"/>
  <c r="H60" i="58"/>
  <c r="H55" i="58"/>
  <c r="H54" i="58"/>
  <c r="H53" i="58"/>
  <c r="H52" i="58"/>
  <c r="H51" i="58"/>
  <c r="H50" i="58"/>
  <c r="H49" i="58"/>
  <c r="H48" i="58"/>
  <c r="H47" i="58"/>
  <c r="H46" i="58"/>
  <c r="H45" i="58"/>
  <c r="H44" i="58"/>
  <c r="H43" i="58"/>
  <c r="H37" i="58"/>
  <c r="H36" i="58"/>
  <c r="H35" i="58"/>
  <c r="H34" i="58"/>
  <c r="H33" i="58"/>
  <c r="H32" i="58"/>
  <c r="H31" i="58"/>
  <c r="H30" i="58"/>
  <c r="H29" i="58"/>
  <c r="H28" i="58"/>
  <c r="H27" i="58"/>
  <c r="H26" i="58"/>
  <c r="H12" i="58"/>
  <c r="B6" i="58"/>
  <c r="B41" i="32" s="1"/>
  <c r="H70" i="58" l="1"/>
  <c r="H56" i="58"/>
  <c r="H22" i="58"/>
  <c r="E41" i="32" s="1"/>
  <c r="H63" i="58"/>
  <c r="H41" i="32" s="1"/>
  <c r="B20" i="32"/>
  <c r="B21" i="32"/>
  <c r="B24" i="32"/>
  <c r="B29" i="32"/>
  <c r="B31" i="32"/>
  <c r="F71" i="148" l="1"/>
  <c r="F59" i="148" s="1"/>
  <c r="F92" i="148"/>
  <c r="F77" i="148" s="1"/>
  <c r="I92" i="148"/>
  <c r="I77" i="148" s="1"/>
  <c r="I71" i="148"/>
  <c r="I59" i="148" s="1"/>
  <c r="N33" i="42"/>
  <c r="B33" i="42"/>
  <c r="H64" i="57"/>
  <c r="H63" i="57"/>
  <c r="H62" i="57"/>
  <c r="H57" i="57"/>
  <c r="H56" i="57"/>
  <c r="H55" i="57"/>
  <c r="H50" i="57"/>
  <c r="H49" i="57"/>
  <c r="H48" i="57"/>
  <c r="H47" i="57"/>
  <c r="H46" i="57"/>
  <c r="H45" i="57"/>
  <c r="H44" i="57"/>
  <c r="H43" i="57"/>
  <c r="H42" i="57"/>
  <c r="H41" i="57"/>
  <c r="H40" i="57"/>
  <c r="H39" i="57"/>
  <c r="H38" i="57"/>
  <c r="H33" i="57"/>
  <c r="H32" i="57"/>
  <c r="H31" i="57"/>
  <c r="H30" i="57"/>
  <c r="H29" i="57"/>
  <c r="H28" i="57"/>
  <c r="H27" i="57"/>
  <c r="H26" i="57"/>
  <c r="H25" i="57"/>
  <c r="H24" i="57"/>
  <c r="H23" i="57"/>
  <c r="H22" i="57"/>
  <c r="H21" i="57"/>
  <c r="H16" i="57"/>
  <c r="H15" i="57"/>
  <c r="H14" i="57"/>
  <c r="H17" i="57" s="1"/>
  <c r="E31" i="32" s="1"/>
  <c r="F126" i="148" s="1"/>
  <c r="F121" i="148" s="1"/>
  <c r="B6" i="57"/>
  <c r="B6" i="34"/>
  <c r="B6" i="33"/>
  <c r="B6" i="11"/>
  <c r="B10" i="32" s="1"/>
  <c r="D30" i="32"/>
  <c r="J30" i="32"/>
  <c r="K125" i="148" s="1"/>
  <c r="L125" i="148" s="1"/>
  <c r="B6" i="55"/>
  <c r="H64" i="55"/>
  <c r="H63" i="55"/>
  <c r="H62" i="55"/>
  <c r="H57" i="55"/>
  <c r="H56" i="55"/>
  <c r="H55" i="55"/>
  <c r="H50" i="55"/>
  <c r="H49" i="55"/>
  <c r="H48" i="55"/>
  <c r="H47" i="55"/>
  <c r="H46" i="55"/>
  <c r="H45" i="55"/>
  <c r="H44" i="55"/>
  <c r="H43" i="55"/>
  <c r="H42" i="55"/>
  <c r="H41" i="55"/>
  <c r="H40" i="55"/>
  <c r="H39" i="55"/>
  <c r="H38" i="55"/>
  <c r="H33" i="55"/>
  <c r="H32" i="55"/>
  <c r="H31" i="55"/>
  <c r="H30" i="55"/>
  <c r="H29" i="55"/>
  <c r="H28" i="55"/>
  <c r="H27" i="55"/>
  <c r="H26" i="55"/>
  <c r="H25" i="55"/>
  <c r="H24" i="55"/>
  <c r="H23" i="55"/>
  <c r="H22" i="55"/>
  <c r="H21" i="55"/>
  <c r="H16" i="55"/>
  <c r="H15" i="55"/>
  <c r="H14" i="55"/>
  <c r="H13" i="55"/>
  <c r="H12" i="55"/>
  <c r="H11" i="55"/>
  <c r="N31" i="42"/>
  <c r="D29" i="32" s="1"/>
  <c r="J29" i="32"/>
  <c r="K124" i="148" s="1"/>
  <c r="L124" i="148" s="1"/>
  <c r="B31" i="42"/>
  <c r="H64" i="54"/>
  <c r="H63" i="54"/>
  <c r="H62" i="54"/>
  <c r="H57" i="54"/>
  <c r="H56" i="54"/>
  <c r="H55" i="54"/>
  <c r="H50" i="54"/>
  <c r="H49" i="54"/>
  <c r="H48" i="54"/>
  <c r="H47" i="54"/>
  <c r="H46" i="54"/>
  <c r="H45" i="54"/>
  <c r="H44" i="54"/>
  <c r="H43" i="54"/>
  <c r="H42" i="54"/>
  <c r="H41" i="54"/>
  <c r="H40" i="54"/>
  <c r="H39" i="54"/>
  <c r="H38" i="54"/>
  <c r="H33" i="54"/>
  <c r="H32" i="54"/>
  <c r="H31" i="54"/>
  <c r="H30" i="54"/>
  <c r="H29" i="54"/>
  <c r="H28" i="54"/>
  <c r="H27" i="54"/>
  <c r="H26" i="54"/>
  <c r="H25" i="54"/>
  <c r="H24" i="54"/>
  <c r="H23" i="54"/>
  <c r="H22" i="54"/>
  <c r="H21" i="54"/>
  <c r="H16" i="54"/>
  <c r="H15" i="54"/>
  <c r="H14" i="54"/>
  <c r="H13" i="54"/>
  <c r="H12" i="54"/>
  <c r="H11" i="54"/>
  <c r="H34" i="57" l="1"/>
  <c r="F31" i="32" s="1"/>
  <c r="G126" i="148" s="1"/>
  <c r="G121" i="148" s="1"/>
  <c r="F137" i="148"/>
  <c r="B155" i="130"/>
  <c r="C126" i="148"/>
  <c r="B153" i="130"/>
  <c r="C124" i="148"/>
  <c r="D153" i="130"/>
  <c r="D154" i="130"/>
  <c r="C139" i="130"/>
  <c r="E115" i="148" s="1"/>
  <c r="B118" i="130"/>
  <c r="B71" i="130"/>
  <c r="B38" i="130"/>
  <c r="B39" i="130"/>
  <c r="B72" i="130"/>
  <c r="C40" i="130"/>
  <c r="E29" i="148" s="1"/>
  <c r="L29" i="148" s="1"/>
  <c r="C140" i="130"/>
  <c r="E116" i="148" s="1"/>
  <c r="B136" i="130"/>
  <c r="C112" i="130"/>
  <c r="E91" i="148" s="1"/>
  <c r="C118" i="130"/>
  <c r="E97" i="148" s="1"/>
  <c r="L97" i="148" s="1"/>
  <c r="C71" i="130"/>
  <c r="E55" i="148" s="1"/>
  <c r="B33" i="130"/>
  <c r="C147" i="130"/>
  <c r="E120" i="148" s="1"/>
  <c r="C141" i="130"/>
  <c r="E117" i="148" s="1"/>
  <c r="L117" i="148" s="1"/>
  <c r="B137" i="130"/>
  <c r="B113" i="130"/>
  <c r="C87" i="130"/>
  <c r="E69" i="148" s="1"/>
  <c r="B40" i="130"/>
  <c r="C72" i="130"/>
  <c r="E56" i="148" s="1"/>
  <c r="B138" i="130"/>
  <c r="C113" i="130"/>
  <c r="E92" i="148" s="1"/>
  <c r="C88" i="130"/>
  <c r="E70" i="148" s="1"/>
  <c r="B147" i="130"/>
  <c r="B139" i="130"/>
  <c r="B114" i="130"/>
  <c r="C89" i="130"/>
  <c r="E71" i="148" s="1"/>
  <c r="B89" i="130"/>
  <c r="B73" i="130"/>
  <c r="C46" i="130"/>
  <c r="E33" i="148" s="1"/>
  <c r="C36" i="130"/>
  <c r="E25" i="148" s="1"/>
  <c r="B5" i="130"/>
  <c r="B70" i="130"/>
  <c r="B140" i="130"/>
  <c r="C114" i="130"/>
  <c r="E93" i="148" s="1"/>
  <c r="C90" i="130"/>
  <c r="E72" i="148" s="1"/>
  <c r="B90" i="130"/>
  <c r="C67" i="130"/>
  <c r="E51" i="148" s="1"/>
  <c r="C73" i="130"/>
  <c r="E57" i="148" s="1"/>
  <c r="C47" i="130"/>
  <c r="E34" i="148" s="1"/>
  <c r="B141" i="130"/>
  <c r="B115" i="130"/>
  <c r="C91" i="130"/>
  <c r="E73" i="148" s="1"/>
  <c r="B91" i="130"/>
  <c r="B74" i="130"/>
  <c r="B46" i="130"/>
  <c r="B92" i="130"/>
  <c r="C68" i="130"/>
  <c r="E52" i="148" s="1"/>
  <c r="B47" i="130"/>
  <c r="C137" i="130"/>
  <c r="E113" i="148" s="1"/>
  <c r="C134" i="130"/>
  <c r="E110" i="148" s="1"/>
  <c r="C115" i="130"/>
  <c r="E94" i="148" s="1"/>
  <c r="C92" i="130"/>
  <c r="E74" i="148" s="1"/>
  <c r="C74" i="130"/>
  <c r="E58" i="148" s="1"/>
  <c r="L58" i="148" s="1"/>
  <c r="B117" i="130"/>
  <c r="C135" i="130"/>
  <c r="E111" i="148" s="1"/>
  <c r="B116" i="130"/>
  <c r="C93" i="130"/>
  <c r="E75" i="148" s="1"/>
  <c r="B93" i="130"/>
  <c r="B69" i="130"/>
  <c r="C37" i="130"/>
  <c r="E26" i="148" s="1"/>
  <c r="C39" i="130"/>
  <c r="E28" i="148" s="1"/>
  <c r="C136" i="130"/>
  <c r="E112" i="148" s="1"/>
  <c r="C116" i="130"/>
  <c r="E95" i="148" s="1"/>
  <c r="C94" i="130"/>
  <c r="E76" i="148" s="1"/>
  <c r="L76" i="148" s="1"/>
  <c r="B94" i="130"/>
  <c r="C69" i="130"/>
  <c r="E53" i="148" s="1"/>
  <c r="C38" i="130"/>
  <c r="E27" i="148" s="1"/>
  <c r="C138" i="130"/>
  <c r="E114" i="148" s="1"/>
  <c r="C111" i="130"/>
  <c r="E90" i="148" s="1"/>
  <c r="C117" i="130"/>
  <c r="E96" i="148" s="1"/>
  <c r="C70" i="130"/>
  <c r="E54" i="148" s="1"/>
  <c r="B37" i="130"/>
  <c r="B34" i="130"/>
  <c r="B36" i="130"/>
  <c r="C32" i="130"/>
  <c r="E21" i="148" s="1"/>
  <c r="C31" i="130"/>
  <c r="E20" i="148" s="1"/>
  <c r="C33" i="130"/>
  <c r="E22" i="148" s="1"/>
  <c r="C34" i="130"/>
  <c r="E23" i="148" s="1"/>
  <c r="H65" i="57"/>
  <c r="I31" i="32" s="1"/>
  <c r="J126" i="148" s="1"/>
  <c r="J121" i="148" s="1"/>
  <c r="J137" i="148" s="1"/>
  <c r="H58" i="57"/>
  <c r="H31" i="32" s="1"/>
  <c r="I126" i="148" s="1"/>
  <c r="I121" i="148" s="1"/>
  <c r="I137" i="148" s="1"/>
  <c r="H51" i="57"/>
  <c r="H65" i="55"/>
  <c r="H58" i="55"/>
  <c r="H51" i="55"/>
  <c r="H34" i="55"/>
  <c r="H17" i="55"/>
  <c r="H67" i="55" s="1"/>
  <c r="H65" i="54"/>
  <c r="H58" i="54"/>
  <c r="H51" i="54"/>
  <c r="H34" i="54"/>
  <c r="H17" i="54"/>
  <c r="B30" i="32"/>
  <c r="N30" i="42"/>
  <c r="D28" i="32" s="1"/>
  <c r="N29" i="42"/>
  <c r="D27" i="32" s="1"/>
  <c r="H67" i="57" l="1"/>
  <c r="F4" i="57" s="1"/>
  <c r="J31" i="32" s="1"/>
  <c r="G31" i="32"/>
  <c r="H126" i="148" s="1"/>
  <c r="H121" i="148" s="1"/>
  <c r="H137" i="148" s="1"/>
  <c r="B32" i="42"/>
  <c r="H67" i="54"/>
  <c r="H64" i="52"/>
  <c r="H63" i="52"/>
  <c r="H62" i="52"/>
  <c r="H57" i="52"/>
  <c r="H55" i="52"/>
  <c r="H58" i="52" s="1"/>
  <c r="H50" i="52"/>
  <c r="H49" i="52"/>
  <c r="H48" i="52"/>
  <c r="H47" i="52"/>
  <c r="H46" i="52"/>
  <c r="H45" i="52"/>
  <c r="H44" i="52"/>
  <c r="H43" i="52"/>
  <c r="H42" i="52"/>
  <c r="H41" i="52"/>
  <c r="H40" i="52"/>
  <c r="H39" i="52"/>
  <c r="H38" i="52"/>
  <c r="H16" i="52"/>
  <c r="H15" i="52"/>
  <c r="H14" i="52"/>
  <c r="H13" i="52"/>
  <c r="H12" i="52"/>
  <c r="H11" i="52"/>
  <c r="B6" i="52"/>
  <c r="H64" i="53"/>
  <c r="H63" i="53"/>
  <c r="H62" i="53"/>
  <c r="H57" i="53"/>
  <c r="H55" i="53"/>
  <c r="H58" i="53" s="1"/>
  <c r="H50" i="53"/>
  <c r="H49" i="53"/>
  <c r="H48" i="53"/>
  <c r="H47" i="53"/>
  <c r="H46" i="53"/>
  <c r="H45" i="53"/>
  <c r="H44" i="53"/>
  <c r="H43" i="53"/>
  <c r="H42" i="53"/>
  <c r="H41" i="53"/>
  <c r="H40" i="53"/>
  <c r="H39" i="53"/>
  <c r="H38" i="53"/>
  <c r="H16" i="53"/>
  <c r="H15" i="53"/>
  <c r="H14" i="53"/>
  <c r="H13" i="53"/>
  <c r="H12" i="53"/>
  <c r="H11" i="53"/>
  <c r="B6" i="53"/>
  <c r="K126" i="148" l="1"/>
  <c r="L126" i="148" s="1"/>
  <c r="K31" i="32"/>
  <c r="D155" i="130"/>
  <c r="B154" i="130"/>
  <c r="C125" i="148"/>
  <c r="H17" i="53"/>
  <c r="H51" i="53"/>
  <c r="H65" i="52"/>
  <c r="H17" i="52"/>
  <c r="H51" i="52"/>
  <c r="B28" i="32"/>
  <c r="B27" i="32"/>
  <c r="H65" i="53"/>
  <c r="B29" i="42" l="1"/>
  <c r="B30" i="42"/>
  <c r="B66" i="130" s="1"/>
  <c r="B30" i="130"/>
  <c r="B6" i="19"/>
  <c r="B15" i="32" s="1"/>
  <c r="B6" i="18"/>
  <c r="B14" i="32" s="1"/>
  <c r="H64" i="19"/>
  <c r="H63" i="19"/>
  <c r="H62" i="19"/>
  <c r="H57" i="19"/>
  <c r="H56" i="19"/>
  <c r="H55" i="19"/>
  <c r="H50" i="19"/>
  <c r="H49" i="19"/>
  <c r="H48" i="19"/>
  <c r="H47" i="19"/>
  <c r="H46" i="19"/>
  <c r="H45" i="19"/>
  <c r="H44" i="19"/>
  <c r="H43" i="19"/>
  <c r="H42" i="19"/>
  <c r="H41" i="19"/>
  <c r="H40" i="19"/>
  <c r="H39" i="19"/>
  <c r="H38" i="19"/>
  <c r="H33" i="19"/>
  <c r="H32" i="19"/>
  <c r="H31" i="19"/>
  <c r="H30" i="19"/>
  <c r="H29" i="19"/>
  <c r="H28" i="19"/>
  <c r="H27" i="19"/>
  <c r="H26" i="19"/>
  <c r="H25" i="19"/>
  <c r="H24" i="19"/>
  <c r="H23" i="19"/>
  <c r="H22" i="19"/>
  <c r="H21" i="19"/>
  <c r="H16" i="19"/>
  <c r="H15" i="19"/>
  <c r="H14" i="19"/>
  <c r="H13" i="19"/>
  <c r="H12" i="19"/>
  <c r="H11" i="19"/>
  <c r="H64" i="18"/>
  <c r="H63" i="18"/>
  <c r="H62" i="18"/>
  <c r="H65" i="18" s="1"/>
  <c r="H57" i="18"/>
  <c r="H56" i="18"/>
  <c r="H55" i="18"/>
  <c r="H58" i="18" s="1"/>
  <c r="H50" i="18"/>
  <c r="H49" i="18"/>
  <c r="H48" i="18"/>
  <c r="H47" i="18"/>
  <c r="H46" i="18"/>
  <c r="H45" i="18"/>
  <c r="H44" i="18"/>
  <c r="H43" i="18"/>
  <c r="H42" i="18"/>
  <c r="H41" i="18"/>
  <c r="H40" i="18"/>
  <c r="H39" i="18"/>
  <c r="H38" i="18"/>
  <c r="H33" i="18"/>
  <c r="H32" i="18"/>
  <c r="H31" i="18"/>
  <c r="H30" i="18"/>
  <c r="H29" i="18"/>
  <c r="H28" i="18"/>
  <c r="H27" i="18"/>
  <c r="H26" i="18"/>
  <c r="H25" i="18"/>
  <c r="H24" i="18"/>
  <c r="H23" i="18"/>
  <c r="H22" i="18"/>
  <c r="H21" i="18"/>
  <c r="H16" i="18"/>
  <c r="H15" i="18"/>
  <c r="H14" i="18"/>
  <c r="H13" i="18"/>
  <c r="H12" i="18"/>
  <c r="H11" i="18"/>
  <c r="H17" i="18" s="1"/>
  <c r="C19" i="148" l="1"/>
  <c r="C50" i="148"/>
  <c r="B65" i="130"/>
  <c r="C18" i="148"/>
  <c r="C49" i="148"/>
  <c r="B29" i="130"/>
  <c r="H34" i="19"/>
  <c r="H51" i="18"/>
  <c r="H34" i="18"/>
  <c r="H17" i="19"/>
  <c r="H51" i="19"/>
  <c r="H58" i="19"/>
  <c r="H65" i="19"/>
  <c r="H67" i="18"/>
  <c r="H67" i="19" l="1"/>
  <c r="N27" i="42"/>
  <c r="D25" i="32" s="1"/>
  <c r="N28" i="42"/>
  <c r="D26" i="32" s="1"/>
  <c r="H64" i="51"/>
  <c r="H63" i="51"/>
  <c r="H62" i="51"/>
  <c r="H65" i="51" s="1"/>
  <c r="H57" i="51"/>
  <c r="H55" i="51"/>
  <c r="H58" i="51" s="1"/>
  <c r="H50" i="51"/>
  <c r="H49" i="51"/>
  <c r="H48" i="51"/>
  <c r="H47" i="51"/>
  <c r="H46" i="51"/>
  <c r="H45" i="51"/>
  <c r="H44" i="51"/>
  <c r="H43" i="51"/>
  <c r="H42" i="51"/>
  <c r="H41" i="51"/>
  <c r="H40" i="51"/>
  <c r="H39" i="51"/>
  <c r="H38" i="51"/>
  <c r="H16" i="51"/>
  <c r="H15" i="51"/>
  <c r="H14" i="51"/>
  <c r="H13" i="51"/>
  <c r="H12" i="51"/>
  <c r="H11" i="51"/>
  <c r="H17" i="51" s="1"/>
  <c r="B6" i="51"/>
  <c r="H64" i="50"/>
  <c r="H63" i="50"/>
  <c r="H62" i="50"/>
  <c r="H57" i="50"/>
  <c r="H55" i="50"/>
  <c r="H50" i="50"/>
  <c r="H49" i="50"/>
  <c r="H48" i="50"/>
  <c r="H47" i="50"/>
  <c r="H46" i="50"/>
  <c r="H45" i="50"/>
  <c r="H44" i="50"/>
  <c r="H43" i="50"/>
  <c r="H42" i="50"/>
  <c r="H41" i="50"/>
  <c r="H40" i="50"/>
  <c r="H39" i="50"/>
  <c r="H38" i="50"/>
  <c r="H16" i="50"/>
  <c r="H15" i="50"/>
  <c r="H14" i="50"/>
  <c r="H13" i="50"/>
  <c r="H12" i="50"/>
  <c r="H11" i="50"/>
  <c r="B6" i="50"/>
  <c r="N4" i="42"/>
  <c r="D6" i="32" s="1"/>
  <c r="N5" i="42"/>
  <c r="D7" i="32" s="1"/>
  <c r="N6" i="42"/>
  <c r="D8" i="32" s="1"/>
  <c r="N7" i="42"/>
  <c r="D9" i="32" s="1"/>
  <c r="N8" i="42"/>
  <c r="D10" i="32" s="1"/>
  <c r="N9" i="42"/>
  <c r="N10" i="42"/>
  <c r="N11" i="42"/>
  <c r="D12" i="32" s="1"/>
  <c r="N12" i="42"/>
  <c r="D13" i="32" s="1"/>
  <c r="N13" i="42"/>
  <c r="N15" i="42"/>
  <c r="D14" i="32" s="1"/>
  <c r="N16" i="42"/>
  <c r="D15" i="32" s="1"/>
  <c r="N17" i="42"/>
  <c r="D16" i="32" s="1"/>
  <c r="N18" i="42"/>
  <c r="D17" i="32" s="1"/>
  <c r="N19" i="42"/>
  <c r="D18" i="32" s="1"/>
  <c r="N20" i="42"/>
  <c r="D19" i="32" s="1"/>
  <c r="N21" i="42"/>
  <c r="D20" i="32" s="1"/>
  <c r="N22" i="42"/>
  <c r="D21" i="32" s="1"/>
  <c r="N23" i="42"/>
  <c r="D22" i="32" s="1"/>
  <c r="N24" i="42"/>
  <c r="D23" i="32" s="1"/>
  <c r="N25" i="42"/>
  <c r="N26" i="42"/>
  <c r="D24" i="32" s="1"/>
  <c r="N34" i="42"/>
  <c r="D32" i="32" s="1"/>
  <c r="N35" i="42"/>
  <c r="D33" i="32" s="1"/>
  <c r="N36" i="42"/>
  <c r="D34" i="32" s="1"/>
  <c r="N37" i="42"/>
  <c r="D35" i="32" s="1"/>
  <c r="N38" i="42"/>
  <c r="D36" i="32" s="1"/>
  <c r="N39" i="42"/>
  <c r="D37" i="32" s="1"/>
  <c r="N40" i="42"/>
  <c r="D38" i="32" s="1"/>
  <c r="N41" i="42"/>
  <c r="D39" i="32" s="1"/>
  <c r="N3" i="42"/>
  <c r="B26" i="42"/>
  <c r="H63" i="46"/>
  <c r="H64" i="46"/>
  <c r="H62" i="46"/>
  <c r="H56" i="46"/>
  <c r="H57" i="46"/>
  <c r="H55" i="46"/>
  <c r="H58" i="46" s="1"/>
  <c r="H39" i="46"/>
  <c r="H40" i="46"/>
  <c r="H41" i="46"/>
  <c r="H42" i="46"/>
  <c r="H43" i="46"/>
  <c r="H44" i="46"/>
  <c r="H45" i="46"/>
  <c r="H46" i="46"/>
  <c r="H47" i="46"/>
  <c r="H48" i="46"/>
  <c r="H49" i="46"/>
  <c r="H50" i="46"/>
  <c r="H38" i="46"/>
  <c r="H12" i="46"/>
  <c r="H13" i="46"/>
  <c r="H14" i="46"/>
  <c r="H15" i="46"/>
  <c r="H16" i="46"/>
  <c r="H11" i="46"/>
  <c r="H17" i="46" s="1"/>
  <c r="H63" i="45"/>
  <c r="H64" i="45"/>
  <c r="H62" i="45"/>
  <c r="H65" i="45" s="1"/>
  <c r="H56" i="45"/>
  <c r="H57" i="45"/>
  <c r="H55" i="45"/>
  <c r="H58" i="45" s="1"/>
  <c r="H39" i="45"/>
  <c r="H40" i="45"/>
  <c r="H41" i="45"/>
  <c r="H42" i="45"/>
  <c r="H43" i="45"/>
  <c r="H44" i="45"/>
  <c r="H45" i="45"/>
  <c r="H46" i="45"/>
  <c r="H47" i="45"/>
  <c r="H48" i="45"/>
  <c r="H49" i="45"/>
  <c r="H50" i="45"/>
  <c r="H38" i="45"/>
  <c r="H12" i="45"/>
  <c r="H13" i="45"/>
  <c r="H14" i="45"/>
  <c r="H15" i="45"/>
  <c r="H16" i="45"/>
  <c r="H11" i="45"/>
  <c r="B6" i="45"/>
  <c r="H63" i="44"/>
  <c r="H64" i="44"/>
  <c r="H62" i="44"/>
  <c r="H56" i="44"/>
  <c r="H57" i="44"/>
  <c r="H55" i="44"/>
  <c r="H58" i="44" s="1"/>
  <c r="H39" i="44"/>
  <c r="H40" i="44"/>
  <c r="H41" i="44"/>
  <c r="H42" i="44"/>
  <c r="H43" i="44"/>
  <c r="H44" i="44"/>
  <c r="H45" i="44"/>
  <c r="H46" i="44"/>
  <c r="H47" i="44"/>
  <c r="H48" i="44"/>
  <c r="H49" i="44"/>
  <c r="H50" i="44"/>
  <c r="H38" i="44"/>
  <c r="H12" i="44"/>
  <c r="H13" i="44"/>
  <c r="H14" i="44"/>
  <c r="H15" i="44"/>
  <c r="H16" i="44"/>
  <c r="H11" i="44"/>
  <c r="H17" i="44" s="1"/>
  <c r="B6" i="44"/>
  <c r="H63" i="43"/>
  <c r="H64" i="43"/>
  <c r="H62" i="43"/>
  <c r="H65" i="43" s="1"/>
  <c r="H56" i="43"/>
  <c r="H57" i="43"/>
  <c r="H55" i="43"/>
  <c r="H39" i="43"/>
  <c r="H40" i="43"/>
  <c r="H41" i="43"/>
  <c r="H42" i="43"/>
  <c r="H43" i="43"/>
  <c r="H44" i="43"/>
  <c r="H45" i="43"/>
  <c r="H46" i="43"/>
  <c r="H47" i="43"/>
  <c r="H48" i="43"/>
  <c r="H49" i="43"/>
  <c r="H50" i="43"/>
  <c r="H38" i="43"/>
  <c r="H12" i="43"/>
  <c r="H13" i="43"/>
  <c r="H14" i="43"/>
  <c r="H15" i="43"/>
  <c r="H16" i="43"/>
  <c r="H11" i="43"/>
  <c r="B6" i="43"/>
  <c r="C46" i="148" l="1"/>
  <c r="C89" i="148"/>
  <c r="C17" i="148"/>
  <c r="C109" i="148"/>
  <c r="B28" i="130"/>
  <c r="B62" i="130"/>
  <c r="B110" i="130"/>
  <c r="B133" i="130"/>
  <c r="H51" i="51"/>
  <c r="H65" i="46"/>
  <c r="H51" i="46"/>
  <c r="H65" i="50"/>
  <c r="H58" i="50"/>
  <c r="H51" i="50"/>
  <c r="H17" i="50"/>
  <c r="H51" i="45"/>
  <c r="H17" i="45"/>
  <c r="H65" i="44"/>
  <c r="H51" i="44"/>
  <c r="H58" i="43"/>
  <c r="H51" i="43"/>
  <c r="H17" i="43"/>
  <c r="B22" i="32"/>
  <c r="B23" i="32"/>
  <c r="B25" i="32"/>
  <c r="B26" i="32"/>
  <c r="L22" i="5"/>
  <c r="B22" i="42"/>
  <c r="B21" i="42"/>
  <c r="H63" i="34"/>
  <c r="H64" i="34"/>
  <c r="H62" i="34"/>
  <c r="H65" i="34" s="1"/>
  <c r="H56" i="34"/>
  <c r="H57" i="34"/>
  <c r="H55" i="34"/>
  <c r="H39" i="34"/>
  <c r="H40" i="34"/>
  <c r="H41" i="34"/>
  <c r="H42" i="34"/>
  <c r="H43" i="34"/>
  <c r="H44" i="34"/>
  <c r="H45" i="34"/>
  <c r="H46" i="34"/>
  <c r="H47" i="34"/>
  <c r="H48" i="34"/>
  <c r="H49" i="34"/>
  <c r="H50" i="34"/>
  <c r="H38" i="34"/>
  <c r="H12" i="34"/>
  <c r="H13" i="34"/>
  <c r="H14" i="34"/>
  <c r="H15" i="34"/>
  <c r="H16" i="34"/>
  <c r="H11" i="34"/>
  <c r="H63" i="33"/>
  <c r="H64" i="33"/>
  <c r="H62" i="33"/>
  <c r="H65" i="33" s="1"/>
  <c r="H56" i="33"/>
  <c r="H57" i="33"/>
  <c r="H55" i="33"/>
  <c r="H58" i="33" s="1"/>
  <c r="H39" i="33"/>
  <c r="H40" i="33"/>
  <c r="H41" i="33"/>
  <c r="H42" i="33"/>
  <c r="H43" i="33"/>
  <c r="H44" i="33"/>
  <c r="H45" i="33"/>
  <c r="H46" i="33"/>
  <c r="H47" i="33"/>
  <c r="H48" i="33"/>
  <c r="H49" i="33"/>
  <c r="H50" i="33"/>
  <c r="H38" i="33"/>
  <c r="H12" i="33"/>
  <c r="H13" i="33"/>
  <c r="H14" i="33"/>
  <c r="H15" i="33"/>
  <c r="H16" i="33"/>
  <c r="H11" i="33"/>
  <c r="H63" i="31"/>
  <c r="H64" i="31"/>
  <c r="H62" i="31"/>
  <c r="H56" i="31"/>
  <c r="H57" i="31"/>
  <c r="H55" i="31"/>
  <c r="H39" i="31"/>
  <c r="H40" i="31"/>
  <c r="H41" i="31"/>
  <c r="H42" i="31"/>
  <c r="H43" i="31"/>
  <c r="H44" i="31"/>
  <c r="H45" i="31"/>
  <c r="H46" i="31"/>
  <c r="H47" i="31"/>
  <c r="H48" i="31"/>
  <c r="H49" i="31"/>
  <c r="H50" i="31"/>
  <c r="H38" i="31"/>
  <c r="H12" i="31"/>
  <c r="H13" i="31"/>
  <c r="H14" i="31"/>
  <c r="H15" i="31"/>
  <c r="H16" i="31"/>
  <c r="H11" i="31"/>
  <c r="H17" i="31" s="1"/>
  <c r="B6" i="31"/>
  <c r="B39" i="32" s="1"/>
  <c r="H63" i="30"/>
  <c r="H64" i="30"/>
  <c r="H62" i="30"/>
  <c r="H65" i="30" s="1"/>
  <c r="H56" i="30"/>
  <c r="H57" i="30"/>
  <c r="H55" i="30"/>
  <c r="H39" i="30"/>
  <c r="H40" i="30"/>
  <c r="H41" i="30"/>
  <c r="H42" i="30"/>
  <c r="H43" i="30"/>
  <c r="H44" i="30"/>
  <c r="H45" i="30"/>
  <c r="H46" i="30"/>
  <c r="H47" i="30"/>
  <c r="H48" i="30"/>
  <c r="H49" i="30"/>
  <c r="H50" i="30"/>
  <c r="H38" i="30"/>
  <c r="B6" i="30"/>
  <c r="B38" i="32" s="1"/>
  <c r="H12" i="30"/>
  <c r="H13" i="30"/>
  <c r="H14" i="30"/>
  <c r="H15" i="30"/>
  <c r="H16" i="30"/>
  <c r="H11" i="30"/>
  <c r="H63" i="29"/>
  <c r="H64" i="29"/>
  <c r="H62" i="29"/>
  <c r="H65" i="29" s="1"/>
  <c r="H56" i="29"/>
  <c r="H57" i="29"/>
  <c r="H55" i="29"/>
  <c r="H39" i="29"/>
  <c r="H40" i="29"/>
  <c r="H41" i="29"/>
  <c r="H42" i="29"/>
  <c r="H43" i="29"/>
  <c r="H44" i="29"/>
  <c r="H45" i="29"/>
  <c r="H46" i="29"/>
  <c r="H47" i="29"/>
  <c r="H48" i="29"/>
  <c r="H49" i="29"/>
  <c r="H50" i="29"/>
  <c r="H38" i="29"/>
  <c r="H12" i="29"/>
  <c r="H13" i="29"/>
  <c r="H14" i="29"/>
  <c r="H15" i="29"/>
  <c r="H16" i="29"/>
  <c r="H11" i="29"/>
  <c r="H17" i="29" s="1"/>
  <c r="B6" i="29"/>
  <c r="B37" i="32" s="1"/>
  <c r="H63" i="28"/>
  <c r="H64" i="28"/>
  <c r="H62" i="28"/>
  <c r="H56" i="28"/>
  <c r="H57" i="28"/>
  <c r="H55" i="28"/>
  <c r="H58" i="28" s="1"/>
  <c r="H39" i="28"/>
  <c r="H40" i="28"/>
  <c r="H41" i="28"/>
  <c r="H42" i="28"/>
  <c r="H43" i="28"/>
  <c r="H44" i="28"/>
  <c r="H45" i="28"/>
  <c r="H46" i="28"/>
  <c r="H47" i="28"/>
  <c r="H48" i="28"/>
  <c r="H49" i="28"/>
  <c r="H50" i="28"/>
  <c r="H38" i="28"/>
  <c r="H12" i="28"/>
  <c r="H13" i="28"/>
  <c r="H14" i="28"/>
  <c r="H15" i="28"/>
  <c r="H16" i="28"/>
  <c r="H11" i="28"/>
  <c r="B6" i="28"/>
  <c r="B36" i="32" s="1"/>
  <c r="H63" i="27"/>
  <c r="H64" i="27"/>
  <c r="H62" i="27"/>
  <c r="H56" i="27"/>
  <c r="H57" i="27"/>
  <c r="H55" i="27"/>
  <c r="H58" i="27" s="1"/>
  <c r="H39" i="27"/>
  <c r="H40" i="27"/>
  <c r="H41" i="27"/>
  <c r="H42" i="27"/>
  <c r="H43" i="27"/>
  <c r="H44" i="27"/>
  <c r="H45" i="27"/>
  <c r="H46" i="27"/>
  <c r="H47" i="27"/>
  <c r="H48" i="27"/>
  <c r="H49" i="27"/>
  <c r="H50" i="27"/>
  <c r="H38" i="27"/>
  <c r="H12" i="27"/>
  <c r="H13" i="27"/>
  <c r="H14" i="27"/>
  <c r="H15" i="27"/>
  <c r="H16" i="27"/>
  <c r="H11" i="27"/>
  <c r="B6" i="27"/>
  <c r="B35" i="32" s="1"/>
  <c r="H63" i="26"/>
  <c r="H64" i="26"/>
  <c r="H62" i="26"/>
  <c r="H56" i="26"/>
  <c r="H57" i="26"/>
  <c r="H55" i="26"/>
  <c r="H58" i="26" s="1"/>
  <c r="H39" i="26"/>
  <c r="H40" i="26"/>
  <c r="H41" i="26"/>
  <c r="H42" i="26"/>
  <c r="H43" i="26"/>
  <c r="H44" i="26"/>
  <c r="H45" i="26"/>
  <c r="H46" i="26"/>
  <c r="H47" i="26"/>
  <c r="H48" i="26"/>
  <c r="H49" i="26"/>
  <c r="H50" i="26"/>
  <c r="H38" i="26"/>
  <c r="H12" i="26"/>
  <c r="H13" i="26"/>
  <c r="H14" i="26"/>
  <c r="H15" i="26"/>
  <c r="H16" i="26"/>
  <c r="H11" i="26"/>
  <c r="B6" i="26"/>
  <c r="B34" i="32" s="1"/>
  <c r="H63" i="25"/>
  <c r="H64" i="25"/>
  <c r="H62" i="25"/>
  <c r="H65" i="25" s="1"/>
  <c r="H56" i="25"/>
  <c r="H57" i="25"/>
  <c r="H55" i="25"/>
  <c r="H58" i="25" s="1"/>
  <c r="H39" i="25"/>
  <c r="H40" i="25"/>
  <c r="H41" i="25"/>
  <c r="H42" i="25"/>
  <c r="H43" i="25"/>
  <c r="H44" i="25"/>
  <c r="H45" i="25"/>
  <c r="H46" i="25"/>
  <c r="H47" i="25"/>
  <c r="H48" i="25"/>
  <c r="H49" i="25"/>
  <c r="H50" i="25"/>
  <c r="H38" i="25"/>
  <c r="H51" i="25" s="1"/>
  <c r="H12" i="25"/>
  <c r="H13" i="25"/>
  <c r="H14" i="25"/>
  <c r="H15" i="25"/>
  <c r="H16" i="25"/>
  <c r="H11" i="25"/>
  <c r="H17" i="25" s="1"/>
  <c r="B6" i="25"/>
  <c r="B33" i="32" s="1"/>
  <c r="H63" i="24"/>
  <c r="H64" i="24"/>
  <c r="H62" i="24"/>
  <c r="H65" i="24" s="1"/>
  <c r="H56" i="24"/>
  <c r="H57" i="24"/>
  <c r="H55" i="24"/>
  <c r="H58" i="24" s="1"/>
  <c r="H39" i="24"/>
  <c r="H40" i="24"/>
  <c r="H41" i="24"/>
  <c r="H42" i="24"/>
  <c r="H43" i="24"/>
  <c r="H44" i="24"/>
  <c r="H45" i="24"/>
  <c r="H46" i="24"/>
  <c r="H47" i="24"/>
  <c r="H48" i="24"/>
  <c r="H49" i="24"/>
  <c r="H50" i="24"/>
  <c r="H38" i="24"/>
  <c r="H12" i="24"/>
  <c r="H13" i="24"/>
  <c r="H14" i="24"/>
  <c r="H15" i="24"/>
  <c r="H16" i="24"/>
  <c r="H11" i="24"/>
  <c r="B6" i="24"/>
  <c r="B32" i="32" s="1"/>
  <c r="H63" i="23"/>
  <c r="H64" i="23"/>
  <c r="H62" i="23"/>
  <c r="H65" i="23" s="1"/>
  <c r="H56" i="23"/>
  <c r="H57" i="23"/>
  <c r="H55" i="23"/>
  <c r="H58" i="23" s="1"/>
  <c r="H39" i="23"/>
  <c r="H40" i="23"/>
  <c r="H41" i="23"/>
  <c r="H42" i="23"/>
  <c r="H43" i="23"/>
  <c r="H44" i="23"/>
  <c r="H45" i="23"/>
  <c r="H46" i="23"/>
  <c r="H47" i="23"/>
  <c r="H48" i="23"/>
  <c r="H49" i="23"/>
  <c r="H50" i="23"/>
  <c r="H38" i="23"/>
  <c r="H12" i="23"/>
  <c r="H13" i="23"/>
  <c r="H14" i="23"/>
  <c r="H15" i="23"/>
  <c r="H16" i="23"/>
  <c r="H11" i="23"/>
  <c r="B6" i="23"/>
  <c r="B19" i="32" s="1"/>
  <c r="H63" i="22"/>
  <c r="H64" i="22"/>
  <c r="H62" i="22"/>
  <c r="H65" i="22" s="1"/>
  <c r="H56" i="22"/>
  <c r="H57" i="22"/>
  <c r="H55" i="22"/>
  <c r="H58" i="22" s="1"/>
  <c r="H39" i="22"/>
  <c r="H40" i="22"/>
  <c r="H41" i="22"/>
  <c r="H42" i="22"/>
  <c r="H43" i="22"/>
  <c r="H44" i="22"/>
  <c r="H45" i="22"/>
  <c r="H46" i="22"/>
  <c r="H47" i="22"/>
  <c r="H48" i="22"/>
  <c r="H49" i="22"/>
  <c r="H50" i="22"/>
  <c r="H38" i="22"/>
  <c r="B6" i="22"/>
  <c r="B18" i="32" s="1"/>
  <c r="H12" i="22"/>
  <c r="H13" i="22"/>
  <c r="H14" i="22"/>
  <c r="H15" i="22"/>
  <c r="H16" i="22"/>
  <c r="H11" i="22"/>
  <c r="H63" i="21"/>
  <c r="H64" i="21"/>
  <c r="H62" i="21"/>
  <c r="H65" i="21" s="1"/>
  <c r="H56" i="21"/>
  <c r="H57" i="21"/>
  <c r="H55" i="21"/>
  <c r="H39" i="21"/>
  <c r="H40" i="21"/>
  <c r="H41" i="21"/>
  <c r="H42" i="21"/>
  <c r="H43" i="21"/>
  <c r="H44" i="21"/>
  <c r="H45" i="21"/>
  <c r="H46" i="21"/>
  <c r="H47" i="21"/>
  <c r="H48" i="21"/>
  <c r="H49" i="21"/>
  <c r="H50" i="21"/>
  <c r="H38" i="21"/>
  <c r="H12" i="21"/>
  <c r="H13" i="21"/>
  <c r="H14" i="21"/>
  <c r="H15" i="21"/>
  <c r="H16" i="21"/>
  <c r="H11" i="21"/>
  <c r="B6" i="21"/>
  <c r="B17" i="32" s="1"/>
  <c r="H63" i="20"/>
  <c r="H64" i="20"/>
  <c r="H62" i="20"/>
  <c r="H65" i="20" s="1"/>
  <c r="H56" i="20"/>
  <c r="H57" i="20"/>
  <c r="H55" i="20"/>
  <c r="H39" i="20"/>
  <c r="H40" i="20"/>
  <c r="H41" i="20"/>
  <c r="H42" i="20"/>
  <c r="H43" i="20"/>
  <c r="H44" i="20"/>
  <c r="H45" i="20"/>
  <c r="H46" i="20"/>
  <c r="H47" i="20"/>
  <c r="H48" i="20"/>
  <c r="H49" i="20"/>
  <c r="H50" i="20"/>
  <c r="H38" i="20"/>
  <c r="H12" i="20"/>
  <c r="H13" i="20"/>
  <c r="H14" i="20"/>
  <c r="H15" i="20"/>
  <c r="H16" i="20"/>
  <c r="H11" i="20"/>
  <c r="B6" i="20"/>
  <c r="B16" i="32" s="1"/>
  <c r="H63" i="17"/>
  <c r="H64" i="17"/>
  <c r="H62" i="17"/>
  <c r="H65" i="17" s="1"/>
  <c r="H56" i="17"/>
  <c r="H57" i="17"/>
  <c r="H55" i="17"/>
  <c r="H39" i="17"/>
  <c r="H40" i="17"/>
  <c r="H41" i="17"/>
  <c r="H42" i="17"/>
  <c r="H43" i="17"/>
  <c r="H44" i="17"/>
  <c r="H45" i="17"/>
  <c r="H46" i="17"/>
  <c r="H47" i="17"/>
  <c r="H48" i="17"/>
  <c r="H49" i="17"/>
  <c r="H50" i="17"/>
  <c r="H38" i="17"/>
  <c r="H12" i="17"/>
  <c r="H13" i="17"/>
  <c r="H14" i="17"/>
  <c r="H15" i="17"/>
  <c r="H16" i="17"/>
  <c r="H11" i="17"/>
  <c r="B6" i="17"/>
  <c r="H63" i="16"/>
  <c r="H64" i="16"/>
  <c r="H62" i="16"/>
  <c r="H56" i="16"/>
  <c r="H57" i="16"/>
  <c r="H55" i="16"/>
  <c r="H39" i="16"/>
  <c r="H40" i="16"/>
  <c r="H41" i="16"/>
  <c r="H42" i="16"/>
  <c r="H43" i="16"/>
  <c r="H44" i="16"/>
  <c r="H45" i="16"/>
  <c r="H46" i="16"/>
  <c r="H47" i="16"/>
  <c r="H48" i="16"/>
  <c r="H49" i="16"/>
  <c r="H50" i="16"/>
  <c r="H38" i="16"/>
  <c r="H12" i="16"/>
  <c r="H13" i="16"/>
  <c r="H14" i="16"/>
  <c r="H15" i="16"/>
  <c r="H16" i="16"/>
  <c r="H11" i="16"/>
  <c r="H17" i="16" s="1"/>
  <c r="B6" i="16"/>
  <c r="H63" i="15"/>
  <c r="H64" i="15"/>
  <c r="H62" i="15"/>
  <c r="H56" i="15"/>
  <c r="H57" i="15"/>
  <c r="H55" i="15"/>
  <c r="H58" i="15" s="1"/>
  <c r="H39" i="15"/>
  <c r="H40" i="15"/>
  <c r="H41" i="15"/>
  <c r="H42" i="15"/>
  <c r="H43" i="15"/>
  <c r="H44" i="15"/>
  <c r="H45" i="15"/>
  <c r="H46" i="15"/>
  <c r="H47" i="15"/>
  <c r="H48" i="15"/>
  <c r="H49" i="15"/>
  <c r="H50" i="15"/>
  <c r="H38" i="15"/>
  <c r="B6" i="15"/>
  <c r="B13" i="32" s="1"/>
  <c r="H12" i="15"/>
  <c r="H13" i="15"/>
  <c r="H14" i="15"/>
  <c r="H15" i="15"/>
  <c r="H16" i="15"/>
  <c r="H11" i="15"/>
  <c r="H17" i="15" s="1"/>
  <c r="H63" i="14"/>
  <c r="H64" i="14"/>
  <c r="H62" i="14"/>
  <c r="H65" i="14" s="1"/>
  <c r="H56" i="14"/>
  <c r="H57" i="14"/>
  <c r="H55" i="14"/>
  <c r="H58" i="14" s="1"/>
  <c r="H39" i="14"/>
  <c r="H40" i="14"/>
  <c r="H41" i="14"/>
  <c r="H42" i="14"/>
  <c r="H43" i="14"/>
  <c r="H44" i="14"/>
  <c r="H45" i="14"/>
  <c r="H46" i="14"/>
  <c r="H47" i="14"/>
  <c r="H48" i="14"/>
  <c r="H49" i="14"/>
  <c r="H50" i="14"/>
  <c r="H38" i="14"/>
  <c r="H12" i="14"/>
  <c r="H13" i="14"/>
  <c r="H14" i="14"/>
  <c r="H15" i="14"/>
  <c r="H16" i="14"/>
  <c r="H11" i="14"/>
  <c r="B6" i="14"/>
  <c r="B12" i="32" s="1"/>
  <c r="H63" i="13"/>
  <c r="H64" i="13"/>
  <c r="H62" i="13"/>
  <c r="H65" i="13" s="1"/>
  <c r="H56" i="13"/>
  <c r="H57" i="13"/>
  <c r="H55" i="13"/>
  <c r="H58" i="13" s="1"/>
  <c r="H39" i="13"/>
  <c r="H40" i="13"/>
  <c r="H41" i="13"/>
  <c r="H42" i="13"/>
  <c r="H43" i="13"/>
  <c r="H44" i="13"/>
  <c r="H45" i="13"/>
  <c r="H46" i="13"/>
  <c r="H47" i="13"/>
  <c r="H48" i="13"/>
  <c r="H49" i="13"/>
  <c r="H50" i="13"/>
  <c r="H38" i="13"/>
  <c r="B6" i="13"/>
  <c r="H12" i="13"/>
  <c r="H13" i="13"/>
  <c r="H14" i="13"/>
  <c r="H15" i="13"/>
  <c r="H16" i="13"/>
  <c r="H11" i="13"/>
  <c r="H17" i="13" s="1"/>
  <c r="H63" i="12"/>
  <c r="H64" i="12"/>
  <c r="H62" i="12"/>
  <c r="H65" i="12" s="1"/>
  <c r="H56" i="12"/>
  <c r="H57" i="12"/>
  <c r="H55" i="12"/>
  <c r="H39" i="12"/>
  <c r="H40" i="12"/>
  <c r="H41" i="12"/>
  <c r="H42" i="12"/>
  <c r="H43" i="12"/>
  <c r="H44" i="12"/>
  <c r="H45" i="12"/>
  <c r="H46" i="12"/>
  <c r="H47" i="12"/>
  <c r="H48" i="12"/>
  <c r="H49" i="12"/>
  <c r="H50" i="12"/>
  <c r="H38" i="12"/>
  <c r="H12" i="12"/>
  <c r="H13" i="12"/>
  <c r="H14" i="12"/>
  <c r="H15" i="12"/>
  <c r="H11" i="12"/>
  <c r="H17" i="12" s="1"/>
  <c r="B6" i="12"/>
  <c r="H63" i="11"/>
  <c r="H64" i="11"/>
  <c r="H62" i="11"/>
  <c r="H56" i="11"/>
  <c r="H57" i="11"/>
  <c r="H55" i="11"/>
  <c r="H39" i="11"/>
  <c r="H40" i="11"/>
  <c r="H41" i="11"/>
  <c r="H42" i="11"/>
  <c r="H43" i="11"/>
  <c r="H44" i="11"/>
  <c r="H45" i="11"/>
  <c r="H46" i="11"/>
  <c r="H47" i="11"/>
  <c r="H48" i="11"/>
  <c r="H49" i="11"/>
  <c r="H50" i="11"/>
  <c r="H38" i="11"/>
  <c r="H12" i="11"/>
  <c r="H13" i="11"/>
  <c r="H14" i="11"/>
  <c r="H15" i="11"/>
  <c r="H16" i="11"/>
  <c r="H11" i="11"/>
  <c r="H63" i="10"/>
  <c r="H64" i="10"/>
  <c r="H62" i="10"/>
  <c r="H65" i="10" s="1"/>
  <c r="H56" i="10"/>
  <c r="H57" i="10"/>
  <c r="H55" i="10"/>
  <c r="H58" i="10" s="1"/>
  <c r="H39" i="10"/>
  <c r="H40" i="10"/>
  <c r="H41" i="10"/>
  <c r="H42" i="10"/>
  <c r="H43" i="10"/>
  <c r="H44" i="10"/>
  <c r="H45" i="10"/>
  <c r="H46" i="10"/>
  <c r="H47" i="10"/>
  <c r="H48" i="10"/>
  <c r="H49" i="10"/>
  <c r="H50" i="10"/>
  <c r="H38" i="10"/>
  <c r="H12" i="10"/>
  <c r="H13" i="10"/>
  <c r="H14" i="10"/>
  <c r="H15" i="10"/>
  <c r="H16" i="10"/>
  <c r="H11" i="10"/>
  <c r="H17" i="10" s="1"/>
  <c r="B6" i="10"/>
  <c r="B9" i="32" s="1"/>
  <c r="H63" i="9"/>
  <c r="H64" i="9"/>
  <c r="H62" i="9"/>
  <c r="H65" i="9" s="1"/>
  <c r="H56" i="9"/>
  <c r="H57" i="9"/>
  <c r="H55" i="9"/>
  <c r="H58" i="9" s="1"/>
  <c r="H39" i="9"/>
  <c r="H40" i="9"/>
  <c r="H41" i="9"/>
  <c r="H42" i="9"/>
  <c r="H43" i="9"/>
  <c r="H44" i="9"/>
  <c r="H45" i="9"/>
  <c r="H46" i="9"/>
  <c r="H47" i="9"/>
  <c r="H48" i="9"/>
  <c r="H49" i="9"/>
  <c r="H50" i="9"/>
  <c r="H38" i="9"/>
  <c r="H12" i="9"/>
  <c r="H13" i="9"/>
  <c r="H14" i="9"/>
  <c r="H15" i="9"/>
  <c r="H16" i="9"/>
  <c r="H11" i="9"/>
  <c r="H17" i="9" s="1"/>
  <c r="B6" i="9"/>
  <c r="B8" i="32" s="1"/>
  <c r="H63" i="6"/>
  <c r="H64" i="6"/>
  <c r="H62" i="6"/>
  <c r="H65" i="6" s="1"/>
  <c r="H57" i="6"/>
  <c r="H55" i="6"/>
  <c r="H58" i="6" s="1"/>
  <c r="H39" i="6"/>
  <c r="H40" i="6"/>
  <c r="H41" i="6"/>
  <c r="H42" i="6"/>
  <c r="H43" i="6"/>
  <c r="H44" i="6"/>
  <c r="H45" i="6"/>
  <c r="H46" i="6"/>
  <c r="H47" i="6"/>
  <c r="H48" i="6"/>
  <c r="H49" i="6"/>
  <c r="H50" i="6"/>
  <c r="H38" i="6"/>
  <c r="H51" i="6" s="1"/>
  <c r="H12" i="6"/>
  <c r="H13" i="6"/>
  <c r="H14" i="6"/>
  <c r="H15" i="6"/>
  <c r="H16" i="6"/>
  <c r="H11" i="6"/>
  <c r="B6" i="6"/>
  <c r="B6" i="5"/>
  <c r="B6" i="4"/>
  <c r="H63" i="4"/>
  <c r="H64" i="4"/>
  <c r="H62" i="4"/>
  <c r="H12" i="4"/>
  <c r="H13" i="4"/>
  <c r="H14" i="4"/>
  <c r="H15" i="4"/>
  <c r="H16" i="4"/>
  <c r="H11" i="4"/>
  <c r="H17" i="4" s="1"/>
  <c r="F22" i="5"/>
  <c r="F23" i="5"/>
  <c r="F24" i="5"/>
  <c r="F25" i="5"/>
  <c r="F26" i="5"/>
  <c r="F27" i="5"/>
  <c r="F28" i="5"/>
  <c r="F29" i="5"/>
  <c r="F30" i="5"/>
  <c r="F31" i="5"/>
  <c r="F32" i="5"/>
  <c r="F33" i="5"/>
  <c r="H33" i="5" s="1"/>
  <c r="F21" i="5"/>
  <c r="H21" i="5"/>
  <c r="H12" i="5"/>
  <c r="H13" i="5"/>
  <c r="H14" i="5"/>
  <c r="H15" i="5"/>
  <c r="H16" i="5"/>
  <c r="H11" i="5"/>
  <c r="H56" i="4"/>
  <c r="H57" i="4"/>
  <c r="H55" i="4"/>
  <c r="H39" i="4"/>
  <c r="H40" i="4"/>
  <c r="H41" i="4"/>
  <c r="H42" i="4"/>
  <c r="H43" i="4"/>
  <c r="H44" i="4"/>
  <c r="H45" i="4"/>
  <c r="H46" i="4"/>
  <c r="H47" i="4"/>
  <c r="H48" i="4"/>
  <c r="H49" i="4"/>
  <c r="H50" i="4"/>
  <c r="H38" i="4"/>
  <c r="H63" i="5"/>
  <c r="H64" i="5"/>
  <c r="H62" i="5"/>
  <c r="H56" i="5"/>
  <c r="H57" i="5"/>
  <c r="H55" i="5"/>
  <c r="H39" i="5"/>
  <c r="H40" i="5"/>
  <c r="H41" i="5"/>
  <c r="H42" i="5"/>
  <c r="H43" i="5"/>
  <c r="H44" i="5"/>
  <c r="H45" i="5"/>
  <c r="H46" i="5"/>
  <c r="H47" i="5"/>
  <c r="H48" i="5"/>
  <c r="H49" i="5"/>
  <c r="H50" i="5"/>
  <c r="H38" i="5"/>
  <c r="H22" i="5"/>
  <c r="H23" i="5"/>
  <c r="H24" i="5"/>
  <c r="H25" i="5"/>
  <c r="H26" i="5"/>
  <c r="H27" i="5"/>
  <c r="H28" i="5"/>
  <c r="H29" i="5"/>
  <c r="H30" i="5"/>
  <c r="H31" i="5"/>
  <c r="H32" i="5"/>
  <c r="C14" i="148" l="1"/>
  <c r="C106" i="148"/>
  <c r="C44" i="148"/>
  <c r="B106" i="130"/>
  <c r="C86" i="148"/>
  <c r="B28" i="42"/>
  <c r="B27" i="42"/>
  <c r="B25" i="42"/>
  <c r="B24" i="42"/>
  <c r="B86" i="130" s="1"/>
  <c r="B23" i="42"/>
  <c r="B107" i="130" s="1"/>
  <c r="B61" i="130"/>
  <c r="B27" i="130"/>
  <c r="B59" i="130"/>
  <c r="B24" i="130"/>
  <c r="B129" i="130"/>
  <c r="F38" i="118"/>
  <c r="H38" i="118" s="1"/>
  <c r="H39" i="118" s="1"/>
  <c r="H72" i="118" s="1"/>
  <c r="F4" i="118" s="1"/>
  <c r="J48" i="32" s="1"/>
  <c r="K48" i="32" s="1"/>
  <c r="F33" i="119"/>
  <c r="H33" i="119" s="1"/>
  <c r="H34" i="119" s="1"/>
  <c r="H67" i="119" s="1"/>
  <c r="F4" i="119" s="1"/>
  <c r="J49" i="32" s="1"/>
  <c r="F35" i="121"/>
  <c r="H35" i="121" s="1"/>
  <c r="H36" i="121" s="1"/>
  <c r="H69" i="121" s="1"/>
  <c r="F4" i="121" s="1"/>
  <c r="J51" i="32" s="1"/>
  <c r="K51" i="32" s="1"/>
  <c r="F35" i="120"/>
  <c r="H35" i="120" s="1"/>
  <c r="H36" i="120" s="1"/>
  <c r="H69" i="120" s="1"/>
  <c r="F4" i="120" s="1"/>
  <c r="J50" i="32" s="1"/>
  <c r="K50" i="32" s="1"/>
  <c r="F35" i="122"/>
  <c r="H35" i="122" s="1"/>
  <c r="H36" i="122" s="1"/>
  <c r="H69" i="122" s="1"/>
  <c r="F4" i="122" s="1"/>
  <c r="J52" i="32" s="1"/>
  <c r="K52" i="32" s="1"/>
  <c r="F32" i="114"/>
  <c r="H32" i="114" s="1"/>
  <c r="H33" i="114" s="1"/>
  <c r="H66" i="114" s="1"/>
  <c r="F4" i="114" s="1"/>
  <c r="J46" i="32" s="1"/>
  <c r="K46" i="32" s="1"/>
  <c r="F38" i="59"/>
  <c r="H38" i="59" s="1"/>
  <c r="H39" i="59" s="1"/>
  <c r="H72" i="59" s="1"/>
  <c r="F4" i="59" s="1"/>
  <c r="J42" i="32" s="1"/>
  <c r="F38" i="58"/>
  <c r="H38" i="58" s="1"/>
  <c r="H39" i="58" s="1"/>
  <c r="H72" i="58" s="1"/>
  <c r="F4" i="58" s="1"/>
  <c r="J41" i="32" s="1"/>
  <c r="K41" i="32" s="1"/>
  <c r="F33" i="115"/>
  <c r="H33" i="115" s="1"/>
  <c r="H34" i="115" s="1"/>
  <c r="H67" i="115" s="1"/>
  <c r="F4" i="115" s="1"/>
  <c r="J47" i="32" s="1"/>
  <c r="K47" i="32" s="1"/>
  <c r="F39" i="60"/>
  <c r="H39" i="60" s="1"/>
  <c r="H40" i="60" s="1"/>
  <c r="H73" i="60" s="1"/>
  <c r="F4" i="60" s="1"/>
  <c r="J43" i="32" s="1"/>
  <c r="K43" i="32" s="1"/>
  <c r="F42" i="113"/>
  <c r="H42" i="113" s="1"/>
  <c r="H43" i="113" s="1"/>
  <c r="H76" i="113" s="1"/>
  <c r="F4" i="113" s="1"/>
  <c r="J45" i="32" s="1"/>
  <c r="F42" i="112"/>
  <c r="H42" i="112" s="1"/>
  <c r="H43" i="112" s="1"/>
  <c r="H76" i="112" s="1"/>
  <c r="F4" i="112" s="1"/>
  <c r="J44" i="32" s="1"/>
  <c r="H65" i="31"/>
  <c r="H58" i="31"/>
  <c r="H51" i="31"/>
  <c r="H17" i="30"/>
  <c r="H58" i="30"/>
  <c r="H51" i="30"/>
  <c r="H58" i="29"/>
  <c r="H51" i="29"/>
  <c r="H17" i="28"/>
  <c r="H65" i="28"/>
  <c r="H51" i="28"/>
  <c r="H65" i="27"/>
  <c r="H51" i="27"/>
  <c r="H17" i="27"/>
  <c r="H65" i="26"/>
  <c r="H17" i="26"/>
  <c r="H51" i="26"/>
  <c r="H17" i="24"/>
  <c r="H51" i="24"/>
  <c r="H58" i="34"/>
  <c r="H51" i="34"/>
  <c r="H17" i="34"/>
  <c r="H51" i="33"/>
  <c r="H17" i="33"/>
  <c r="H51" i="23"/>
  <c r="H17" i="23"/>
  <c r="H51" i="22"/>
  <c r="H17" i="22"/>
  <c r="H17" i="21"/>
  <c r="H58" i="21"/>
  <c r="H51" i="21"/>
  <c r="H17" i="20"/>
  <c r="H58" i="20"/>
  <c r="H51" i="20"/>
  <c r="H58" i="17"/>
  <c r="H51" i="17"/>
  <c r="H17" i="17"/>
  <c r="H65" i="16"/>
  <c r="H58" i="16"/>
  <c r="H51" i="16"/>
  <c r="H65" i="15"/>
  <c r="H51" i="15"/>
  <c r="H51" i="14"/>
  <c r="H17" i="14"/>
  <c r="H51" i="13"/>
  <c r="H58" i="12"/>
  <c r="H51" i="12"/>
  <c r="H65" i="11"/>
  <c r="H58" i="11"/>
  <c r="H51" i="11"/>
  <c r="H17" i="11"/>
  <c r="H51" i="10"/>
  <c r="H51" i="9"/>
  <c r="H17" i="6"/>
  <c r="H65" i="4"/>
  <c r="H58" i="4"/>
  <c r="H51" i="4"/>
  <c r="H65" i="5"/>
  <c r="H34" i="5"/>
  <c r="H58" i="5"/>
  <c r="H51" i="5"/>
  <c r="H17" i="5"/>
  <c r="B11" i="32"/>
  <c r="F21" i="52"/>
  <c r="H21" i="52" s="1"/>
  <c r="F21" i="53"/>
  <c r="H21" i="53" s="1"/>
  <c r="F21" i="51"/>
  <c r="H21" i="51" s="1"/>
  <c r="F21" i="50"/>
  <c r="H21" i="50" s="1"/>
  <c r="F33" i="52"/>
  <c r="H33" i="52" s="1"/>
  <c r="F33" i="53"/>
  <c r="H33" i="53" s="1"/>
  <c r="F33" i="51"/>
  <c r="H33" i="51" s="1"/>
  <c r="F33" i="50"/>
  <c r="H33" i="50" s="1"/>
  <c r="F32" i="52"/>
  <c r="H32" i="52" s="1"/>
  <c r="F32" i="53"/>
  <c r="H32" i="53" s="1"/>
  <c r="F32" i="51"/>
  <c r="H32" i="51" s="1"/>
  <c r="F32" i="50"/>
  <c r="H32" i="50" s="1"/>
  <c r="F31" i="52"/>
  <c r="H31" i="52" s="1"/>
  <c r="F31" i="53"/>
  <c r="H31" i="53" s="1"/>
  <c r="F31" i="51"/>
  <c r="H31" i="51" s="1"/>
  <c r="F31" i="50"/>
  <c r="H31" i="50" s="1"/>
  <c r="F30" i="52"/>
  <c r="H30" i="52" s="1"/>
  <c r="F30" i="53"/>
  <c r="H30" i="53" s="1"/>
  <c r="F30" i="51"/>
  <c r="H30" i="51" s="1"/>
  <c r="F30" i="50"/>
  <c r="H30" i="50" s="1"/>
  <c r="F29" i="52"/>
  <c r="H29" i="52" s="1"/>
  <c r="F29" i="53"/>
  <c r="H29" i="53" s="1"/>
  <c r="F29" i="51"/>
  <c r="H29" i="51" s="1"/>
  <c r="F29" i="50"/>
  <c r="H29" i="50" s="1"/>
  <c r="F28" i="52"/>
  <c r="H28" i="52" s="1"/>
  <c r="F28" i="53"/>
  <c r="H28" i="53" s="1"/>
  <c r="F28" i="51"/>
  <c r="H28" i="51" s="1"/>
  <c r="F28" i="50"/>
  <c r="H28" i="50" s="1"/>
  <c r="F27" i="52"/>
  <c r="H27" i="52" s="1"/>
  <c r="F27" i="53"/>
  <c r="H27" i="53" s="1"/>
  <c r="F27" i="51"/>
  <c r="H27" i="51" s="1"/>
  <c r="F27" i="50"/>
  <c r="H27" i="50" s="1"/>
  <c r="F26" i="52"/>
  <c r="H26" i="52" s="1"/>
  <c r="F26" i="53"/>
  <c r="H26" i="53" s="1"/>
  <c r="F26" i="51"/>
  <c r="H26" i="51" s="1"/>
  <c r="F26" i="50"/>
  <c r="H26" i="50" s="1"/>
  <c r="F25" i="52"/>
  <c r="H25" i="52" s="1"/>
  <c r="F25" i="53"/>
  <c r="H25" i="53" s="1"/>
  <c r="F25" i="51"/>
  <c r="H25" i="51" s="1"/>
  <c r="F25" i="50"/>
  <c r="H25" i="50" s="1"/>
  <c r="F24" i="52"/>
  <c r="H24" i="52" s="1"/>
  <c r="F24" i="53"/>
  <c r="H24" i="53" s="1"/>
  <c r="F24" i="51"/>
  <c r="H24" i="51" s="1"/>
  <c r="F24" i="50"/>
  <c r="H24" i="50" s="1"/>
  <c r="F23" i="52"/>
  <c r="H23" i="52" s="1"/>
  <c r="F23" i="53"/>
  <c r="H23" i="53" s="1"/>
  <c r="F23" i="51"/>
  <c r="H23" i="51" s="1"/>
  <c r="F23" i="50"/>
  <c r="H23" i="50" s="1"/>
  <c r="F22" i="52"/>
  <c r="H22" i="52" s="1"/>
  <c r="F22" i="53"/>
  <c r="H22" i="53" s="1"/>
  <c r="F22" i="51"/>
  <c r="H22" i="51" s="1"/>
  <c r="F22" i="50"/>
  <c r="H22" i="50" s="1"/>
  <c r="F33" i="23"/>
  <c r="H33" i="23" s="1"/>
  <c r="F33" i="22"/>
  <c r="H33" i="22" s="1"/>
  <c r="F33" i="21"/>
  <c r="H33" i="21" s="1"/>
  <c r="F33" i="20"/>
  <c r="H33" i="20" s="1"/>
  <c r="F33" i="17"/>
  <c r="H33" i="17" s="1"/>
  <c r="F33" i="16"/>
  <c r="H33" i="16" s="1"/>
  <c r="F33" i="15"/>
  <c r="H33" i="15" s="1"/>
  <c r="F33" i="14"/>
  <c r="H33" i="14" s="1"/>
  <c r="F33" i="13"/>
  <c r="H33" i="13" s="1"/>
  <c r="F33" i="12"/>
  <c r="H33" i="12" s="1"/>
  <c r="F33" i="11"/>
  <c r="H33" i="11" s="1"/>
  <c r="F33" i="10"/>
  <c r="H33" i="10" s="1"/>
  <c r="F33" i="9"/>
  <c r="H33" i="9" s="1"/>
  <c r="F33" i="6"/>
  <c r="H33" i="6" s="1"/>
  <c r="F33" i="4"/>
  <c r="H33" i="4" s="1"/>
  <c r="F32" i="23"/>
  <c r="H32" i="23" s="1"/>
  <c r="F32" i="22"/>
  <c r="H32" i="22" s="1"/>
  <c r="F32" i="21"/>
  <c r="H32" i="21" s="1"/>
  <c r="F32" i="20"/>
  <c r="H32" i="20" s="1"/>
  <c r="F32" i="17"/>
  <c r="H32" i="17" s="1"/>
  <c r="F32" i="16"/>
  <c r="H32" i="16" s="1"/>
  <c r="F32" i="15"/>
  <c r="H32" i="15" s="1"/>
  <c r="F32" i="14"/>
  <c r="H32" i="14" s="1"/>
  <c r="F32" i="13"/>
  <c r="H32" i="13" s="1"/>
  <c r="F32" i="12"/>
  <c r="H32" i="12" s="1"/>
  <c r="F32" i="11"/>
  <c r="H32" i="11" s="1"/>
  <c r="F32" i="10"/>
  <c r="H32" i="10" s="1"/>
  <c r="F32" i="9"/>
  <c r="H32" i="9" s="1"/>
  <c r="F32" i="6"/>
  <c r="H32" i="6" s="1"/>
  <c r="F32" i="4"/>
  <c r="H32" i="4" s="1"/>
  <c r="F31" i="23"/>
  <c r="H31" i="23" s="1"/>
  <c r="F31" i="22"/>
  <c r="H31" i="22" s="1"/>
  <c r="F31" i="21"/>
  <c r="H31" i="21" s="1"/>
  <c r="F31" i="20"/>
  <c r="H31" i="20" s="1"/>
  <c r="F31" i="17"/>
  <c r="H31" i="17" s="1"/>
  <c r="F31" i="16"/>
  <c r="H31" i="16" s="1"/>
  <c r="F31" i="15"/>
  <c r="H31" i="15" s="1"/>
  <c r="F31" i="14"/>
  <c r="H31" i="14" s="1"/>
  <c r="F31" i="13"/>
  <c r="H31" i="13" s="1"/>
  <c r="F31" i="12"/>
  <c r="H31" i="12" s="1"/>
  <c r="F31" i="11"/>
  <c r="H31" i="11" s="1"/>
  <c r="F31" i="10"/>
  <c r="H31" i="10" s="1"/>
  <c r="F31" i="9"/>
  <c r="H31" i="9" s="1"/>
  <c r="F31" i="6"/>
  <c r="H31" i="6" s="1"/>
  <c r="F31" i="4"/>
  <c r="H31" i="4" s="1"/>
  <c r="F30" i="23"/>
  <c r="H30" i="23" s="1"/>
  <c r="F30" i="22"/>
  <c r="H30" i="22" s="1"/>
  <c r="F30" i="21"/>
  <c r="H30" i="21" s="1"/>
  <c r="F30" i="20"/>
  <c r="H30" i="20" s="1"/>
  <c r="F30" i="17"/>
  <c r="H30" i="17" s="1"/>
  <c r="F30" i="16"/>
  <c r="H30" i="16" s="1"/>
  <c r="F30" i="15"/>
  <c r="H30" i="15" s="1"/>
  <c r="F30" i="14"/>
  <c r="H30" i="14" s="1"/>
  <c r="F30" i="13"/>
  <c r="H30" i="13" s="1"/>
  <c r="F30" i="12"/>
  <c r="H30" i="12" s="1"/>
  <c r="F30" i="11"/>
  <c r="H30" i="11" s="1"/>
  <c r="F30" i="10"/>
  <c r="H30" i="10" s="1"/>
  <c r="F30" i="9"/>
  <c r="H30" i="9" s="1"/>
  <c r="F30" i="6"/>
  <c r="H30" i="6" s="1"/>
  <c r="F30" i="4"/>
  <c r="H30" i="4" s="1"/>
  <c r="F29" i="23"/>
  <c r="H29" i="23" s="1"/>
  <c r="F29" i="22"/>
  <c r="H29" i="22" s="1"/>
  <c r="F29" i="21"/>
  <c r="H29" i="21" s="1"/>
  <c r="F29" i="20"/>
  <c r="H29" i="20" s="1"/>
  <c r="F29" i="17"/>
  <c r="H29" i="17" s="1"/>
  <c r="F29" i="16"/>
  <c r="H29" i="16" s="1"/>
  <c r="F29" i="15"/>
  <c r="H29" i="15" s="1"/>
  <c r="F29" i="14"/>
  <c r="H29" i="14" s="1"/>
  <c r="F29" i="13"/>
  <c r="H29" i="13" s="1"/>
  <c r="F29" i="12"/>
  <c r="H29" i="12" s="1"/>
  <c r="F29" i="11"/>
  <c r="H29" i="11" s="1"/>
  <c r="F29" i="10"/>
  <c r="H29" i="10" s="1"/>
  <c r="F29" i="9"/>
  <c r="H29" i="9" s="1"/>
  <c r="F29" i="6"/>
  <c r="H29" i="6" s="1"/>
  <c r="F29" i="4"/>
  <c r="H29" i="4" s="1"/>
  <c r="F28" i="23"/>
  <c r="H28" i="23" s="1"/>
  <c r="F28" i="22"/>
  <c r="H28" i="22" s="1"/>
  <c r="F28" i="21"/>
  <c r="H28" i="21" s="1"/>
  <c r="F28" i="20"/>
  <c r="H28" i="20" s="1"/>
  <c r="F28" i="17"/>
  <c r="H28" i="17" s="1"/>
  <c r="F28" i="16"/>
  <c r="H28" i="16" s="1"/>
  <c r="F28" i="15"/>
  <c r="H28" i="15" s="1"/>
  <c r="F28" i="14"/>
  <c r="H28" i="14" s="1"/>
  <c r="F28" i="13"/>
  <c r="H28" i="13" s="1"/>
  <c r="F28" i="12"/>
  <c r="H28" i="12" s="1"/>
  <c r="F28" i="11"/>
  <c r="H28" i="11" s="1"/>
  <c r="F28" i="10"/>
  <c r="H28" i="10" s="1"/>
  <c r="F28" i="9"/>
  <c r="H28" i="9" s="1"/>
  <c r="F28" i="6"/>
  <c r="H28" i="6" s="1"/>
  <c r="F28" i="4"/>
  <c r="H28" i="4" s="1"/>
  <c r="F27" i="23"/>
  <c r="H27" i="23" s="1"/>
  <c r="F27" i="22"/>
  <c r="H27" i="22" s="1"/>
  <c r="F27" i="21"/>
  <c r="H27" i="21" s="1"/>
  <c r="F27" i="20"/>
  <c r="H27" i="20" s="1"/>
  <c r="F27" i="17"/>
  <c r="H27" i="17" s="1"/>
  <c r="F27" i="16"/>
  <c r="H27" i="16" s="1"/>
  <c r="F27" i="15"/>
  <c r="H27" i="15" s="1"/>
  <c r="F27" i="14"/>
  <c r="H27" i="14" s="1"/>
  <c r="F27" i="13"/>
  <c r="H27" i="13" s="1"/>
  <c r="F27" i="12"/>
  <c r="H27" i="12" s="1"/>
  <c r="F27" i="11"/>
  <c r="H27" i="11" s="1"/>
  <c r="F27" i="10"/>
  <c r="H27" i="10" s="1"/>
  <c r="F27" i="9"/>
  <c r="H27" i="9" s="1"/>
  <c r="F27" i="6"/>
  <c r="H27" i="6" s="1"/>
  <c r="F27" i="4"/>
  <c r="H27" i="4" s="1"/>
  <c r="F26" i="23"/>
  <c r="H26" i="23" s="1"/>
  <c r="F26" i="22"/>
  <c r="H26" i="22" s="1"/>
  <c r="F26" i="21"/>
  <c r="H26" i="21" s="1"/>
  <c r="F26" i="20"/>
  <c r="H26" i="20" s="1"/>
  <c r="F26" i="17"/>
  <c r="H26" i="17" s="1"/>
  <c r="F26" i="16"/>
  <c r="H26" i="16" s="1"/>
  <c r="F26" i="15"/>
  <c r="H26" i="15" s="1"/>
  <c r="F26" i="14"/>
  <c r="H26" i="14" s="1"/>
  <c r="F26" i="13"/>
  <c r="H26" i="13" s="1"/>
  <c r="F26" i="12"/>
  <c r="H26" i="12" s="1"/>
  <c r="F26" i="11"/>
  <c r="H26" i="11" s="1"/>
  <c r="F26" i="10"/>
  <c r="H26" i="10" s="1"/>
  <c r="F26" i="9"/>
  <c r="H26" i="9" s="1"/>
  <c r="F26" i="6"/>
  <c r="H26" i="6" s="1"/>
  <c r="F26" i="4"/>
  <c r="H26" i="4" s="1"/>
  <c r="F25" i="23"/>
  <c r="H25" i="23" s="1"/>
  <c r="F25" i="22"/>
  <c r="H25" i="22" s="1"/>
  <c r="F25" i="21"/>
  <c r="H25" i="21" s="1"/>
  <c r="F25" i="20"/>
  <c r="H25" i="20" s="1"/>
  <c r="F25" i="17"/>
  <c r="H25" i="17" s="1"/>
  <c r="F25" i="16"/>
  <c r="H25" i="16" s="1"/>
  <c r="F25" i="15"/>
  <c r="H25" i="15" s="1"/>
  <c r="F25" i="14"/>
  <c r="H25" i="14" s="1"/>
  <c r="F25" i="13"/>
  <c r="H25" i="13" s="1"/>
  <c r="F25" i="12"/>
  <c r="H25" i="12" s="1"/>
  <c r="F25" i="11"/>
  <c r="H25" i="11" s="1"/>
  <c r="F25" i="10"/>
  <c r="H25" i="10" s="1"/>
  <c r="F25" i="9"/>
  <c r="H25" i="9" s="1"/>
  <c r="F25" i="6"/>
  <c r="H25" i="6" s="1"/>
  <c r="F25" i="4"/>
  <c r="H25" i="4" s="1"/>
  <c r="F24" i="23"/>
  <c r="H24" i="23" s="1"/>
  <c r="F24" i="22"/>
  <c r="H24" i="22" s="1"/>
  <c r="F24" i="21"/>
  <c r="H24" i="21" s="1"/>
  <c r="F24" i="20"/>
  <c r="H24" i="20" s="1"/>
  <c r="F24" i="17"/>
  <c r="H24" i="17" s="1"/>
  <c r="F24" i="16"/>
  <c r="H24" i="16" s="1"/>
  <c r="F24" i="15"/>
  <c r="H24" i="15" s="1"/>
  <c r="F24" i="14"/>
  <c r="H24" i="14" s="1"/>
  <c r="F24" i="13"/>
  <c r="H24" i="13" s="1"/>
  <c r="F24" i="12"/>
  <c r="H24" i="12" s="1"/>
  <c r="F24" i="11"/>
  <c r="H24" i="11" s="1"/>
  <c r="F24" i="10"/>
  <c r="H24" i="10" s="1"/>
  <c r="F24" i="9"/>
  <c r="H24" i="9" s="1"/>
  <c r="F24" i="6"/>
  <c r="H24" i="6" s="1"/>
  <c r="F24" i="4"/>
  <c r="H24" i="4" s="1"/>
  <c r="F23" i="23"/>
  <c r="H23" i="23" s="1"/>
  <c r="F23" i="22"/>
  <c r="H23" i="22" s="1"/>
  <c r="F23" i="21"/>
  <c r="H23" i="21" s="1"/>
  <c r="F23" i="20"/>
  <c r="H23" i="20" s="1"/>
  <c r="F23" i="17"/>
  <c r="H23" i="17" s="1"/>
  <c r="F23" i="16"/>
  <c r="H23" i="16" s="1"/>
  <c r="F23" i="15"/>
  <c r="H23" i="15" s="1"/>
  <c r="F23" i="14"/>
  <c r="H23" i="14" s="1"/>
  <c r="F23" i="13"/>
  <c r="H23" i="13" s="1"/>
  <c r="F23" i="12"/>
  <c r="H23" i="12" s="1"/>
  <c r="F23" i="11"/>
  <c r="H23" i="11" s="1"/>
  <c r="F23" i="10"/>
  <c r="H23" i="10" s="1"/>
  <c r="F23" i="9"/>
  <c r="H23" i="9" s="1"/>
  <c r="F23" i="6"/>
  <c r="H23" i="6" s="1"/>
  <c r="F23" i="4"/>
  <c r="H23" i="4" s="1"/>
  <c r="F22" i="23"/>
  <c r="H22" i="23" s="1"/>
  <c r="F22" i="22"/>
  <c r="H22" i="22" s="1"/>
  <c r="F22" i="21"/>
  <c r="H22" i="21" s="1"/>
  <c r="F22" i="20"/>
  <c r="H22" i="20" s="1"/>
  <c r="F22" i="17"/>
  <c r="H22" i="17" s="1"/>
  <c r="F22" i="16"/>
  <c r="H22" i="16" s="1"/>
  <c r="F22" i="15"/>
  <c r="H22" i="15" s="1"/>
  <c r="F22" i="14"/>
  <c r="H22" i="14" s="1"/>
  <c r="F22" i="13"/>
  <c r="H22" i="13" s="1"/>
  <c r="F22" i="12"/>
  <c r="H22" i="12" s="1"/>
  <c r="F22" i="11"/>
  <c r="H22" i="11" s="1"/>
  <c r="F22" i="10"/>
  <c r="H22" i="10" s="1"/>
  <c r="F22" i="9"/>
  <c r="H22" i="9" s="1"/>
  <c r="F22" i="6"/>
  <c r="H22" i="6" s="1"/>
  <c r="F22" i="4"/>
  <c r="H22" i="4" s="1"/>
  <c r="F21" i="23"/>
  <c r="H21" i="23" s="1"/>
  <c r="H34" i="23" s="1"/>
  <c r="H67" i="23" s="1"/>
  <c r="F4" i="23" s="1"/>
  <c r="J19" i="32" s="1"/>
  <c r="F21" i="22"/>
  <c r="H21" i="22" s="1"/>
  <c r="H34" i="22" s="1"/>
  <c r="F21" i="21"/>
  <c r="H21" i="21" s="1"/>
  <c r="H34" i="21" s="1"/>
  <c r="H67" i="21" s="1"/>
  <c r="F4" i="21" s="1"/>
  <c r="J17" i="32" s="1"/>
  <c r="F21" i="20"/>
  <c r="H21" i="20" s="1"/>
  <c r="H34" i="20" s="1"/>
  <c r="J15" i="32"/>
  <c r="F21" i="17"/>
  <c r="H21" i="17" s="1"/>
  <c r="F21" i="16"/>
  <c r="H21" i="16" s="1"/>
  <c r="F21" i="15"/>
  <c r="H21" i="15" s="1"/>
  <c r="F21" i="14"/>
  <c r="H21" i="14" s="1"/>
  <c r="F21" i="13"/>
  <c r="H21" i="13" s="1"/>
  <c r="H34" i="13" s="1"/>
  <c r="F21" i="12"/>
  <c r="H21" i="12" s="1"/>
  <c r="F21" i="11"/>
  <c r="H21" i="11" s="1"/>
  <c r="H34" i="11" s="1"/>
  <c r="F21" i="10"/>
  <c r="H21" i="10" s="1"/>
  <c r="H34" i="10" s="1"/>
  <c r="H67" i="10" s="1"/>
  <c r="F4" i="10" s="1"/>
  <c r="J9" i="32" s="1"/>
  <c r="F21" i="9"/>
  <c r="H21" i="9" s="1"/>
  <c r="H34" i="9" s="1"/>
  <c r="F21" i="6"/>
  <c r="H21" i="6" s="1"/>
  <c r="H34" i="6" s="1"/>
  <c r="F21" i="4"/>
  <c r="H21" i="4" s="1"/>
  <c r="K53" i="148" l="1"/>
  <c r="L53" i="148" s="1"/>
  <c r="K45" i="32"/>
  <c r="K25" i="148"/>
  <c r="L25" i="148" s="1"/>
  <c r="K49" i="32"/>
  <c r="K23" i="148"/>
  <c r="L23" i="148" s="1"/>
  <c r="K44" i="32"/>
  <c r="K93" i="148"/>
  <c r="L93" i="148" s="1"/>
  <c r="K42" i="32"/>
  <c r="B60" i="130"/>
  <c r="B130" i="130"/>
  <c r="B25" i="130"/>
  <c r="B131" i="130"/>
  <c r="B26" i="130"/>
  <c r="B108" i="130"/>
  <c r="K63" i="148"/>
  <c r="L63" i="148" s="1"/>
  <c r="K8" i="148"/>
  <c r="L8" i="148" s="1"/>
  <c r="K81" i="148"/>
  <c r="L81" i="148" s="1"/>
  <c r="K38" i="148"/>
  <c r="L38" i="148" s="1"/>
  <c r="K67" i="148"/>
  <c r="L67" i="148" s="1"/>
  <c r="K85" i="148"/>
  <c r="L85" i="148" s="1"/>
  <c r="K32" i="148"/>
  <c r="L32" i="148" s="1"/>
  <c r="C87" i="148"/>
  <c r="C45" i="148"/>
  <c r="C15" i="148"/>
  <c r="C107" i="148"/>
  <c r="K119" i="148"/>
  <c r="L119" i="148" s="1"/>
  <c r="K3" i="148"/>
  <c r="L3" i="148" s="1"/>
  <c r="K104" i="148"/>
  <c r="L104" i="148" s="1"/>
  <c r="K42" i="148"/>
  <c r="L42" i="148" s="1"/>
  <c r="K12" i="148"/>
  <c r="L12" i="148" s="1"/>
  <c r="C68" i="148"/>
  <c r="C16" i="148"/>
  <c r="C108" i="148"/>
  <c r="C88" i="148"/>
  <c r="B63" i="130"/>
  <c r="C47" i="148"/>
  <c r="B64" i="130"/>
  <c r="C48" i="148"/>
  <c r="K41" i="148"/>
  <c r="L41" i="148" s="1"/>
  <c r="K11" i="148"/>
  <c r="L11" i="148" s="1"/>
  <c r="B132" i="130"/>
  <c r="B109" i="130"/>
  <c r="K27" i="148"/>
  <c r="L27" i="148" s="1"/>
  <c r="K74" i="148"/>
  <c r="L74" i="148" s="1"/>
  <c r="K95" i="148"/>
  <c r="L95" i="148" s="1"/>
  <c r="K116" i="148"/>
  <c r="L116" i="148" s="1"/>
  <c r="K71" i="148"/>
  <c r="L71" i="148" s="1"/>
  <c r="K92" i="148"/>
  <c r="L92" i="148" s="1"/>
  <c r="K112" i="148"/>
  <c r="L112" i="148" s="1"/>
  <c r="K22" i="148"/>
  <c r="L22" i="148" s="1"/>
  <c r="K34" i="148"/>
  <c r="L34" i="148" s="1"/>
  <c r="K24" i="148"/>
  <c r="L24" i="148" s="1"/>
  <c r="K94" i="148"/>
  <c r="L94" i="148" s="1"/>
  <c r="K73" i="148"/>
  <c r="L73" i="148" s="1"/>
  <c r="K54" i="148"/>
  <c r="L54" i="148" s="1"/>
  <c r="K113" i="148"/>
  <c r="L113" i="148" s="1"/>
  <c r="K4" i="148"/>
  <c r="K120" i="148"/>
  <c r="K55" i="148"/>
  <c r="L55" i="148" s="1"/>
  <c r="K114" i="148"/>
  <c r="L114" i="148" s="1"/>
  <c r="K56" i="148"/>
  <c r="L56" i="148" s="1"/>
  <c r="K26" i="148"/>
  <c r="L26" i="148" s="1"/>
  <c r="K115" i="148"/>
  <c r="K57" i="148"/>
  <c r="L57" i="148" s="1"/>
  <c r="K28" i="148"/>
  <c r="L28" i="148" s="1"/>
  <c r="K96" i="148"/>
  <c r="L96" i="148" s="1"/>
  <c r="K75" i="148"/>
  <c r="L75" i="148" s="1"/>
  <c r="K33" i="148"/>
  <c r="L33" i="148" s="1"/>
  <c r="K72" i="148"/>
  <c r="D92" i="130"/>
  <c r="D38" i="130"/>
  <c r="D140" i="130"/>
  <c r="D116" i="130"/>
  <c r="D36" i="130"/>
  <c r="D21" i="130"/>
  <c r="D56" i="130"/>
  <c r="D5" i="130"/>
  <c r="D138" i="130"/>
  <c r="D147" i="130"/>
  <c r="D71" i="130"/>
  <c r="D127" i="130"/>
  <c r="D22" i="130"/>
  <c r="D145" i="130"/>
  <c r="D57" i="130"/>
  <c r="D3" i="130"/>
  <c r="D69" i="130"/>
  <c r="D18" i="130"/>
  <c r="D81" i="130"/>
  <c r="D53" i="130"/>
  <c r="D101" i="130"/>
  <c r="D137" i="130"/>
  <c r="D70" i="130"/>
  <c r="D136" i="130"/>
  <c r="D33" i="130"/>
  <c r="D89" i="130"/>
  <c r="D113" i="130"/>
  <c r="D45" i="130"/>
  <c r="D85" i="130"/>
  <c r="D105" i="130"/>
  <c r="D139" i="130"/>
  <c r="D37" i="130"/>
  <c r="D72" i="130"/>
  <c r="D91" i="130"/>
  <c r="D47" i="130"/>
  <c r="D35" i="130"/>
  <c r="D115" i="130"/>
  <c r="D34" i="130"/>
  <c r="D73" i="130"/>
  <c r="D117" i="130"/>
  <c r="D93" i="130"/>
  <c r="D39" i="130"/>
  <c r="D90" i="130"/>
  <c r="D114" i="130"/>
  <c r="D46" i="130"/>
  <c r="B9" i="42"/>
  <c r="H67" i="22"/>
  <c r="F4" i="22" s="1"/>
  <c r="J18" i="32" s="1"/>
  <c r="H67" i="20"/>
  <c r="F4" i="20" s="1"/>
  <c r="J16" i="32" s="1"/>
  <c r="H34" i="17"/>
  <c r="H67" i="17" s="1"/>
  <c r="F4" i="17" s="1"/>
  <c r="H34" i="15"/>
  <c r="H67" i="13"/>
  <c r="F4" i="13" s="1"/>
  <c r="H34" i="12"/>
  <c r="H67" i="12" s="1"/>
  <c r="F4" i="12" s="1"/>
  <c r="J11" i="32" s="1"/>
  <c r="K122" i="148" s="1"/>
  <c r="H67" i="11"/>
  <c r="F4" i="11" s="1"/>
  <c r="J10" i="32" s="1"/>
  <c r="H67" i="9"/>
  <c r="F4" i="9" s="1"/>
  <c r="J8" i="32" s="1"/>
  <c r="H67" i="5"/>
  <c r="H34" i="4"/>
  <c r="H67" i="4" s="1"/>
  <c r="F4" i="4" s="1"/>
  <c r="J6" i="32" s="1"/>
  <c r="H34" i="14"/>
  <c r="H67" i="14" s="1"/>
  <c r="F4" i="14" s="1"/>
  <c r="J12" i="32" s="1"/>
  <c r="K123" i="148" s="1"/>
  <c r="L123" i="148" s="1"/>
  <c r="H34" i="16"/>
  <c r="H67" i="16" s="1"/>
  <c r="F4" i="16" s="1"/>
  <c r="H34" i="50"/>
  <c r="H67" i="50" s="1"/>
  <c r="F4" i="50" s="1"/>
  <c r="J25" i="32" s="1"/>
  <c r="K47" i="148" s="1"/>
  <c r="L47" i="148" s="1"/>
  <c r="H34" i="51"/>
  <c r="H67" i="51" s="1"/>
  <c r="F4" i="51" s="1"/>
  <c r="J26" i="32" s="1"/>
  <c r="K48" i="148" s="1"/>
  <c r="L48" i="148" s="1"/>
  <c r="H34" i="53"/>
  <c r="H67" i="53" s="1"/>
  <c r="F4" i="53" s="1"/>
  <c r="J28" i="32" s="1"/>
  <c r="H34" i="52"/>
  <c r="H67" i="52" s="1"/>
  <c r="F4" i="52" s="1"/>
  <c r="J27" i="32" s="1"/>
  <c r="F21" i="46"/>
  <c r="H21" i="46" s="1"/>
  <c r="F21" i="45"/>
  <c r="H21" i="45" s="1"/>
  <c r="F21" i="44"/>
  <c r="H21" i="44" s="1"/>
  <c r="F21" i="43"/>
  <c r="H21" i="43" s="1"/>
  <c r="F22" i="46"/>
  <c r="H22" i="46" s="1"/>
  <c r="F22" i="45"/>
  <c r="H22" i="45" s="1"/>
  <c r="F22" i="44"/>
  <c r="H22" i="44" s="1"/>
  <c r="F22" i="43"/>
  <c r="H22" i="43" s="1"/>
  <c r="F23" i="46"/>
  <c r="H23" i="46" s="1"/>
  <c r="F23" i="45"/>
  <c r="H23" i="45" s="1"/>
  <c r="F23" i="44"/>
  <c r="H23" i="44" s="1"/>
  <c r="F23" i="43"/>
  <c r="H23" i="43" s="1"/>
  <c r="F24" i="46"/>
  <c r="H24" i="46" s="1"/>
  <c r="F24" i="45"/>
  <c r="H24" i="45" s="1"/>
  <c r="F24" i="44"/>
  <c r="H24" i="44" s="1"/>
  <c r="F24" i="43"/>
  <c r="H24" i="43" s="1"/>
  <c r="F25" i="46"/>
  <c r="H25" i="46" s="1"/>
  <c r="F25" i="45"/>
  <c r="H25" i="45" s="1"/>
  <c r="F25" i="44"/>
  <c r="H25" i="44" s="1"/>
  <c r="F25" i="43"/>
  <c r="H25" i="43" s="1"/>
  <c r="F26" i="46"/>
  <c r="H26" i="46" s="1"/>
  <c r="F26" i="45"/>
  <c r="H26" i="45" s="1"/>
  <c r="F26" i="44"/>
  <c r="H26" i="44" s="1"/>
  <c r="F26" i="43"/>
  <c r="H26" i="43" s="1"/>
  <c r="F27" i="46"/>
  <c r="H27" i="46" s="1"/>
  <c r="F27" i="45"/>
  <c r="H27" i="45" s="1"/>
  <c r="F27" i="44"/>
  <c r="H27" i="44" s="1"/>
  <c r="F27" i="43"/>
  <c r="H27" i="43" s="1"/>
  <c r="F28" i="46"/>
  <c r="H28" i="46" s="1"/>
  <c r="F28" i="45"/>
  <c r="H28" i="45" s="1"/>
  <c r="F28" i="44"/>
  <c r="H28" i="44" s="1"/>
  <c r="F28" i="43"/>
  <c r="H28" i="43" s="1"/>
  <c r="F29" i="46"/>
  <c r="H29" i="46" s="1"/>
  <c r="F29" i="45"/>
  <c r="H29" i="45" s="1"/>
  <c r="F29" i="44"/>
  <c r="H29" i="44" s="1"/>
  <c r="F29" i="43"/>
  <c r="H29" i="43" s="1"/>
  <c r="F30" i="46"/>
  <c r="H30" i="46" s="1"/>
  <c r="F30" i="45"/>
  <c r="H30" i="45" s="1"/>
  <c r="F30" i="44"/>
  <c r="H30" i="44" s="1"/>
  <c r="F30" i="43"/>
  <c r="H30" i="43" s="1"/>
  <c r="F31" i="46"/>
  <c r="H31" i="46" s="1"/>
  <c r="F31" i="45"/>
  <c r="H31" i="45" s="1"/>
  <c r="F31" i="44"/>
  <c r="H31" i="44" s="1"/>
  <c r="F31" i="43"/>
  <c r="H31" i="43" s="1"/>
  <c r="F32" i="46"/>
  <c r="H32" i="46" s="1"/>
  <c r="F32" i="45"/>
  <c r="H32" i="45" s="1"/>
  <c r="F32" i="44"/>
  <c r="H32" i="44" s="1"/>
  <c r="F32" i="43"/>
  <c r="H32" i="43" s="1"/>
  <c r="F33" i="46"/>
  <c r="H33" i="46" s="1"/>
  <c r="F33" i="45"/>
  <c r="H33" i="45" s="1"/>
  <c r="F33" i="44"/>
  <c r="H33" i="44" s="1"/>
  <c r="F33" i="43"/>
  <c r="H33" i="43" s="1"/>
  <c r="F22" i="34"/>
  <c r="H22" i="34" s="1"/>
  <c r="F22" i="33"/>
  <c r="H22" i="33" s="1"/>
  <c r="F22" i="31"/>
  <c r="H22" i="31" s="1"/>
  <c r="F22" i="30"/>
  <c r="H22" i="30" s="1"/>
  <c r="F22" i="29"/>
  <c r="H22" i="29" s="1"/>
  <c r="F22" i="28"/>
  <c r="H22" i="28" s="1"/>
  <c r="F22" i="27"/>
  <c r="H22" i="27" s="1"/>
  <c r="F22" i="26"/>
  <c r="H22" i="26" s="1"/>
  <c r="F22" i="25"/>
  <c r="H22" i="25" s="1"/>
  <c r="F22" i="24"/>
  <c r="H22" i="24" s="1"/>
  <c r="F23" i="34"/>
  <c r="H23" i="34" s="1"/>
  <c r="F23" i="33"/>
  <c r="H23" i="33" s="1"/>
  <c r="F23" i="31"/>
  <c r="H23" i="31" s="1"/>
  <c r="F23" i="30"/>
  <c r="H23" i="30" s="1"/>
  <c r="F23" i="29"/>
  <c r="H23" i="29" s="1"/>
  <c r="F23" i="28"/>
  <c r="H23" i="28" s="1"/>
  <c r="F23" i="27"/>
  <c r="H23" i="27" s="1"/>
  <c r="F23" i="26"/>
  <c r="H23" i="26" s="1"/>
  <c r="F23" i="25"/>
  <c r="H23" i="25" s="1"/>
  <c r="F23" i="24"/>
  <c r="H23" i="24" s="1"/>
  <c r="F24" i="34"/>
  <c r="H24" i="34" s="1"/>
  <c r="F24" i="33"/>
  <c r="H24" i="33" s="1"/>
  <c r="F24" i="31"/>
  <c r="H24" i="31" s="1"/>
  <c r="F24" i="30"/>
  <c r="H24" i="30" s="1"/>
  <c r="F24" i="29"/>
  <c r="H24" i="29" s="1"/>
  <c r="F24" i="28"/>
  <c r="H24" i="28" s="1"/>
  <c r="F24" i="27"/>
  <c r="H24" i="27" s="1"/>
  <c r="F24" i="26"/>
  <c r="H24" i="26" s="1"/>
  <c r="F24" i="25"/>
  <c r="H24" i="25" s="1"/>
  <c r="F24" i="24"/>
  <c r="H24" i="24" s="1"/>
  <c r="F25" i="34"/>
  <c r="H25" i="34" s="1"/>
  <c r="F25" i="33"/>
  <c r="H25" i="33" s="1"/>
  <c r="F25" i="31"/>
  <c r="H25" i="31" s="1"/>
  <c r="F25" i="30"/>
  <c r="H25" i="30" s="1"/>
  <c r="F25" i="29"/>
  <c r="H25" i="29" s="1"/>
  <c r="F25" i="28"/>
  <c r="H25" i="28" s="1"/>
  <c r="F25" i="27"/>
  <c r="H25" i="27" s="1"/>
  <c r="F25" i="26"/>
  <c r="H25" i="26" s="1"/>
  <c r="F25" i="25"/>
  <c r="H25" i="25" s="1"/>
  <c r="F25" i="24"/>
  <c r="H25" i="24" s="1"/>
  <c r="F26" i="34"/>
  <c r="H26" i="34" s="1"/>
  <c r="F26" i="33"/>
  <c r="H26" i="33" s="1"/>
  <c r="F26" i="31"/>
  <c r="H26" i="31" s="1"/>
  <c r="F26" i="30"/>
  <c r="H26" i="30" s="1"/>
  <c r="F26" i="29"/>
  <c r="H26" i="29" s="1"/>
  <c r="F26" i="28"/>
  <c r="H26" i="28" s="1"/>
  <c r="F26" i="27"/>
  <c r="H26" i="27" s="1"/>
  <c r="F26" i="26"/>
  <c r="H26" i="26" s="1"/>
  <c r="F26" i="25"/>
  <c r="H26" i="25" s="1"/>
  <c r="F26" i="24"/>
  <c r="H26" i="24" s="1"/>
  <c r="F27" i="34"/>
  <c r="H27" i="34" s="1"/>
  <c r="F27" i="33"/>
  <c r="H27" i="33" s="1"/>
  <c r="F27" i="31"/>
  <c r="H27" i="31" s="1"/>
  <c r="F27" i="30"/>
  <c r="H27" i="30" s="1"/>
  <c r="F27" i="29"/>
  <c r="H27" i="29" s="1"/>
  <c r="F27" i="28"/>
  <c r="H27" i="28" s="1"/>
  <c r="F27" i="27"/>
  <c r="H27" i="27" s="1"/>
  <c r="F27" i="26"/>
  <c r="H27" i="26" s="1"/>
  <c r="F27" i="25"/>
  <c r="H27" i="25" s="1"/>
  <c r="F27" i="24"/>
  <c r="H27" i="24" s="1"/>
  <c r="F28" i="34"/>
  <c r="H28" i="34" s="1"/>
  <c r="F28" i="33"/>
  <c r="H28" i="33" s="1"/>
  <c r="F28" i="31"/>
  <c r="H28" i="31" s="1"/>
  <c r="F28" i="30"/>
  <c r="H28" i="30" s="1"/>
  <c r="F28" i="29"/>
  <c r="H28" i="29" s="1"/>
  <c r="F28" i="28"/>
  <c r="H28" i="28" s="1"/>
  <c r="F28" i="27"/>
  <c r="H28" i="27" s="1"/>
  <c r="F28" i="26"/>
  <c r="H28" i="26" s="1"/>
  <c r="F28" i="25"/>
  <c r="H28" i="25" s="1"/>
  <c r="F28" i="24"/>
  <c r="H28" i="24" s="1"/>
  <c r="F29" i="34"/>
  <c r="H29" i="34" s="1"/>
  <c r="F29" i="33"/>
  <c r="H29" i="33" s="1"/>
  <c r="F29" i="31"/>
  <c r="H29" i="31" s="1"/>
  <c r="F29" i="30"/>
  <c r="H29" i="30" s="1"/>
  <c r="F29" i="29"/>
  <c r="H29" i="29" s="1"/>
  <c r="F29" i="28"/>
  <c r="H29" i="28" s="1"/>
  <c r="F29" i="27"/>
  <c r="H29" i="27" s="1"/>
  <c r="F29" i="26"/>
  <c r="H29" i="26" s="1"/>
  <c r="F29" i="25"/>
  <c r="H29" i="25" s="1"/>
  <c r="F29" i="24"/>
  <c r="H29" i="24" s="1"/>
  <c r="F30" i="34"/>
  <c r="H30" i="34" s="1"/>
  <c r="F30" i="33"/>
  <c r="H30" i="33" s="1"/>
  <c r="F30" i="31"/>
  <c r="H30" i="31" s="1"/>
  <c r="F30" i="30"/>
  <c r="H30" i="30" s="1"/>
  <c r="F30" i="29"/>
  <c r="H30" i="29" s="1"/>
  <c r="F30" i="28"/>
  <c r="H30" i="28" s="1"/>
  <c r="F30" i="27"/>
  <c r="H30" i="27" s="1"/>
  <c r="F30" i="26"/>
  <c r="H30" i="26" s="1"/>
  <c r="F30" i="25"/>
  <c r="H30" i="25" s="1"/>
  <c r="F30" i="24"/>
  <c r="H30" i="24" s="1"/>
  <c r="F31" i="34"/>
  <c r="H31" i="34" s="1"/>
  <c r="F31" i="33"/>
  <c r="H31" i="33" s="1"/>
  <c r="F31" i="31"/>
  <c r="H31" i="31" s="1"/>
  <c r="F31" i="30"/>
  <c r="H31" i="30" s="1"/>
  <c r="F31" i="29"/>
  <c r="H31" i="29" s="1"/>
  <c r="F31" i="28"/>
  <c r="H31" i="28" s="1"/>
  <c r="F31" i="27"/>
  <c r="H31" i="27" s="1"/>
  <c r="F31" i="26"/>
  <c r="H31" i="26" s="1"/>
  <c r="F31" i="25"/>
  <c r="H31" i="25" s="1"/>
  <c r="F31" i="24"/>
  <c r="H31" i="24" s="1"/>
  <c r="F32" i="34"/>
  <c r="H32" i="34" s="1"/>
  <c r="F32" i="33"/>
  <c r="H32" i="33" s="1"/>
  <c r="F32" i="31"/>
  <c r="H32" i="31" s="1"/>
  <c r="F32" i="30"/>
  <c r="H32" i="30" s="1"/>
  <c r="F32" i="29"/>
  <c r="H32" i="29" s="1"/>
  <c r="F32" i="28"/>
  <c r="H32" i="28" s="1"/>
  <c r="F32" i="27"/>
  <c r="H32" i="27" s="1"/>
  <c r="F32" i="26"/>
  <c r="H32" i="26" s="1"/>
  <c r="F32" i="25"/>
  <c r="H32" i="25" s="1"/>
  <c r="F32" i="24"/>
  <c r="H32" i="24" s="1"/>
  <c r="F33" i="34"/>
  <c r="H33" i="34" s="1"/>
  <c r="F33" i="33"/>
  <c r="H33" i="33" s="1"/>
  <c r="F33" i="31"/>
  <c r="H33" i="31" s="1"/>
  <c r="F33" i="30"/>
  <c r="H33" i="30" s="1"/>
  <c r="F33" i="29"/>
  <c r="H33" i="29" s="1"/>
  <c r="F33" i="28"/>
  <c r="H33" i="28" s="1"/>
  <c r="F33" i="27"/>
  <c r="H33" i="27" s="1"/>
  <c r="F33" i="26"/>
  <c r="H33" i="26" s="1"/>
  <c r="F33" i="25"/>
  <c r="H33" i="25" s="1"/>
  <c r="F33" i="24"/>
  <c r="H33" i="24" s="1"/>
  <c r="F21" i="34"/>
  <c r="H21" i="34" s="1"/>
  <c r="F21" i="33"/>
  <c r="H21" i="33" s="1"/>
  <c r="F21" i="31"/>
  <c r="H21" i="31" s="1"/>
  <c r="F21" i="30"/>
  <c r="H21" i="30" s="1"/>
  <c r="F21" i="29"/>
  <c r="H21" i="29" s="1"/>
  <c r="F21" i="28"/>
  <c r="H21" i="28" s="1"/>
  <c r="F21" i="27"/>
  <c r="H21" i="27" s="1"/>
  <c r="F21" i="26"/>
  <c r="H21" i="26" s="1"/>
  <c r="F21" i="25"/>
  <c r="H21" i="25" s="1"/>
  <c r="F21" i="24"/>
  <c r="H21" i="24" s="1"/>
  <c r="J14" i="32"/>
  <c r="F4" i="5"/>
  <c r="H69" i="5"/>
  <c r="H70" i="5"/>
  <c r="B18" i="42"/>
  <c r="B17" i="42"/>
  <c r="B16" i="42"/>
  <c r="B15" i="42"/>
  <c r="B14" i="42"/>
  <c r="B19" i="42"/>
  <c r="B20" i="42"/>
  <c r="B11" i="42"/>
  <c r="B5" i="42"/>
  <c r="B4" i="42"/>
  <c r="B3" i="42"/>
  <c r="B10" i="42"/>
  <c r="B41" i="42"/>
  <c r="B40" i="42"/>
  <c r="B39" i="42"/>
  <c r="B38" i="42"/>
  <c r="B37" i="42"/>
  <c r="B36" i="42"/>
  <c r="B13" i="42"/>
  <c r="B12" i="42"/>
  <c r="B8" i="42"/>
  <c r="B7" i="42"/>
  <c r="B6" i="42"/>
  <c r="H67" i="15" l="1"/>
  <c r="F4" i="15" s="1"/>
  <c r="J13" i="32" s="1"/>
  <c r="K102" i="148" s="1"/>
  <c r="L102" i="148" s="1"/>
  <c r="F13" i="32"/>
  <c r="K40" i="32"/>
  <c r="C79" i="148"/>
  <c r="C99" i="148"/>
  <c r="C36" i="148"/>
  <c r="C6" i="148"/>
  <c r="C61" i="148"/>
  <c r="K43" i="148"/>
  <c r="L43" i="148" s="1"/>
  <c r="K13" i="148"/>
  <c r="L13" i="148" s="1"/>
  <c r="K105" i="148"/>
  <c r="L105" i="148" s="1"/>
  <c r="C63" i="148"/>
  <c r="C38" i="148"/>
  <c r="C8" i="148"/>
  <c r="C81" i="148"/>
  <c r="C78" i="148"/>
  <c r="C60" i="148"/>
  <c r="K84" i="148"/>
  <c r="L84" i="148" s="1"/>
  <c r="K66" i="148"/>
  <c r="L66" i="148" s="1"/>
  <c r="K31" i="148"/>
  <c r="L31" i="148" s="1"/>
  <c r="L30" i="148" s="1"/>
  <c r="C9" i="148"/>
  <c r="C39" i="148"/>
  <c r="C101" i="148"/>
  <c r="B152" i="130"/>
  <c r="C123" i="148"/>
  <c r="B151" i="130"/>
  <c r="C122" i="148"/>
  <c r="C10" i="148"/>
  <c r="C64" i="148"/>
  <c r="C82" i="148"/>
  <c r="C40" i="148"/>
  <c r="C102" i="148"/>
  <c r="B157" i="130"/>
  <c r="C128" i="148"/>
  <c r="B158" i="130"/>
  <c r="C129" i="148"/>
  <c r="C65" i="148"/>
  <c r="C103" i="148"/>
  <c r="C83" i="148"/>
  <c r="K50" i="148"/>
  <c r="L50" i="148" s="1"/>
  <c r="K19" i="148"/>
  <c r="L19" i="148" s="1"/>
  <c r="K37" i="148"/>
  <c r="L37" i="148" s="1"/>
  <c r="K7" i="148"/>
  <c r="L7" i="148" s="1"/>
  <c r="K80" i="148"/>
  <c r="L80" i="148" s="1"/>
  <c r="K62" i="148"/>
  <c r="L62" i="148" s="1"/>
  <c r="K100" i="148"/>
  <c r="L100" i="148" s="1"/>
  <c r="B156" i="130"/>
  <c r="C127" i="148"/>
  <c r="B159" i="130"/>
  <c r="C130" i="148"/>
  <c r="K18" i="148"/>
  <c r="L18" i="148" s="1"/>
  <c r="K49" i="148"/>
  <c r="L49" i="148" s="1"/>
  <c r="C11" i="148"/>
  <c r="C41" i="148"/>
  <c r="K101" i="148"/>
  <c r="L101" i="148" s="1"/>
  <c r="K39" i="148"/>
  <c r="L39" i="148" s="1"/>
  <c r="K9" i="148"/>
  <c r="L9" i="148" s="1"/>
  <c r="C66" i="148"/>
  <c r="C84" i="148"/>
  <c r="C31" i="148"/>
  <c r="L122" i="148"/>
  <c r="B160" i="130"/>
  <c r="C131" i="148"/>
  <c r="C13" i="148"/>
  <c r="C105" i="148"/>
  <c r="C43" i="148"/>
  <c r="K78" i="148"/>
  <c r="L78" i="148" s="1"/>
  <c r="K60" i="148"/>
  <c r="L60" i="148" s="1"/>
  <c r="B161" i="130"/>
  <c r="C132" i="148"/>
  <c r="B145" i="130"/>
  <c r="C3" i="148"/>
  <c r="C119" i="148"/>
  <c r="C12" i="148"/>
  <c r="C42" i="148"/>
  <c r="C104" i="148"/>
  <c r="K40" i="148"/>
  <c r="L40" i="148" s="1"/>
  <c r="K10" i="148"/>
  <c r="L10" i="148" s="1"/>
  <c r="K64" i="148"/>
  <c r="L64" i="148" s="1"/>
  <c r="K103" i="148"/>
  <c r="L103" i="148" s="1"/>
  <c r="K83" i="148"/>
  <c r="L83" i="148" s="1"/>
  <c r="K65" i="148"/>
  <c r="L65" i="148" s="1"/>
  <c r="C67" i="148"/>
  <c r="C32" i="148"/>
  <c r="C85" i="148"/>
  <c r="C80" i="148"/>
  <c r="C100" i="148"/>
  <c r="C37" i="148"/>
  <c r="C62" i="148"/>
  <c r="C7" i="148"/>
  <c r="L120" i="148"/>
  <c r="L4" i="148"/>
  <c r="L115" i="148"/>
  <c r="L72" i="148"/>
  <c r="D44" i="130"/>
  <c r="D48" i="130" s="1"/>
  <c r="D104" i="130"/>
  <c r="D84" i="130"/>
  <c r="D126" i="130"/>
  <c r="D83" i="130"/>
  <c r="D103" i="130"/>
  <c r="D4" i="130"/>
  <c r="D6" i="130" s="1"/>
  <c r="D146" i="130"/>
  <c r="D148" i="130" s="1"/>
  <c r="D128" i="130"/>
  <c r="D58" i="130"/>
  <c r="D23" i="130"/>
  <c r="D152" i="130"/>
  <c r="D78" i="130"/>
  <c r="D98" i="130"/>
  <c r="D29" i="130"/>
  <c r="D65" i="130"/>
  <c r="D64" i="130"/>
  <c r="D124" i="130"/>
  <c r="D19" i="130"/>
  <c r="D54" i="130"/>
  <c r="D63" i="130"/>
  <c r="D151" i="130"/>
  <c r="D30" i="130"/>
  <c r="D66" i="130"/>
  <c r="D123" i="130"/>
  <c r="D17" i="130"/>
  <c r="D80" i="130"/>
  <c r="D52" i="130"/>
  <c r="D100" i="130"/>
  <c r="D125" i="130"/>
  <c r="D82" i="130"/>
  <c r="D55" i="130"/>
  <c r="D102" i="130"/>
  <c r="B146" i="130"/>
  <c r="B4" i="130"/>
  <c r="B85" i="130"/>
  <c r="B105" i="130"/>
  <c r="B103" i="130"/>
  <c r="B83" i="130"/>
  <c r="B126" i="130"/>
  <c r="B56" i="130"/>
  <c r="B21" i="130"/>
  <c r="B3" i="130"/>
  <c r="B104" i="130"/>
  <c r="B84" i="130"/>
  <c r="B22" i="130"/>
  <c r="B127" i="130"/>
  <c r="B57" i="130"/>
  <c r="B80" i="130"/>
  <c r="B52" i="130"/>
  <c r="B100" i="130"/>
  <c r="B123" i="130"/>
  <c r="B17" i="130"/>
  <c r="B81" i="130"/>
  <c r="B53" i="130"/>
  <c r="B101" i="130"/>
  <c r="B18" i="130"/>
  <c r="B78" i="130"/>
  <c r="B98" i="130"/>
  <c r="B51" i="130"/>
  <c r="B79" i="130"/>
  <c r="B99" i="130"/>
  <c r="B16" i="130"/>
  <c r="B122" i="130"/>
  <c r="B23" i="130"/>
  <c r="B128" i="130"/>
  <c r="B58" i="130"/>
  <c r="B54" i="130"/>
  <c r="B124" i="130"/>
  <c r="B19" i="130"/>
  <c r="B20" i="130"/>
  <c r="B102" i="130"/>
  <c r="B55" i="130"/>
  <c r="B125" i="130"/>
  <c r="B82" i="130"/>
  <c r="B45" i="130"/>
  <c r="B44" i="130"/>
  <c r="H34" i="33"/>
  <c r="H67" i="33" s="1"/>
  <c r="F4" i="33" s="1"/>
  <c r="J20" i="32" s="1"/>
  <c r="H34" i="31"/>
  <c r="H67" i="31" s="1"/>
  <c r="F4" i="31" s="1"/>
  <c r="J39" i="32" s="1"/>
  <c r="K132" i="148" s="1"/>
  <c r="L132" i="148" s="1"/>
  <c r="B35" i="42"/>
  <c r="B34" i="42"/>
  <c r="H34" i="24"/>
  <c r="H67" i="24" s="1"/>
  <c r="F4" i="24" s="1"/>
  <c r="J32" i="32" s="1"/>
  <c r="H34" i="25"/>
  <c r="H67" i="25" s="1"/>
  <c r="F4" i="25" s="1"/>
  <c r="J33" i="32" s="1"/>
  <c r="H34" i="26"/>
  <c r="H67" i="26" s="1"/>
  <c r="F4" i="26" s="1"/>
  <c r="J34" i="32" s="1"/>
  <c r="K127" i="148" s="1"/>
  <c r="L127" i="148" s="1"/>
  <c r="H34" i="27"/>
  <c r="H67" i="27" s="1"/>
  <c r="F4" i="27" s="1"/>
  <c r="J35" i="32" s="1"/>
  <c r="K128" i="148" s="1"/>
  <c r="L128" i="148" s="1"/>
  <c r="H34" i="28"/>
  <c r="H67" i="28" s="1"/>
  <c r="F4" i="28" s="1"/>
  <c r="J36" i="32" s="1"/>
  <c r="K129" i="148" s="1"/>
  <c r="L129" i="148" s="1"/>
  <c r="H34" i="29"/>
  <c r="H67" i="29" s="1"/>
  <c r="F4" i="29" s="1"/>
  <c r="J37" i="32" s="1"/>
  <c r="K130" i="148" s="1"/>
  <c r="L130" i="148" s="1"/>
  <c r="H34" i="30"/>
  <c r="H67" i="30" s="1"/>
  <c r="F4" i="30" s="1"/>
  <c r="J38" i="32" s="1"/>
  <c r="K131" i="148" s="1"/>
  <c r="L131" i="148" s="1"/>
  <c r="H34" i="34"/>
  <c r="H67" i="34" s="1"/>
  <c r="F4" i="34" s="1"/>
  <c r="J21" i="32" s="1"/>
  <c r="K86" i="148" s="1"/>
  <c r="L86" i="148" s="1"/>
  <c r="H34" i="43"/>
  <c r="H67" i="43" s="1"/>
  <c r="F4" i="43" s="1"/>
  <c r="J22" i="32" s="1"/>
  <c r="H34" i="44"/>
  <c r="H67" i="44" s="1"/>
  <c r="F4" i="44" s="1"/>
  <c r="J23" i="32" s="1"/>
  <c r="H34" i="45"/>
  <c r="H67" i="45" s="1"/>
  <c r="F4" i="45" s="1"/>
  <c r="H34" i="46"/>
  <c r="H67" i="46" s="1"/>
  <c r="F4" i="46" s="1"/>
  <c r="J24" i="32" s="1"/>
  <c r="H72" i="5"/>
  <c r="H67" i="6"/>
  <c r="F4" i="6" s="1"/>
  <c r="J7" i="32" s="1"/>
  <c r="D20" i="130" l="1"/>
  <c r="K82" i="148"/>
  <c r="L82" i="148" s="1"/>
  <c r="G102" i="148"/>
  <c r="G98" i="148" s="1"/>
  <c r="G64" i="148"/>
  <c r="G59" i="148" s="1"/>
  <c r="G10" i="148"/>
  <c r="G5" i="148" s="1"/>
  <c r="G40" i="148"/>
  <c r="G35" i="148" s="1"/>
  <c r="G82" i="148"/>
  <c r="G77" i="148" s="1"/>
  <c r="L121" i="148"/>
  <c r="K121" i="148"/>
  <c r="K118" i="148"/>
  <c r="L118" i="148"/>
  <c r="L2" i="148"/>
  <c r="K2" i="148"/>
  <c r="K30" i="148"/>
  <c r="K6" i="148"/>
  <c r="K79" i="148"/>
  <c r="L79" i="148" s="1"/>
  <c r="K61" i="148"/>
  <c r="L61" i="148" s="1"/>
  <c r="K99" i="148"/>
  <c r="K36" i="148"/>
  <c r="K21" i="148"/>
  <c r="L21" i="148" s="1"/>
  <c r="K70" i="148"/>
  <c r="L70" i="148" s="1"/>
  <c r="K91" i="148"/>
  <c r="L91" i="148" s="1"/>
  <c r="K52" i="148"/>
  <c r="L52" i="148" s="1"/>
  <c r="K111" i="148"/>
  <c r="L111" i="148" s="1"/>
  <c r="K51" i="148"/>
  <c r="L51" i="148" s="1"/>
  <c r="K110" i="148"/>
  <c r="L110" i="148" s="1"/>
  <c r="K69" i="148"/>
  <c r="L69" i="148" s="1"/>
  <c r="K90" i="148"/>
  <c r="L90" i="148" s="1"/>
  <c r="K20" i="148"/>
  <c r="L20" i="148" s="1"/>
  <c r="C69" i="148"/>
  <c r="C90" i="148"/>
  <c r="C110" i="148"/>
  <c r="C51" i="148"/>
  <c r="C20" i="148"/>
  <c r="C21" i="148"/>
  <c r="C91" i="148"/>
  <c r="C70" i="148"/>
  <c r="C111" i="148"/>
  <c r="C52" i="148"/>
  <c r="K17" i="148"/>
  <c r="L17" i="148" s="1"/>
  <c r="K89" i="148"/>
  <c r="L89" i="148" s="1"/>
  <c r="K46" i="148"/>
  <c r="L46" i="148" s="1"/>
  <c r="K109" i="148"/>
  <c r="L109" i="148" s="1"/>
  <c r="K88" i="148"/>
  <c r="L88" i="148" s="1"/>
  <c r="K108" i="148"/>
  <c r="L108" i="148" s="1"/>
  <c r="K68" i="148"/>
  <c r="L68" i="148" s="1"/>
  <c r="K16" i="148"/>
  <c r="L16" i="148" s="1"/>
  <c r="K15" i="148"/>
  <c r="L15" i="148" s="1"/>
  <c r="K107" i="148"/>
  <c r="L107" i="148" s="1"/>
  <c r="K87" i="148"/>
  <c r="L87" i="148" s="1"/>
  <c r="K45" i="148"/>
  <c r="L45" i="148" s="1"/>
  <c r="K106" i="148"/>
  <c r="L106" i="148" s="1"/>
  <c r="K44" i="148"/>
  <c r="L44" i="148" s="1"/>
  <c r="K14" i="148"/>
  <c r="L14" i="148" s="1"/>
  <c r="D129" i="130"/>
  <c r="D24" i="130"/>
  <c r="D59" i="130"/>
  <c r="D27" i="130"/>
  <c r="D61" i="130"/>
  <c r="D109" i="130"/>
  <c r="D132" i="130"/>
  <c r="D160" i="130"/>
  <c r="D159" i="130"/>
  <c r="D106" i="130"/>
  <c r="D158" i="130"/>
  <c r="D161" i="130"/>
  <c r="D157" i="130"/>
  <c r="D108" i="130"/>
  <c r="D131" i="130"/>
  <c r="D86" i="130"/>
  <c r="D26" i="130"/>
  <c r="D156" i="130"/>
  <c r="D16" i="130"/>
  <c r="D79" i="130"/>
  <c r="D51" i="130"/>
  <c r="D99" i="130"/>
  <c r="D122" i="130"/>
  <c r="D60" i="130"/>
  <c r="D130" i="130"/>
  <c r="D107" i="130"/>
  <c r="D25" i="130"/>
  <c r="D31" i="130"/>
  <c r="D111" i="130"/>
  <c r="D87" i="130"/>
  <c r="D67" i="130"/>
  <c r="D134" i="130"/>
  <c r="D135" i="130"/>
  <c r="D32" i="130"/>
  <c r="D112" i="130"/>
  <c r="D68" i="130"/>
  <c r="D88" i="130"/>
  <c r="D28" i="130"/>
  <c r="D133" i="130"/>
  <c r="D62" i="130"/>
  <c r="D110" i="130"/>
  <c r="B134" i="130"/>
  <c r="B87" i="130"/>
  <c r="B67" i="130"/>
  <c r="B111" i="130"/>
  <c r="B31" i="130"/>
  <c r="B135" i="130"/>
  <c r="B112" i="130"/>
  <c r="B88" i="130"/>
  <c r="B68" i="130"/>
  <c r="B32" i="130"/>
  <c r="C62" i="32"/>
  <c r="G137" i="148" l="1"/>
  <c r="L59" i="148"/>
  <c r="L77" i="148"/>
  <c r="L36" i="148"/>
  <c r="L35" i="148" s="1"/>
  <c r="K35" i="148"/>
  <c r="L99" i="148"/>
  <c r="L98" i="148" s="1"/>
  <c r="K98" i="148"/>
  <c r="L6" i="148"/>
  <c r="L5" i="148" s="1"/>
  <c r="K5" i="148"/>
  <c r="K77" i="148"/>
  <c r="K59" i="148"/>
  <c r="K5" i="32"/>
  <c r="C61" i="32" s="1"/>
  <c r="D119" i="130"/>
  <c r="D75" i="130"/>
  <c r="D95" i="130"/>
  <c r="D166" i="130"/>
  <c r="D41" i="130"/>
  <c r="D142" i="130"/>
  <c r="C63" i="32" l="1"/>
  <c r="K137" i="148"/>
  <c r="L137" i="148"/>
  <c r="D140" i="148" s="1"/>
  <c r="C65" i="32"/>
  <c r="C64" i="32"/>
  <c r="C66" i="32"/>
  <c r="C67" i="32" s="1"/>
  <c r="D143" i="148" l="1"/>
  <c r="D144" i="148" s="1"/>
  <c r="D141" i="148"/>
  <c r="D142" i="148"/>
  <c r="C68" i="32"/>
  <c r="D145" i="148" l="1"/>
</calcChain>
</file>

<file path=xl/sharedStrings.xml><?xml version="1.0" encoding="utf-8"?>
<sst xmlns="http://schemas.openxmlformats.org/spreadsheetml/2006/main" count="8170" uniqueCount="518">
  <si>
    <t>PRESUPUESTO PALERMO JUNCAL</t>
  </si>
  <si>
    <t>No.</t>
  </si>
  <si>
    <t>DESCRIPCIÓN</t>
  </si>
  <si>
    <t>UNIDAD</t>
  </si>
  <si>
    <t>CANTIDAD</t>
  </si>
  <si>
    <t>A. MATERIAL</t>
  </si>
  <si>
    <t>B.  MANO DE OBRA</t>
  </si>
  <si>
    <t>C.  SERVICIO, EQUIPO, HERRAMIENTAS Y HSE</t>
  </si>
  <si>
    <t>D.  TRANSPORTE</t>
  </si>
  <si>
    <t>E.  VIATICOS</t>
  </si>
  <si>
    <t>PRECIO UNITARIO</t>
  </si>
  <si>
    <t>PRECIO TOTAL</t>
  </si>
  <si>
    <t>MANO DE OBRA</t>
  </si>
  <si>
    <t>1.1</t>
  </si>
  <si>
    <t>UND</t>
  </si>
  <si>
    <t>1.2</t>
  </si>
  <si>
    <t>1.3</t>
  </si>
  <si>
    <t>1.6</t>
  </si>
  <si>
    <t>1.7</t>
  </si>
  <si>
    <t>1.8</t>
  </si>
  <si>
    <t>1.9</t>
  </si>
  <si>
    <t>KM</t>
  </si>
  <si>
    <t>1.10</t>
  </si>
  <si>
    <t>1.11</t>
  </si>
  <si>
    <t>1.12</t>
  </si>
  <si>
    <t>1.13</t>
  </si>
  <si>
    <t>1.14</t>
  </si>
  <si>
    <t>1.15</t>
  </si>
  <si>
    <t>1.16</t>
  </si>
  <si>
    <t>1.17</t>
  </si>
  <si>
    <t>1.18</t>
  </si>
  <si>
    <t>1.19</t>
  </si>
  <si>
    <t>1.20</t>
  </si>
  <si>
    <t>1.21</t>
  </si>
  <si>
    <t>1.22</t>
  </si>
  <si>
    <t>1.23</t>
  </si>
  <si>
    <t>1.24</t>
  </si>
  <si>
    <t>1.25</t>
  </si>
  <si>
    <t>1.26</t>
  </si>
  <si>
    <t>1.27</t>
  </si>
  <si>
    <t>1.28</t>
  </si>
  <si>
    <t>1.29</t>
  </si>
  <si>
    <t>1.30</t>
  </si>
  <si>
    <t>1.31</t>
  </si>
  <si>
    <t>Km</t>
  </si>
  <si>
    <t>1.32</t>
  </si>
  <si>
    <t>1.33</t>
  </si>
  <si>
    <t>M</t>
  </si>
  <si>
    <t>2.1</t>
  </si>
  <si>
    <t>2.2</t>
  </si>
  <si>
    <t>2.3</t>
  </si>
  <si>
    <t>2.4</t>
  </si>
  <si>
    <t>2.5</t>
  </si>
  <si>
    <t>2.6</t>
  </si>
  <si>
    <t>3.1</t>
  </si>
  <si>
    <t>3.2</t>
  </si>
  <si>
    <t xml:space="preserve">SUMINISTRO MATERIALES </t>
  </si>
  <si>
    <t>4.1</t>
  </si>
  <si>
    <t>4.2</t>
  </si>
  <si>
    <t>4.3</t>
  </si>
  <si>
    <t>4.4</t>
  </si>
  <si>
    <t>4.5</t>
  </si>
  <si>
    <t>4.6</t>
  </si>
  <si>
    <t>4.7</t>
  </si>
  <si>
    <t>4.8</t>
  </si>
  <si>
    <t>4.9</t>
  </si>
  <si>
    <t>4.10</t>
  </si>
  <si>
    <t>4.11</t>
  </si>
  <si>
    <t>4.12</t>
  </si>
  <si>
    <t>4.13</t>
  </si>
  <si>
    <t>4.14</t>
  </si>
  <si>
    <t>4.15</t>
  </si>
  <si>
    <t>4.16</t>
  </si>
  <si>
    <t>4.17</t>
  </si>
  <si>
    <t>4.18</t>
  </si>
  <si>
    <t>4.19</t>
  </si>
  <si>
    <t>COSTO MANO DE OBRA</t>
  </si>
  <si>
    <t>COSTO MATERIALES</t>
  </si>
  <si>
    <t>COSTO MANO DE OBRA, MATERIALES Y TRANSPORTE</t>
  </si>
  <si>
    <t>ADMINISTRACION</t>
  </si>
  <si>
    <t>IMPREVISTOS</t>
  </si>
  <si>
    <t>UTILIDAD</t>
  </si>
  <si>
    <t>I.V.A. ( 19 % SOBRE UTILIDAD )</t>
  </si>
  <si>
    <t>VALOR TOTAL PRESENTE OBRA</t>
  </si>
  <si>
    <t>APOYO</t>
  </si>
  <si>
    <t>Unidad</t>
  </si>
  <si>
    <t>Cantidad</t>
  </si>
  <si>
    <t>E100</t>
  </si>
  <si>
    <t>ACTIVIDAD</t>
  </si>
  <si>
    <t>Se instalará una estructura terminal 555 N3 con el fin de acoplar la linea 34,5kV proyectada con la existente</t>
  </si>
  <si>
    <t>GLB</t>
  </si>
  <si>
    <t>E97</t>
  </si>
  <si>
    <t xml:space="preserve">Se reemplazará el poste de concreto de 14m 1050 kg, se debe desvestir las estructuras instaladas, y retirar el poste. Posteriormente se hincará y vestira con las estructuras 619, 560 y 562 de retención para N1, N2 y N3 respectivamente. Además se harán excavaciones de viguetas para instalación de templetes, junto con la instalación del sistema de puesta a tierra. Al poste se instalará placas de peligro de red energizada y de identificación. </t>
  </si>
  <si>
    <t>E96</t>
  </si>
  <si>
    <t xml:space="preserve">Se instalará una estructura trifásica tipo paso 103N3 y una estructura de hilo guarda tipo paso. </t>
  </si>
  <si>
    <t>E95D</t>
  </si>
  <si>
    <t xml:space="preserve">Se reemplazará el poste de concreto de 14m por uno de 16m 1350 kg, se debe desvestir las estructuras instaladas, desmontar un transformador monofásico y retirar el poste. Posteriormente se hincará y vestirá el nuevo poste con las estructuras trifásicas 580 N2 y dos 555 N3. Se realizará el montaje del transformador monofásico. Además se harán excavaciones de viguetas para instalación de templetes, junto con la instalación del sistema de puesta a tierra. Al poste se le instalarán placas de peligro de red energizada y de identificación. </t>
  </si>
  <si>
    <t>E95C</t>
  </si>
  <si>
    <t xml:space="preserve">Se realizará la excavación e hincada de un poste de 14m 750kg. Se instalarán estructuras trifásicas de tipo paso P102N2 y P103N3. Además se harán excavaciones de viguetas para instalación de templetes, junto con la instalación del sistema de puesta a tierra. Al poste se le instalarán placas de peligro de red energizada y de identificación. </t>
  </si>
  <si>
    <t>E95B</t>
  </si>
  <si>
    <t xml:space="preserve">Se realizará la desvestida y deshincada de poste de 14m. Se realizará la excavación e hincada de un poste de 14m 750kg en las coordenadas especificadas en el plano. Se instalarán estructuras trifásicas de tipo paso P102N2 y P103N3. Además se harán excavaciones de viguetas para instalación de templetes, junto con la instalación del sistema de puesta a tierra. Al poste se le instalarán placas de peligro de red energizada y de identificación. </t>
  </si>
  <si>
    <t>E95A</t>
  </si>
  <si>
    <t xml:space="preserve">Se reemplazará el poste de concreto de 14m por uno de 16m 1350 kg, se debe desvestir las estructuras instaladas y retirar el poste. Posteriormente se hincará y vestirá el nuevo poste con las estructuras trifásicas 560 N2 (tipo paso) y dos 555 N3. Además se harán excavaciones de viguetas para instalación de templetes. Al poste se le instalarán placas de peligro de red energizada y de identificación. </t>
  </si>
  <si>
    <t>E95</t>
  </si>
  <si>
    <t>GENERAL</t>
  </si>
  <si>
    <t xml:space="preserve">Se realizará la riega y tendido de tensionado del condunctor ecológico tricapa XLPE-TK DE 4/0 para N3 desde la estructura E100 hasta la E95 (716 metros aproximadamente) para red trifásica junto con hilo guarda de acero galvanizado extrarresistente de 1/4 GX-3000 KG. Se realizará la riega y tendido de tensionado del condunctor ecológico tricapa XLPE-TK DE 2/0 para N2 desde la estructura E97 hasta la E95A (490 metros aproximadamente). Se realizará la instalación de barreras metálicas con nivel de abatimiento "N2" desde la estructura E95D hasta la E95A (307 metros aproximadamente). Para la conformidad del proyecto se realizará previamente el levantamiento del plano de obra construida, documentación para certificación Retie, diligenciamiento y entrega de información general del proyecto. Posteriormente se realizará la inspección retie y el dossier y manual de operación y mantenimiento. Todos los postes retirados deberán ser transportados a bodega. </t>
  </si>
  <si>
    <t>TOTAL</t>
  </si>
  <si>
    <t>STOCK (bodega neiva)</t>
  </si>
  <si>
    <t>Código</t>
  </si>
  <si>
    <t>Material</t>
  </si>
  <si>
    <t>Precios Unitario (COP)</t>
  </si>
  <si>
    <t>Precio Unitario</t>
  </si>
  <si>
    <t>ERI</t>
  </si>
  <si>
    <t>Distrieléctricos</t>
  </si>
  <si>
    <t>Internacional de eléctricos</t>
  </si>
  <si>
    <t>Otros</t>
  </si>
  <si>
    <t>1- 04- 05- 1756</t>
  </si>
  <si>
    <t>ACCESORIOS PARA TEMPLETE CUERDA GUITARRA</t>
  </si>
  <si>
    <t>1- 04- 05- 0016</t>
  </si>
  <si>
    <t>AISLADOR TIPO CARRETE. ALTURA 76,2 MM ANSI 53-3</t>
  </si>
  <si>
    <t>1- 04- 19- 0237</t>
  </si>
  <si>
    <t>AISLADOR TIPO DISCO DE HORQUILLA. DIAMETRO 152 MM 13,2 KV ANSI 52-1</t>
  </si>
  <si>
    <t>1- 04- 05- 1579</t>
  </si>
  <si>
    <t>AISLADOR TIPO DISCO DE HORQUILLA. DIAMETRO 254 MM 34.5 KV ANSI 52-4</t>
  </si>
  <si>
    <t>1- 04- 05- 0019</t>
  </si>
  <si>
    <t>AISLADOR TIPO ESPIGO ROSCA 25,4MM 15kV ANSI 55-5</t>
  </si>
  <si>
    <t>1- 04- 05- 0018</t>
  </si>
  <si>
    <t>AISLADOR TIPO ESPIGO ROSCA 35MM 15kV ANSI 56-3</t>
  </si>
  <si>
    <t>1- 04- 05- 0015</t>
  </si>
  <si>
    <t>AISLADOR TIPO TENSOR ANSI 54-4 DE 6 3/4" PARA 34.5 KV</t>
  </si>
  <si>
    <t>1- 04- 19- 0242</t>
  </si>
  <si>
    <t>ARANDELA CUADRADA PLANA DE 51*17 MM Ø= 16 MM (2"X2"X5/8")</t>
  </si>
  <si>
    <t>1- 04- 05- 0023</t>
  </si>
  <si>
    <t>ARANDELA DE PRESIÓN DE Ø= 26 MM PARA PERNO Ø= 13 MM (1/2")</t>
  </si>
  <si>
    <t>1- 04- 05- 0030</t>
  </si>
  <si>
    <t>ARANDELA DE PRESIÓN DE Ø= 26 MM PARA PERNO Ø= 16 MM (5/8")</t>
  </si>
  <si>
    <t>ABATIMIENTO N2 (PARALES 1500) 12m</t>
  </si>
  <si>
    <t>BARRERA METÁLICA DOBLE ONDA</t>
  </si>
  <si>
    <t>ML</t>
  </si>
  <si>
    <t>1- 04- 05- 1589</t>
  </si>
  <si>
    <t>BAYONETA SENCILLA, ESTRUCTURA EN ALINEAMIETO, 2 PERFORACIONES 11/16" DE 1,5 M</t>
  </si>
  <si>
    <t>1- 04- 01- 0011</t>
  </si>
  <si>
    <t>CABLE DE ACERO GALVANIZADO TIPO SUPERRRESISTENTE PARA TEMPLETE DE 9,5 MM CON CARGA DE ROTURA 6980 KGF</t>
  </si>
  <si>
    <t>1- 04- 01- 0020</t>
  </si>
  <si>
    <t>CABLE DE COBRE DESNUDO CALIBRE 4 AWG</t>
  </si>
  <si>
    <t>CABLE DE ACERO GALVANIZADO EXTRARRESISTENTE DE 1/4 SUPER GX-3000 KGF (CABLE DE GUARDA)</t>
  </si>
  <si>
    <t>MTS</t>
  </si>
  <si>
    <t>1- 04- 01- 0143</t>
  </si>
  <si>
    <t>CABLE ECOLÓGICO TRICAPA NO 4/0 XLPE-TK 35KV CONDUCTOR ACSR</t>
  </si>
  <si>
    <t>1- 04- 01- 0173</t>
  </si>
  <si>
    <t>CABLE ECOLÓGICO TRICAPA NO 2/0 XLPE-TK 35KV CONDUCTOR ACSR</t>
  </si>
  <si>
    <t>CAPTAFARO B/B GALVANIZADO</t>
  </si>
  <si>
    <t>1- 04- 05- 0054</t>
  </si>
  <si>
    <t>COLLARÍN DE DOS SALIDAS EN PLATINA DE HIERRO GALVANIZADO. DIAMETRO DEL POSTE 15 - 20 CM</t>
  </si>
  <si>
    <t>COLLARÍN DE UNA SALIDA EN PLATINA DE HIERRO GALVANIZADO. DIAMETRO DEL POSTE 20 - 25 CM</t>
  </si>
  <si>
    <t>COLLARÍN SIN SALIDA EN PLATINA DE HIERRO GALVANIZADO. DIAMETRO DEL POSTE 15 - 20 CM</t>
  </si>
  <si>
    <t>1- 04- 05- 1142</t>
  </si>
  <si>
    <t xml:space="preserve">CONECTOR DE COMPRESIÓN TIPO C EN COBRE </t>
  </si>
  <si>
    <t>1- 04- 05- 1891</t>
  </si>
  <si>
    <t>CONECTOR DE COMPRESIÓN TIPO PALA 4 AWG DE 1 HUECO</t>
  </si>
  <si>
    <t>1- 04- 05- 1297</t>
  </si>
  <si>
    <t>CONECTOR DE RANURAS PARALELAS DE UN PERNO. DIMENSIONES 35*45*45 MM</t>
  </si>
  <si>
    <t>1- 04- 05- 0087</t>
  </si>
  <si>
    <t>CONECTOR TIPO TORNILLO PARA PUESTA A TIERRA</t>
  </si>
  <si>
    <t>1- 04- 05- 0838</t>
  </si>
  <si>
    <t>CONECTOS COMPRESIÓN TIPO H</t>
  </si>
  <si>
    <t>1- 04- 05- 1401</t>
  </si>
  <si>
    <t>CRUCETA METÁLICA DE ÁNGULO GALVANIZADO DE 2 M DE LONGITUD. CALIBRE (64*64*5) MM</t>
  </si>
  <si>
    <t>1- 04- 05- 0111</t>
  </si>
  <si>
    <t xml:space="preserve">DIAGONAL RECTA EN ÁNGULO PARA CRUCETA METÁLICA DE (38*38*5)MM - LONGITUD 1100MM </t>
  </si>
  <si>
    <t>1- 04- 05- 0110</t>
  </si>
  <si>
    <t xml:space="preserve">DIAGONAL RECTA EN ÁNGULO PARA CRUCETA METÁLICA DE (38*38*5)MM - LONGITUD 680MM </t>
  </si>
  <si>
    <t>ESLABÓN EN U CON PASADOR. DIMENSIONES 51 MM 8000 KGF</t>
  </si>
  <si>
    <t>1- 04- 05- 0116</t>
  </si>
  <si>
    <t>ESPÁRRAGO DE HIERRO GALVANIZADO ROSCADO EN TODA SU LONGITUD, 4 TUERCAS. DIAMETRO 16 MM LONGITUD 305 MM</t>
  </si>
  <si>
    <t>1- 04- 05- 0413</t>
  </si>
  <si>
    <t>ESPÁRRAGO DE HIERRO GALVANIZADO ROSCADO EN TODA SU LONGITUD, 4 TUERCAS. DIAMETRO 16 MM LONGITUD 356 MM</t>
  </si>
  <si>
    <t>ESPÁRRAGO DE HIERRO GALVANIZADO ROSCADO EN TODA SU LONGITUD, 4 TUERCAS. DIAMETRO 16 MM LONGITUD 458 MM</t>
  </si>
  <si>
    <t>1- 04- 05- 0122</t>
  </si>
  <si>
    <t>ESPIGO DE ACERO GALVANIZADO ALTURA 150 MM DIAMETRO 19 MM PARA CRUCETA METÁLICA</t>
  </si>
  <si>
    <t>1- 04- 05- 0123</t>
  </si>
  <si>
    <t>ESPIGO DE ACERO GALVANIZADO ALTURA 330 MM DIÁMETRO 35 MM PARA CRUCETA METÁLICA</t>
  </si>
  <si>
    <t>1- 04- 05- 0656</t>
  </si>
  <si>
    <t>GRAPA PRENSADORA. DIÁMETRO DEL CONDUCTOR 6,35MM - 9,18MM DIMENSIONES 150*15MM</t>
  </si>
  <si>
    <t>GRAPA TERMINAL O DE RETENCIÓN EN ACERO GALVANIZADO. CONDUCTORES AWG-MCM 6 - 2/0. 6000 KGF.</t>
  </si>
  <si>
    <t>1- 04- 05- 0160</t>
  </si>
  <si>
    <t>GRAPA TERMINAL O DE RETENCIÓN EN ALEACIÓN DE ALUMINIO DE 2 PERNOS. CONDUCTORES AWG-MCM 5 - 2/0. 3000 KGF.</t>
  </si>
  <si>
    <t>GUARDACABO DE ACERO GALVANIZADO PARA CABLE DE 15,87MM</t>
  </si>
  <si>
    <t>MURO SEPARADOR DE CONCRETO TIPO NEW JERSEY</t>
  </si>
  <si>
    <t>1- 04- 05- 0202</t>
  </si>
  <si>
    <t>PERCHA DE HIERRO FORJADAS Y GALVANIZADAS EN CALIENTE, TRES PUESTOS</t>
  </si>
  <si>
    <t>1- 04- 05- 0210</t>
  </si>
  <si>
    <t>PERNO DE MÁQUINA DE HIERRO GALVANIZADO CON CABEZA Y TUERCA CUADRADA. DIAMETRO 13 MM. LARGO 51 MM.</t>
  </si>
  <si>
    <t>1- 04- 05- 0212</t>
  </si>
  <si>
    <t>PERNO DE MÁQUINA DE HIERRO GALVANIZADO CON CABEZA Y TUERCA CUADRADA. DIAMETRO 16 MM. LARGO 254 MM.</t>
  </si>
  <si>
    <t>1- 04- 05- 0215</t>
  </si>
  <si>
    <t>PERNO DE OJO – DOS TUERCAS – DIÁMETRO 16 MM – LONGITUD 102 MM</t>
  </si>
  <si>
    <t>PERNO DE OJO – DOS TUERCAS – DIÁMETRO 16 MM – LONGITUD 254 MM</t>
  </si>
  <si>
    <t>PERNO EN U PARA ESTRUCTURA EN SUSPENSIÓN 5.400KGF. 51*32*38 mm 12000 LBF</t>
  </si>
  <si>
    <t>1- 08- 04- 0018</t>
  </si>
  <si>
    <t>POSTE DE CONCRETO DE 14 MTS X 750 REFORZADO Y VIBRADO</t>
  </si>
  <si>
    <t>1- 08- 04- 0079</t>
  </si>
  <si>
    <t>POSTE DE CONCRETO DE 14 MTS X 1050 REFORZADO Y VIBRADO</t>
  </si>
  <si>
    <t>POSTE DE CONCRETO DE 16 MTS X 1350 REFORZADO Y VIBRADO</t>
  </si>
  <si>
    <t>TORNILLO EN ACERO GALVANIZADO DE CABEZA Y TUERCA HEXAGONAL 3/8" X 1" CON ARNDELA REDONDA DE 3/8"</t>
  </si>
  <si>
    <t>1- 04- 05- 0245</t>
  </si>
  <si>
    <t>TUERCA DE OJO ALARGADO PARA PERNO 16 MM</t>
  </si>
  <si>
    <t>1- 04- 05- 0259</t>
  </si>
  <si>
    <t>VARILLA DE ANCLAJE CON OJO - DIÁMETRO 16MM LONGITUD 1,8M</t>
  </si>
  <si>
    <t>1- 04- 19- 0166</t>
  </si>
  <si>
    <t>VARILLA DE PUESTA A TIERRA DE 15,88*2438 MM</t>
  </si>
  <si>
    <t>1- 04- 19- 0321</t>
  </si>
  <si>
    <t>VIGUETA DE ANCLAJE FE=2500 PSI ES=1400K/CM^2</t>
  </si>
  <si>
    <t xml:space="preserve">CONCRETO IMPERMEABLE  3000 PSI </t>
  </si>
  <si>
    <t>m3</t>
  </si>
  <si>
    <t>Datos base</t>
  </si>
  <si>
    <t>Datos base organizados</t>
  </si>
  <si>
    <t>GRAPA TERMINAL O DE RETENCIÓN EN ALEACIÓN DE ALUMINIO DE 2 PERSNOS. CONDUCTORES AWG-MCM 5 - 2/0. 3000 KGF.</t>
  </si>
  <si>
    <t>GUARDACABODE ACERO GALVANIZADO PARA CABLE DE 15,87MM</t>
  </si>
  <si>
    <t>CRUCETA METÁLICA DE ÁNGULO GALVANIZADO DE 4 M DE LONGITUD. CALIBRE (76*76*6) MM</t>
  </si>
  <si>
    <t>CRUCETA METÁLICA DE ÁNGULO GALVANIZADO DE 1,5 M DE LONGITUD. CALIBRE (63*63*5) MM</t>
  </si>
  <si>
    <t>DIAGONAL DE ARRIOSTRAMIENTO EN X DE 3M DE LONGITUD. CALIBRE (64*64*5) MM.</t>
  </si>
  <si>
    <t>AISLADOR DE SUSPENSIÓN EN RESINA EPÓXICA 15kV</t>
  </si>
  <si>
    <t>AISLADOR DE SUSPENSIÓN EN RESINA EPÓXICA – TENSIÓN NOMINAL 34,5kV</t>
  </si>
  <si>
    <t>GRAPA TERMINAL O DE RETENCIÓN EN ALEACIÓN DE ALUMINIO DE 4 PERNOS. CONDUCTORES AWG-MCM 5 - 2/0. 5000 KGF</t>
  </si>
  <si>
    <t>GRAPA OPERAR EN CALIENTE - CONDUCTOR AWG-MCM 6-400. DIÁMETRO 4 - 13,5 MM</t>
  </si>
  <si>
    <t>ALAMBRES DESNUDOS DE COBRE, CALIBRE No. 4 AWG</t>
  </si>
  <si>
    <t>CONECTOR DE RANURAS PARALELAS DE DOS PERNOS. DIMENSIONES 70*45*45 MM</t>
  </si>
  <si>
    <t>CONECTOR DE COMPRESIÓN TIPO H (2 - 1/0 AWG)</t>
  </si>
  <si>
    <t>COLLARÍN SIN SALIDA EN PLATINA DE HIERRO GALVANIZADO. DIAMETRO DEL POSTE 20 - 25 CM</t>
  </si>
  <si>
    <t>COLLARÍN DE UNA SALIDA EN PLATINA DE HIERRO GALVANIZADO. DIAMETRO DEL POSTE 17 - 22 CM</t>
  </si>
  <si>
    <t>COLLARÍN DE UNA SALIDA EN PLATINA DE HIERRO GALVANIZADO. DIAMETRO DEL POSTE 25 - 30 CM</t>
  </si>
  <si>
    <t>COLLARÍN DE DOS SALIDAS EN PLATINA DE HIERRO GALVANIZADO. DIAMETRO DEL POSTE 17 - 22 CM</t>
  </si>
  <si>
    <t>COLLARÍN DE DOS SALIDAS EN PLATINA DE HIERRO GALVANIZADO. DIAMETRO DEL POSTE 20 - 25 CM</t>
  </si>
  <si>
    <t>COLLARÍN PARA TRANSFORMADOR - DIÁMETRO DEL POSTE 17 - 22 CM</t>
  </si>
  <si>
    <t>CINTA DE ACERO INOXIDABLE DIMENSIONES 12,7 MM</t>
  </si>
  <si>
    <t>HEBILLA DE ACERO INOXIDABLE DIMENSIONES 12,7 MM</t>
  </si>
  <si>
    <t>SOPORTE PARA FINAL DE CIRCUITO EN RED COMPACTA 15 Kv</t>
  </si>
  <si>
    <t>SOPORTE PARA FINAL DE CIRCUITO EN RED COMPACTA 34,5kV</t>
  </si>
  <si>
    <t>BAYONETA DOBLE, PARA ESTRUCTURA DE RETENCIÓN, TIPO ÁNGULO(2"X2"X1/4"). DE 1.5 M (51X51X6,4) MM</t>
  </si>
  <si>
    <t>BAYONETA DOBLE, PARA ESTRUCTURA DE RETENCIÓN, TIPO ÁNGULO (2"X2"X1/4"). DE 2 M (51X51X6,4) MM</t>
  </si>
  <si>
    <t>PERNO DE MÁQUINA DE HIERRO GALVANIZADO CON CABEZA Y TUERCA CUADRADA. DIAMETRO 19 MM. LARGO 51 MM.</t>
  </si>
  <si>
    <t>PERNO DE OJO – DOS TUERCAS – DIÁMETRO 16 MM – LONGITUD 304 MM</t>
  </si>
  <si>
    <t>TORNILLO DE CARRUAJE - DIÁMETRO 16 MM - LONGITUD 38 MM</t>
  </si>
  <si>
    <t>ARANDELA DE PRESIÓN DE Ø= 32 MM PARA PERNO Ø= 19 MM (3/4")</t>
  </si>
  <si>
    <t>ESTRIBOS PARA NIVEL 1</t>
  </si>
  <si>
    <t>ESTRIBOS PARA NIVEL 2</t>
  </si>
  <si>
    <t>PARARRRAYOS DE 10,5kV - 10kA</t>
  </si>
  <si>
    <t xml:space="preserve">BRAZO ANTIBALANCEO PARA 15kV </t>
  </si>
  <si>
    <t>BRAZO ANTI-BALANCEO PARA 34,5kV</t>
  </si>
  <si>
    <t>CORTACIRCUITOS 15kV MONOPOLAR</t>
  </si>
  <si>
    <t>AISLADOR POLIMÉRICO TIPO PIN SENCILLO 13,2 kV ANSI 55-4</t>
  </si>
  <si>
    <t>AISLADOR POLIMÉRICO TIPO PIN SENCILLO 34,5kV ANSI 55-6</t>
  </si>
  <si>
    <t>ESPACIADOR ANGULAR PARA RED COMPACTA DE 15kV</t>
  </si>
  <si>
    <t>ESPACIADOR ANGULAR PARA RED COMPACTA DE 34,5kV</t>
  </si>
  <si>
    <t>SOPORTE PARA ÁNGULOS TIPO C</t>
  </si>
  <si>
    <t>ANILLOS ELASTROMÉRICOS DE AMARRAR PARA ESPACIADOR</t>
  </si>
  <si>
    <t>AMARRE METÁLICO PARA CABLE MENSAJERO</t>
  </si>
  <si>
    <t>GRAPA DE RETENCIÓN POLIMÉRICA</t>
  </si>
  <si>
    <t>AMARRE PREFORMADOR PARA CABLE AISLADO 15 kV</t>
  </si>
  <si>
    <t xml:space="preserve">AMARRE PREFORMADOR PARA CABLE AISLADO 35 kV </t>
  </si>
  <si>
    <t>SOPORTE ANGULAR DE DOS BRAZOS 35 Kv</t>
  </si>
  <si>
    <t>SOPORTE TANGENCIAL 15kV</t>
  </si>
  <si>
    <t>SOPORTE TANGENCIAL 35kV</t>
  </si>
  <si>
    <t xml:space="preserve">CABLE SEMIAISLADO 1 CM2 O 4/0 AWG </t>
  </si>
  <si>
    <t>PLATINA PARA SOPORTE DE DOS AISLADORES</t>
  </si>
  <si>
    <t>DUCTO FLEXIBLE - DIMENSIONES 1"(25,4MM)</t>
  </si>
  <si>
    <t>P-103 Circuito sencillo, aislamiento en espigo (PIN) disposición semibandera SIN HILO GUARDA</t>
  </si>
  <si>
    <t>Cantidades</t>
  </si>
  <si>
    <t>Cantidad de estructuras</t>
  </si>
  <si>
    <t xml:space="preserve">Unitaria </t>
  </si>
  <si>
    <t>Total</t>
  </si>
  <si>
    <t>Montaje de la Estructura</t>
  </si>
  <si>
    <t>NOTA</t>
  </si>
  <si>
    <t xml:space="preserve"> EL LISTADO NO CUENTA CON LA ESTRUCTURA DE HILO GUARDA</t>
  </si>
  <si>
    <t>P-103 Circuito sencillo, aislamiento en espigo (PIN) disposición semibandera</t>
  </si>
  <si>
    <t>EH-NC-560 Circuito trifásico estructura de retención, disposición horizontal</t>
  </si>
  <si>
    <t>MISMA ESTRUCTURA 560 CON DIFERENTES AISLADORES</t>
  </si>
  <si>
    <t xml:space="preserve"> </t>
  </si>
  <si>
    <t>EH-NC-580 Circuito trifásico sencillo estructura de derivación, disposición horizontal</t>
  </si>
  <si>
    <t>562 N3 Circuito trifásico estructura de retención, disposición en semibandera</t>
  </si>
  <si>
    <t xml:space="preserve">PROPUESTO COMO REEMPLAZO DE 560N3 </t>
  </si>
  <si>
    <t>555 N3 Circuito trifásico estructura terminal, disposición horizontal semibandera</t>
  </si>
  <si>
    <t xml:space="preserve">NC-619 - Estructura de retención apoyo con percha de tres puestos.
</t>
  </si>
  <si>
    <t>ESTRUCTURA DE HILO GUARDA INDEPENDIENTE PARA ESTRUCTURA TIPO PASO</t>
  </si>
  <si>
    <t>ESTRUCTURA DE HILO GUARDA INDEPENDIENTE PARA ESTRUCTURA TIPO RETENCIÓN</t>
  </si>
  <si>
    <t>TEMPLETE DIRECTO A VARILLA DE ANCLAJE 34,5kV</t>
  </si>
  <si>
    <t>TEMPLETE CUERDA DE GUITARRA 34,5kV</t>
  </si>
  <si>
    <t>SPT REDES TRIFÁSICAS DE 34,5kV CON CABLE GUARDA POSTE SENCILLO</t>
  </si>
  <si>
    <t>Información de levantamiento y proyección de postes</t>
  </si>
  <si>
    <t>Número</t>
  </si>
  <si>
    <t>Placa</t>
  </si>
  <si>
    <t>Tipo</t>
  </si>
  <si>
    <t>ESTRUCTURAS PROYECTADAS</t>
  </si>
  <si>
    <t>Ret. directa</t>
  </si>
  <si>
    <t>Ret. C.G.</t>
  </si>
  <si>
    <t>SPT</t>
  </si>
  <si>
    <t>Poste nuevo</t>
  </si>
  <si>
    <t>HG</t>
  </si>
  <si>
    <t>OBS</t>
  </si>
  <si>
    <t>N1</t>
  </si>
  <si>
    <t>N2</t>
  </si>
  <si>
    <t>N3</t>
  </si>
  <si>
    <t>E-100</t>
  </si>
  <si>
    <t>M017130</t>
  </si>
  <si>
    <t>Paso</t>
  </si>
  <si>
    <t>Desvestir 550 N3 y vestir 103 N3</t>
  </si>
  <si>
    <t>E-99</t>
  </si>
  <si>
    <t>M017029</t>
  </si>
  <si>
    <t>Ret</t>
  </si>
  <si>
    <t xml:space="preserve">Vestido </t>
  </si>
  <si>
    <t>E-98</t>
  </si>
  <si>
    <t>M071918</t>
  </si>
  <si>
    <t>No se conecta a 34,5 kV</t>
  </si>
  <si>
    <t>E-97</t>
  </si>
  <si>
    <t>M017028</t>
  </si>
  <si>
    <t>560N2</t>
  </si>
  <si>
    <t>x</t>
  </si>
  <si>
    <t>P</t>
  </si>
  <si>
    <t>Cambiar poste</t>
  </si>
  <si>
    <t>E-96</t>
  </si>
  <si>
    <t>M017027</t>
  </si>
  <si>
    <t>103N3</t>
  </si>
  <si>
    <t>Vestir 130N3</t>
  </si>
  <si>
    <t>E-95D</t>
  </si>
  <si>
    <t>M017026</t>
  </si>
  <si>
    <t>R</t>
  </si>
  <si>
    <t>Nuevo de retención</t>
  </si>
  <si>
    <t>E-95C</t>
  </si>
  <si>
    <t>103N2</t>
  </si>
  <si>
    <t>Nuevo de paso</t>
  </si>
  <si>
    <t>E-95B</t>
  </si>
  <si>
    <t>M017100</t>
  </si>
  <si>
    <t xml:space="preserve">Nuevo de paso </t>
  </si>
  <si>
    <t>E-95A</t>
  </si>
  <si>
    <t>M017101</t>
  </si>
  <si>
    <t>E-95</t>
  </si>
  <si>
    <t>M108463</t>
  </si>
  <si>
    <t>Desvestir 131N3 y vestir 130N3</t>
  </si>
  <si>
    <t>Estructuras a instalar</t>
  </si>
  <si>
    <t>RET CG</t>
  </si>
  <si>
    <t>RET DIR</t>
  </si>
  <si>
    <t>HG-P</t>
  </si>
  <si>
    <t>HG-R</t>
  </si>
  <si>
    <t xml:space="preserve">Descripcion </t>
  </si>
  <si>
    <t>GRAL</t>
  </si>
  <si>
    <t>Mano de obra</t>
  </si>
  <si>
    <t>N</t>
  </si>
  <si>
    <t xml:space="preserve">SUMINISTRO DE MATERIALES PARA LA ESTRUCTURA P103 N2  </t>
  </si>
  <si>
    <t xml:space="preserve">SUMINISTRO DE MATERIALES PARA LA ESTRUCTURA P103 N3  </t>
  </si>
  <si>
    <t xml:space="preserve">SUMINISTRO DE MATERIALES PARA LA ESTRUCTURA 560 N2  </t>
  </si>
  <si>
    <t xml:space="preserve">SUMINISTRO DE MATERIALES PARA LA ESTRUCTURA 562 N2  </t>
  </si>
  <si>
    <t xml:space="preserve">SUMINISTRO DE MATERIALES PARA LA ESTRUCTURA 580 N2  </t>
  </si>
  <si>
    <t xml:space="preserve">SUMINISTRO DE MATERIALES PARA LA ESTRUCTURA DE HILO DE GUARDA INDEPENDIENTE PARA ESTRUCTURA TIPO PASO HG-P  </t>
  </si>
  <si>
    <t xml:space="preserve">SUMINISTRO DE MATERIALES PARA LA ESTRUCTURA DE HILO DE GUARDA INDEPENDIENTE PARA ESTRUCTURA TIPO RETENCIÓN HG-R  </t>
  </si>
  <si>
    <t>SUMINISTRO DE MATERIALES PARA LA ESTRUCTURA 555 N3</t>
  </si>
  <si>
    <t xml:space="preserve">SUMINISTRO DE MATERIALES PARA LA ESTRUCTURA 619 N1  </t>
  </si>
  <si>
    <t xml:space="preserve">SUMINISTRO DE TEMPLETE CUAERDA DE GUITARRA 34.5 KV  </t>
  </si>
  <si>
    <t xml:space="preserve">SUMINISTRO DE TEMPLETE DIRECTO A VARILLA DE ANCLAJE 34.5 KV  </t>
  </si>
  <si>
    <t xml:space="preserve">SUMINISTRO DE SISTEMA DE PUESTA A TIERRA REDES TRIFASICAS CON CABLE DE GUARDA POSTE SENCILLO  </t>
  </si>
  <si>
    <t xml:space="preserve">SUMINISTRO DE SISTEMA DE BARRERAS METÁLICAS CON ABATIMIENTO N2  </t>
  </si>
  <si>
    <t xml:space="preserve">SUMINISTRO DE CABLE ECOLÓGICO TRICAPA  XLPE-TK DE 4/0 </t>
  </si>
  <si>
    <t>SUMINISTRO DE CABLE DE ACERO GALVANIZADO EXTRARRESISTENTE DE 1/4 GX-3000 KG PARA HILO GUARDA</t>
  </si>
  <si>
    <t>SUMINISTRO DE POSTE DE CONCRETO DE 14 M X 750 KGF VIBRADO Y REFORZADO</t>
  </si>
  <si>
    <t>SUMINISTRO DE POSTE DE CONCRETO DE 14 M X 1050 KGF VIBRADO Y REFORZADO</t>
  </si>
  <si>
    <t>SUMINISTRO DE POSTE DE CONCRETO DE 16 M X 1350 KGF VIBRADO Y REFORZADO</t>
  </si>
  <si>
    <t>Poste E100</t>
  </si>
  <si>
    <t>Actividad</t>
  </si>
  <si>
    <t>Poste E99</t>
  </si>
  <si>
    <t>Poste E97</t>
  </si>
  <si>
    <t>Poste E96</t>
  </si>
  <si>
    <t>Poste E95D</t>
  </si>
  <si>
    <t>Poste E95C</t>
  </si>
  <si>
    <t>Poste E95B</t>
  </si>
  <si>
    <t>Poste E95A</t>
  </si>
  <si>
    <t>Poste 95</t>
  </si>
  <si>
    <t xml:space="preserve">Se realizará la riega y tendido de tensionado del condunctor ecológico tricapa XLPE-TK DE 4/0 para N3 desde la estructura E100 hasta la E95 (716 metros aproximadamente) para red trifásica junto con hilo guarda de acero galvanizado extrarresistente de 1/4 GX-3000 KG. Se realizará la riega y tendido de tensionado del condunctor ecológico tricapa XLPE-TK DE 2/0 para N2 desde la estructura E97 hasta la E95 (490 metros aproximadamente). Se realizará la instalación de barreras metálicas con nivel de abatimiento "N2" desde la estructura E95D hasta la E95A (307 metros aproximadamente). Para la conformidad del proyecto se realizará previamente el levantamiento del plano de obra construida, documentación para certificación Retie, diligenciamiento y entrega de información general del proyecto. Posteriormente se realizará la inspección retie y el dossier y manual de operación y mantenimiento. Todos los postes retirados deberán ser transportados a bodega. </t>
  </si>
  <si>
    <t>ACARREO, HINCADA, PLOMADA Y ORIENTACIÓN DE POSTE PRFV EMBONADO DE 12 Y 14 M</t>
  </si>
  <si>
    <t>ANALISIS DE PRECIOS UNITARIOS ( A.P.U )</t>
  </si>
  <si>
    <t>Item:</t>
  </si>
  <si>
    <t>Vr Unitario Item:</t>
  </si>
  <si>
    <t>Fecha:</t>
  </si>
  <si>
    <t>22/05//2025</t>
  </si>
  <si>
    <t>Actividad:</t>
  </si>
  <si>
    <t>UN</t>
  </si>
  <si>
    <t>Referencia</t>
  </si>
  <si>
    <t>Descripción</t>
  </si>
  <si>
    <t>Vr. Unitario</t>
  </si>
  <si>
    <t>Vr. Total</t>
  </si>
  <si>
    <t>Subtotal A</t>
  </si>
  <si>
    <t xml:space="preserve">Unidad </t>
  </si>
  <si>
    <t>Jornal -día ($)</t>
  </si>
  <si>
    <t>Rend./día</t>
  </si>
  <si>
    <t>Vr. Unitario ($)</t>
  </si>
  <si>
    <t>SMMLV 23</t>
  </si>
  <si>
    <t>SMMLV25</t>
  </si>
  <si>
    <t>Ing. Coordinador</t>
  </si>
  <si>
    <t>Un.</t>
  </si>
  <si>
    <t>Ing. Especialista</t>
  </si>
  <si>
    <t>Ing. Diseñador</t>
  </si>
  <si>
    <t>Ing. Residente</t>
  </si>
  <si>
    <t>Topografo</t>
  </si>
  <si>
    <t>Liniero</t>
  </si>
  <si>
    <t>Auxiliar de línea</t>
  </si>
  <si>
    <t>Técnico</t>
  </si>
  <si>
    <t>Auxiliar técnico</t>
  </si>
  <si>
    <t>Oficial civil</t>
  </si>
  <si>
    <t>Auxiliar civil</t>
  </si>
  <si>
    <t>Supervisor HSEQ</t>
  </si>
  <si>
    <t>Dibujante</t>
  </si>
  <si>
    <t>Subtotal B</t>
  </si>
  <si>
    <t>Rend.</t>
  </si>
  <si>
    <t>Vr. Total Unit ($)</t>
  </si>
  <si>
    <t>Herr. Común</t>
  </si>
  <si>
    <t>Serv. Técnicos</t>
  </si>
  <si>
    <t>Equipo de trabajo redes MT</t>
  </si>
  <si>
    <t>Equipo prueba y diagnostico</t>
  </si>
  <si>
    <t>Montacarga</t>
  </si>
  <si>
    <t>Andamios</t>
  </si>
  <si>
    <t>Secc.</t>
  </si>
  <si>
    <t>Planta eléctrica 4kVA</t>
  </si>
  <si>
    <t>Hra</t>
  </si>
  <si>
    <t>Cabrestante 70 Ton</t>
  </si>
  <si>
    <t>Día</t>
  </si>
  <si>
    <t>GrúaTelescópica</t>
  </si>
  <si>
    <t>Grua PH</t>
  </si>
  <si>
    <t>Carro canasta</t>
  </si>
  <si>
    <t>Camion</t>
  </si>
  <si>
    <t>Camabaja</t>
  </si>
  <si>
    <t>Subtotal C</t>
  </si>
  <si>
    <t>Valor Unitario</t>
  </si>
  <si>
    <t>Rendimiento</t>
  </si>
  <si>
    <t>Transporte terrestre</t>
  </si>
  <si>
    <t>Transporte mercancia (terrestre y/o aéreo)</t>
  </si>
  <si>
    <t>Vje</t>
  </si>
  <si>
    <t>Transporte Aéreo</t>
  </si>
  <si>
    <t>Subtotal D</t>
  </si>
  <si>
    <t>Hospedaje</t>
  </si>
  <si>
    <t>Alimentación</t>
  </si>
  <si>
    <t>Serv. De manutención</t>
  </si>
  <si>
    <t>Subtotal E</t>
  </si>
  <si>
    <t>COSTOS DIRECTOS ( C.D )</t>
  </si>
  <si>
    <t xml:space="preserve">COSTOS INDIRECTOS Y UTILIDAD </t>
  </si>
  <si>
    <t>IVA</t>
  </si>
  <si>
    <t>COSTOS INDIRECTOS ( C.I )</t>
  </si>
  <si>
    <t>APERTURA DE EXCAVACION POSTE DE 14 MTS M.T. RURAL</t>
  </si>
  <si>
    <t>APERTURA DE EXCAVACION PARA VIGUETA EN RETENIDA RURAL</t>
  </si>
  <si>
    <t>HINCADA, PLOMADA Y ORIENTACIÓN DE POSTE DE 14, 16 Y 18 MTS CON GRUA</t>
  </si>
  <si>
    <t>INSTALACION LINE A TIERRA MEDIA TENSION</t>
  </si>
  <si>
    <t>INSTALACIÓN DE TEMPLETE CUERDA GUITARRA CON TODOS SUS ACCESORIOS M.T. RURAL</t>
  </si>
  <si>
    <t>RIEGA, TENDIDO Y TENSIONADO DE UN CABLE DE GUARDA</t>
  </si>
  <si>
    <t>TENDIDO Y TENSIONADO DE CABLE ACSR PARA RED MT TRIFASICA</t>
  </si>
  <si>
    <t>TENDIDO Y TENSIONADO DE CABLE ECOLOGICO PARA RED MT TRIFASICA 36 KV DISPOSICION HORIZONTAL</t>
  </si>
  <si>
    <t>TRANSPORTE DE POSTE 14 MTS M.T. RURAL DE BODEGA A SITIO CERCANO</t>
  </si>
  <si>
    <t>TRANSPORTE DE POSTE PRFV EMBONADOS DE 12 Y 14 MTS</t>
  </si>
  <si>
    <t>TRANSPORTE DE TODOS LOS MATERIALES Y ACCESORIO HASTA EL SITIO</t>
  </si>
  <si>
    <t>TO</t>
  </si>
  <si>
    <t>VESTIDA DE ESTRUCTURA TRIFASICA DE PASO UN POSTE 13,8kV</t>
  </si>
  <si>
    <t>C2.26</t>
  </si>
  <si>
    <t>VESTIDA DE ESTRUCTURA TRIFASICA DE RETENCION UN POSTE 13,8 Kv</t>
  </si>
  <si>
    <t>C2.27</t>
  </si>
  <si>
    <t>VESTIDA DE ESTRUCTURA TRIFASICA DE UN POSTE TIPO PASO 34.5 KV</t>
  </si>
  <si>
    <t>VESTIDA DE ESTRUCTURA TRIFASICA DE UN POSTE TIPO RETENCIÓN - 34.5 KV</t>
  </si>
  <si>
    <t>VESTIDA ESTRUCTURA CABLE DE GUARDA - RETENCION</t>
  </si>
  <si>
    <t>VESTIDA ESTRUCTURA CABLE DE GUARDA DE PASO</t>
  </si>
  <si>
    <t>DESVESTIDA ESTRUCTURA DE RETENCION MT RURAL</t>
  </si>
  <si>
    <t>GL</t>
  </si>
  <si>
    <t>DESVESTIDA ESTRUCTURA DE SUSPENSION MT RURAL</t>
  </si>
  <si>
    <t>DESHINCADA DE POSTES 10, 12 Y 14 mts MT</t>
  </si>
  <si>
    <t>U</t>
  </si>
  <si>
    <t xml:space="preserve">Ing. Especialista </t>
  </si>
  <si>
    <t>Volqueta 5m3</t>
  </si>
  <si>
    <t>INSTALACIÓN DE TEMPLETE SENCILLO CON TODOS SUS ACCESORIOS M.T. RURAL</t>
  </si>
  <si>
    <t>SERVICIO DE GRUA PARA RETIRO DE POSTE DE CONCRETO 10, 12 O 14 MTS</t>
  </si>
  <si>
    <t>TRANSPORTE DE POSTE RURAL DE SITIO CERCANO A BODEGA EH</t>
  </si>
  <si>
    <t>DESMONTE DE TRANSFORMADOR MONOFASICO</t>
  </si>
  <si>
    <t>MONTAJE DE TRANSFORMADOR MONOFASICO CON TODAS SUS PROTECCIONES RURAL</t>
  </si>
  <si>
    <t xml:space="preserve">DESVESTIDA DE ESTRUCTURA BT EXISTENTE </t>
  </si>
  <si>
    <t xml:space="preserve">VESTIDA DE ESTRUCTURA BT </t>
  </si>
  <si>
    <t>DESMONTE, RECOGIDA Y ENROLLADO CABLE MT URBANO TRIFASICO</t>
  </si>
  <si>
    <t>TENDIDO Y TENSIONADO DE CABLE ECOLOGICO PARA RED MT TRIFASICA 15 KV DISPOSICION HORIZONTAL</t>
  </si>
  <si>
    <t>INSTALACIÓN DE DEFENSA METALICA - ABATIMIENTO N2</t>
  </si>
  <si>
    <t>Cant:</t>
  </si>
  <si>
    <t>Jornal -hora ($)</t>
  </si>
  <si>
    <t>INSTALACIÓN DE PLACAS DE IDENTIFICACIÓN DE PELIGRO RED ENERGIZADA (INCLUYE PLACA EN ACRILICO Y CONECTORES A RED)</t>
  </si>
  <si>
    <t>PLACA EN ACRILICO</t>
  </si>
  <si>
    <t>CONECTORES</t>
  </si>
  <si>
    <t>INSTALACIÓN DE PLACAS DE IDENTIFICACIÓN DE POSTE, (INCLUYE PLACA DE ALUMINIO, CINTA BAND IT Y HEBILLA)</t>
  </si>
  <si>
    <t>PLACA EN ALUMINIO</t>
  </si>
  <si>
    <t>CINTA BANDIT</t>
  </si>
  <si>
    <t>HEBILLA</t>
  </si>
  <si>
    <t>,</t>
  </si>
  <si>
    <t>LEVANTAMIENTO DE PLANO AS-BUILT DE OBRA CONSTRUIDA, GEOREFERENCIADA, MEDIA TENSIÓN Y BAJA TENSIÓN, INCLUYE REGISTRO FOTOGRÁFICO, COPIA FÍSICA Y ARCHIVOS EN CD</t>
  </si>
  <si>
    <t>Consumibles</t>
  </si>
  <si>
    <t>PREPARACION DISEÑO, MEMORIA DE CALCULO Y DEMAS DOCUMENTOS PARA CERTIFICACION RETIE (ART 10.1 DE RETIE-2013)</t>
  </si>
  <si>
    <t>REUNIR, DILIGENCIAR Y HACER ENTREGA DE LA INFORMACIÓN GENERAL DEL PROYECTO INCLUYENDO FORMATOS SPARD, INFORMES Y DOCUMENTOS  REQUERIDOS POR EH SEGÚN FORMATO FT-DEX-03-004.  ENTREGA FÍSICA Y MAGNÉTICA DE LA INFORMACIÓN</t>
  </si>
  <si>
    <t>INSPECCION RETIE</t>
  </si>
  <si>
    <t>Dictamen Retie</t>
  </si>
  <si>
    <t>gb</t>
  </si>
  <si>
    <t>REDISEÑO DE RED NIVEL DE TENSIÓN DE 34,5KV/13,8KV</t>
  </si>
  <si>
    <t>Ing. Especialista ACJ</t>
  </si>
  <si>
    <t>ELABORACIÓN DE DOSSIER Y MANUALES DE OPERACIÓN Y MANTENIMIENTO</t>
  </si>
  <si>
    <t>SUMINISTRO DE MATERIALES PARA ESTRUCTURA P103 N2</t>
  </si>
  <si>
    <t>SUMINISTRO DE MATERIALES PARA ESTRUCTURA P103 N3</t>
  </si>
  <si>
    <t>SUMINISTRO DE MATERIALES PARA ESTRUCTURA 560 N2</t>
  </si>
  <si>
    <t>SUMINISTRO DE MATERIALES PARA ESTRUCTURA 562 N3</t>
  </si>
  <si>
    <t>SUMINISTRO DE MATERIALES PARA ESTRUCTURA 580 N2</t>
  </si>
  <si>
    <t>SUMINISTRO DE MATERIALES PARA ESTRUCTURA DE HILO GUARDA DE PASO HG-P</t>
  </si>
  <si>
    <t>SUMINISTRO DE MATERIALES PARA ESTRUCTURA DE HILO GUARDA DE RETENCIÓN HG-R</t>
  </si>
  <si>
    <t>SUMINISTRO DE MATERIALES PARA ESTRUCTURA 555 N3</t>
  </si>
  <si>
    <t>SUMINISTRO DE MATERIALES PARA ESTRUCTURA 619 N1</t>
  </si>
  <si>
    <t>SUMINISTRO DE MATERIALES PARA TMEPLETE TIPO CUERDA GUITARRA N3</t>
  </si>
  <si>
    <t>m</t>
  </si>
  <si>
    <t>SUMINISTRO DE MATERIALES PARA TEMPLETE TIPO DIRECTO N3</t>
  </si>
  <si>
    <t>SUMINISTRO DE MATERIALES PARA SISTEMA DE PUESTA A TIERRA PARA POSTE SENCILLO N3</t>
  </si>
  <si>
    <t>SUMINISTRO DE MATERIALES PARA INSTALACIÓN DE BARRERAS METÁLICAS CON ABATIMIENTO "N2"</t>
  </si>
  <si>
    <t>SUMINISTRO DE CABLE ECOLÓGICO TRICAPA  XLPE-TK de 4/0</t>
  </si>
  <si>
    <t xml:space="preserve">SUMINISTRO DE CABLE ECOLÓGICO TRICAPA  XLPE-TK 2/0 </t>
  </si>
</sst>
</file>

<file path=xl/styles.xml><?xml version="1.0" encoding="utf-8"?>
<styleSheet xmlns="http://schemas.openxmlformats.org/spreadsheetml/2006/main" xmlns:mc="http://schemas.openxmlformats.org/markup-compatibility/2006" xmlns:x14ac="http://schemas.microsoft.com/office/spreadsheetml/2009/9/ac" mc:Ignorable="x14ac">
  <numFmts count="16">
    <numFmt numFmtId="8" formatCode="&quot;$&quot;\ #,##0.00;[Red]\-&quot;$&quot;\ #,##0.00"/>
    <numFmt numFmtId="42" formatCode="_-&quot;$&quot;\ * #,##0_-;\-&quot;$&quot;\ * #,##0_-;_-&quot;$&quot;\ * &quot;-&quot;_-;_-@_-"/>
    <numFmt numFmtId="41" formatCode="_-* #,##0_-;\-* #,##0_-;_-* &quot;-&quot;_-;_-@_-"/>
    <numFmt numFmtId="44" formatCode="_-&quot;$&quot;\ * #,##0.00_-;\-&quot;$&quot;\ * #,##0.00_-;_-&quot;$&quot;\ * &quot;-&quot;??_-;_-@_-"/>
    <numFmt numFmtId="43" formatCode="_-* #,##0.00_-;\-* #,##0.00_-;_-* &quot;-&quot;??_-;_-@_-"/>
    <numFmt numFmtId="164" formatCode="_-* #,##0.00\ &quot;€&quot;_-;\-* #,##0.00\ &quot;€&quot;_-;_-* &quot;-&quot;??\ &quot;€&quot;_-;_-@_-"/>
    <numFmt numFmtId="165" formatCode="_(&quot;$&quot;* #.##0.00_);_(&quot;$&quot;* \(#.##0.00\);_(&quot;$&quot;* &quot;-&quot;??_);_(@_)"/>
    <numFmt numFmtId="166" formatCode="_(&quot;$&quot;\ * #,##0.00_);_(&quot;$&quot;\ * \(#,##0.00\);_(&quot;$&quot;\ * &quot;-&quot;??_);_(@_)"/>
    <numFmt numFmtId="167" formatCode="_-&quot;$&quot;* #,##0.00_-;\-&quot;$&quot;* #,##0.00_-;_-&quot;$&quot;* &quot;-&quot;??_-;_-@_-"/>
    <numFmt numFmtId="168" formatCode="_-[$$-409]* #,##0.00_ ;_-[$$-409]* \-#,##0.00\ ;_-[$$-409]* &quot;-&quot;??_ ;_-@_ "/>
    <numFmt numFmtId="169" formatCode="_-[$$-409]* #,##0_ ;_-[$$-409]* \-#,##0\ ;_-[$$-409]* &quot;-&quot;??_ ;_-@_ "/>
    <numFmt numFmtId="170" formatCode="0.000"/>
    <numFmt numFmtId="171" formatCode="_-[$$-240A]\ * #,##0.00_-;\-[$$-240A]\ * #,##0.00_-;_-[$$-240A]\ * &quot;-&quot;??_-;_-@_-"/>
    <numFmt numFmtId="172" formatCode="_ &quot;$&quot;\ * #,##0.00_ ;_ &quot;$&quot;\ * \-#,##0.00_ ;_ &quot;$&quot;\ * &quot;-&quot;??_ ;_ @_ "/>
    <numFmt numFmtId="173" formatCode="_-&quot;$&quot;\ * #,##0.00_-;\-&quot;$&quot;\ * #,##0.00_-;_-&quot;$&quot;\ * &quot;-&quot;_-;_-@_-"/>
    <numFmt numFmtId="174" formatCode="_-&quot;$&quot;\ * #,##0.0000_-;\-&quot;$&quot;\ * #,##0.0000_-;_-&quot;$&quot;\ * &quot;-&quot;_-;_-@_-"/>
  </numFmts>
  <fonts count="197">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1"/>
      <color rgb="FF000000"/>
      <name val="Calibri"/>
      <family val="2"/>
    </font>
    <font>
      <sz val="10"/>
      <name val="Tahoma"/>
      <family val="2"/>
    </font>
    <font>
      <sz val="10"/>
      <name val="Arial"/>
      <family val="2"/>
    </font>
    <font>
      <b/>
      <sz val="12"/>
      <name val="Arial"/>
      <family val="2"/>
    </font>
    <font>
      <sz val="10"/>
      <name val="Verdana"/>
      <family val="2"/>
    </font>
    <font>
      <sz val="12"/>
      <name val="Arial"/>
      <family val="2"/>
    </font>
    <font>
      <b/>
      <sz val="10"/>
      <name val="Verdana"/>
      <family val="2"/>
    </font>
    <font>
      <i/>
      <sz val="12"/>
      <color theme="1"/>
      <name val="Arial"/>
      <family val="2"/>
    </font>
    <font>
      <b/>
      <sz val="10"/>
      <name val="Arial"/>
      <family val="2"/>
    </font>
    <font>
      <sz val="10"/>
      <color theme="1"/>
      <name val="Arial"/>
      <family val="2"/>
    </font>
    <font>
      <i/>
      <sz val="10"/>
      <name val="Arial"/>
      <family val="2"/>
    </font>
    <font>
      <b/>
      <sz val="10"/>
      <color theme="1"/>
      <name val="Arial"/>
      <family val="2"/>
    </font>
    <font>
      <sz val="10"/>
      <color indexed="8"/>
      <name val="Arial"/>
      <family val="2"/>
    </font>
    <font>
      <b/>
      <sz val="18"/>
      <color theme="3"/>
      <name val="Calibri Light"/>
      <family val="2"/>
      <scheme val="major"/>
    </font>
    <font>
      <b/>
      <i/>
      <sz val="10"/>
      <color indexed="10"/>
      <name val="Arial"/>
      <family val="2"/>
    </font>
    <font>
      <sz val="9"/>
      <color theme="1"/>
      <name val="Arial"/>
      <family val="2"/>
    </font>
    <font>
      <sz val="10"/>
      <name val="Helvetica"/>
      <family val="2"/>
    </font>
    <font>
      <sz val="10"/>
      <name val="Geneva"/>
    </font>
    <font>
      <sz val="8"/>
      <name val="Times New Roman"/>
      <family val="1"/>
    </font>
    <font>
      <sz val="10"/>
      <color indexed="12"/>
      <name val="Arial"/>
      <family val="2"/>
    </font>
    <font>
      <sz val="10"/>
      <name val="Times New Roman"/>
      <family val="1"/>
    </font>
    <font>
      <sz val="8"/>
      <color indexed="12"/>
      <name val="Times New Roman"/>
      <family val="1"/>
    </font>
    <font>
      <sz val="11"/>
      <color indexed="8"/>
      <name val="Calibri"/>
      <family val="2"/>
    </font>
    <font>
      <sz val="12"/>
      <name val="Times New Roman"/>
      <family val="1"/>
    </font>
    <font>
      <sz val="12"/>
      <name val="???"/>
      <family val="1"/>
      <charset val="129"/>
    </font>
    <font>
      <sz val="10"/>
      <name val="Helv"/>
      <charset val="204"/>
    </font>
    <font>
      <sz val="10"/>
      <color indexed="8"/>
      <name val="MS Sans Serif"/>
      <family val="2"/>
    </font>
    <font>
      <sz val="9"/>
      <color indexed="10"/>
      <name val="Geneva"/>
    </font>
    <font>
      <sz val="10"/>
      <color indexed="9"/>
      <name val="Arial"/>
      <family val="2"/>
    </font>
    <font>
      <i/>
      <sz val="10"/>
      <color indexed="13"/>
      <name val="Arial"/>
      <family val="2"/>
    </font>
    <font>
      <sz val="10"/>
      <color indexed="13"/>
      <name val="Arial"/>
      <family val="2"/>
    </font>
    <font>
      <b/>
      <i/>
      <sz val="9"/>
      <name val="Arial"/>
      <family val="2"/>
    </font>
    <font>
      <b/>
      <sz val="9"/>
      <name val="Arial"/>
      <family val="2"/>
    </font>
    <font>
      <sz val="8"/>
      <name val="Arial"/>
      <family val="2"/>
    </font>
    <font>
      <sz val="12"/>
      <name val="宋体"/>
      <charset val="134"/>
    </font>
    <font>
      <sz val="10"/>
      <color theme="1"/>
      <name val="Calibri"/>
      <family val="2"/>
      <scheme val="minor"/>
    </font>
    <font>
      <sz val="10.25"/>
      <name val="Arial"/>
      <family val="2"/>
    </font>
    <font>
      <sz val="8"/>
      <name val="Antique Olive"/>
      <family val="2"/>
    </font>
    <font>
      <sz val="8"/>
      <name val="Geneva"/>
      <family val="2"/>
    </font>
    <font>
      <b/>
      <sz val="10"/>
      <color indexed="12"/>
      <name val="Futura Lt BT"/>
      <family val="2"/>
    </font>
    <font>
      <sz val="8"/>
      <color theme="1"/>
      <name val="Trebuchet MS"/>
      <family val="2"/>
    </font>
    <font>
      <sz val="11"/>
      <color indexed="9"/>
      <name val="Calibri"/>
      <family val="2"/>
    </font>
    <font>
      <sz val="11"/>
      <color theme="1"/>
      <name val="Calibri"/>
      <family val="2"/>
    </font>
    <font>
      <sz val="11"/>
      <color theme="1"/>
      <name val="Arial"/>
      <family val="2"/>
    </font>
    <font>
      <sz val="10"/>
      <name val="Futura Lt BT"/>
      <family val="2"/>
    </font>
    <font>
      <sz val="12"/>
      <color indexed="10"/>
      <name val="Calibri"/>
      <family val="2"/>
    </font>
    <font>
      <b/>
      <u/>
      <sz val="10"/>
      <name val="Times New Roman"/>
      <family val="1"/>
    </font>
    <font>
      <sz val="10"/>
      <color indexed="12"/>
      <name val="Times New Roman"/>
      <family val="1"/>
    </font>
    <font>
      <sz val="11"/>
      <color indexed="20"/>
      <name val="Calibri"/>
      <family val="2"/>
    </font>
    <font>
      <b/>
      <sz val="10"/>
      <color indexed="12"/>
      <name val="MS Sans Serif"/>
      <family val="2"/>
    </font>
    <font>
      <sz val="12"/>
      <name val="Tms Rmn"/>
    </font>
    <font>
      <sz val="11"/>
      <color indexed="17"/>
      <name val="Calibri"/>
      <family val="2"/>
    </font>
    <font>
      <b/>
      <sz val="10"/>
      <color indexed="19"/>
      <name val="MS Sans Serif"/>
      <family val="2"/>
    </font>
    <font>
      <sz val="10"/>
      <name val="Courier"/>
      <family val="3"/>
    </font>
    <font>
      <b/>
      <sz val="18"/>
      <color indexed="24"/>
      <name val="Arial"/>
      <family val="2"/>
    </font>
    <font>
      <b/>
      <sz val="12"/>
      <color indexed="24"/>
      <name val="Arial"/>
      <family val="2"/>
    </font>
    <font>
      <b/>
      <sz val="12"/>
      <color indexed="52"/>
      <name val="Calibri"/>
      <family val="2"/>
    </font>
    <font>
      <b/>
      <sz val="11"/>
      <color indexed="52"/>
      <name val="Calibri"/>
      <family val="2"/>
    </font>
    <font>
      <b/>
      <sz val="11"/>
      <color indexed="51"/>
      <name val="Calibri"/>
      <family val="2"/>
    </font>
    <font>
      <b/>
      <sz val="12"/>
      <color indexed="9"/>
      <name val="Calibri"/>
      <family val="2"/>
    </font>
    <font>
      <b/>
      <sz val="11"/>
      <color indexed="9"/>
      <name val="Calibri"/>
      <family val="2"/>
    </font>
    <font>
      <sz val="11"/>
      <color indexed="51"/>
      <name val="Calibri"/>
      <family val="2"/>
    </font>
    <font>
      <sz val="11"/>
      <color indexed="52"/>
      <name val="Calibri"/>
      <family val="2"/>
    </font>
    <font>
      <sz val="10"/>
      <name val="Arial CE"/>
    </font>
    <font>
      <b/>
      <sz val="10"/>
      <color indexed="23"/>
      <name val="Helv"/>
    </font>
    <font>
      <sz val="1"/>
      <color indexed="8"/>
      <name val="Courier"/>
      <family val="3"/>
    </font>
    <font>
      <sz val="8"/>
      <name val="Palatino"/>
      <family val="1"/>
    </font>
    <font>
      <sz val="8"/>
      <color indexed="8"/>
      <name val="Trebuchet MS"/>
      <family val="2"/>
    </font>
    <font>
      <sz val="12"/>
      <color indexed="24"/>
      <name val="Arial"/>
      <family val="2"/>
    </font>
    <font>
      <sz val="10"/>
      <name val="Arial Narrow"/>
      <family val="2"/>
    </font>
    <font>
      <sz val="11"/>
      <color theme="1"/>
      <name val="Trebuchet MS"/>
      <family val="2"/>
    </font>
    <font>
      <sz val="10"/>
      <name val="Century Gothic"/>
      <family val="2"/>
    </font>
    <font>
      <b/>
      <sz val="10"/>
      <color indexed="14"/>
      <name val="MS Sans Serif"/>
      <family val="2"/>
    </font>
    <font>
      <b/>
      <sz val="10"/>
      <color indexed="21"/>
      <name val="MS Sans Serif"/>
      <family val="2"/>
    </font>
    <font>
      <sz val="11"/>
      <name val="??"/>
      <family val="3"/>
      <charset val="129"/>
    </font>
    <font>
      <b/>
      <sz val="11"/>
      <color indexed="8"/>
      <name val="Calibri"/>
      <family val="2"/>
    </font>
    <font>
      <b/>
      <sz val="15"/>
      <color indexed="62"/>
      <name val="Calibri"/>
      <family val="2"/>
    </font>
    <font>
      <b/>
      <sz val="13"/>
      <color indexed="62"/>
      <name val="Calibri"/>
      <family val="2"/>
    </font>
    <font>
      <b/>
      <sz val="15"/>
      <color indexed="56"/>
      <name val="Calibri"/>
      <family val="2"/>
    </font>
    <font>
      <b/>
      <sz val="11"/>
      <color indexed="62"/>
      <name val="Calibri"/>
      <family val="2"/>
    </font>
    <font>
      <b/>
      <sz val="11"/>
      <color indexed="56"/>
      <name val="Calibri"/>
      <family val="2"/>
    </font>
    <font>
      <b/>
      <sz val="11"/>
      <color indexed="8"/>
      <name val="Corbel"/>
      <family val="2"/>
    </font>
    <font>
      <sz val="11"/>
      <color indexed="8"/>
      <name val="Corbel"/>
      <family val="2"/>
    </font>
    <font>
      <sz val="11"/>
      <color indexed="9"/>
      <name val="Corbel"/>
      <family val="2"/>
    </font>
    <font>
      <sz val="11"/>
      <color indexed="62"/>
      <name val="Calibri"/>
      <family val="2"/>
    </font>
    <font>
      <sz val="10"/>
      <name val="Arial"/>
      <family val="2"/>
      <charset val="204"/>
    </font>
    <font>
      <sz val="12"/>
      <name val="Helv"/>
    </font>
    <font>
      <i/>
      <sz val="11"/>
      <color indexed="23"/>
      <name val="Calibri"/>
      <family val="2"/>
    </font>
    <font>
      <i/>
      <sz val="12"/>
      <color indexed="23"/>
      <name val="Calibri"/>
      <family val="2"/>
    </font>
    <font>
      <sz val="14"/>
      <name val="Arial"/>
      <family val="2"/>
    </font>
    <font>
      <sz val="24"/>
      <name val="Arial"/>
      <family val="2"/>
    </font>
    <font>
      <b/>
      <i/>
      <sz val="11"/>
      <name val="Footlight MT Light"/>
      <family val="1"/>
    </font>
    <font>
      <sz val="12"/>
      <name val="MS Sans Serif"/>
      <family val="2"/>
    </font>
    <font>
      <u/>
      <sz val="10"/>
      <color indexed="28"/>
      <name val="Arial"/>
      <family val="2"/>
    </font>
    <font>
      <sz val="7"/>
      <name val="Palatino"/>
      <family val="1"/>
    </font>
    <font>
      <b/>
      <sz val="10"/>
      <color indexed="11"/>
      <name val="MS Sans Serif"/>
      <family val="2"/>
    </font>
    <font>
      <b/>
      <sz val="11"/>
      <name val="Arial"/>
      <family val="2"/>
    </font>
    <font>
      <b/>
      <sz val="18"/>
      <name val="Arial"/>
      <family val="2"/>
    </font>
    <font>
      <b/>
      <sz val="13"/>
      <color indexed="56"/>
      <name val="Calibri"/>
      <family val="2"/>
    </font>
    <font>
      <u/>
      <sz val="10"/>
      <color indexed="12"/>
      <name val="Arial"/>
      <family val="2"/>
    </font>
    <font>
      <u/>
      <sz val="11"/>
      <color theme="10"/>
      <name val="Calibri"/>
      <family val="2"/>
    </font>
    <font>
      <u/>
      <sz val="7.5"/>
      <color indexed="12"/>
      <name val="Arial"/>
      <family val="2"/>
    </font>
    <font>
      <u/>
      <sz val="11"/>
      <color indexed="12"/>
      <name val="Calibri"/>
      <family val="2"/>
    </font>
    <font>
      <u/>
      <sz val="8"/>
      <color indexed="12"/>
      <name val="Tahoma"/>
      <family val="2"/>
    </font>
    <font>
      <u/>
      <sz val="9"/>
      <color theme="10"/>
      <name val="Calibri"/>
      <family val="2"/>
    </font>
    <font>
      <u/>
      <sz val="8"/>
      <color rgb="FF800080"/>
      <name val="Calibri"/>
      <family val="2"/>
      <scheme val="minor"/>
    </font>
    <font>
      <u/>
      <sz val="10"/>
      <color indexed="18"/>
      <name val="Arial"/>
      <family val="2"/>
    </font>
    <font>
      <u/>
      <sz val="11.5"/>
      <color indexed="12"/>
      <name val="Arial"/>
      <family val="2"/>
    </font>
    <font>
      <sz val="11"/>
      <color indexed="16"/>
      <name val="Calibri"/>
      <family val="2"/>
    </font>
    <font>
      <sz val="8"/>
      <color indexed="12"/>
      <name val="Helv"/>
    </font>
    <font>
      <b/>
      <sz val="10"/>
      <name val="Tahoma"/>
      <family val="2"/>
    </font>
    <font>
      <b/>
      <sz val="8"/>
      <name val="Arial"/>
      <family val="2"/>
    </font>
    <font>
      <sz val="8"/>
      <color theme="1"/>
      <name val="Calibri"/>
      <family val="2"/>
      <scheme val="minor"/>
    </font>
    <font>
      <sz val="11"/>
      <color theme="1"/>
      <name val="Berlin Sans FB"/>
      <family val="2"/>
    </font>
    <font>
      <sz val="10"/>
      <color indexed="8"/>
      <name val="Calibri"/>
      <family val="2"/>
    </font>
    <font>
      <sz val="10"/>
      <name val="MS Sans Serif"/>
      <family val="2"/>
    </font>
    <font>
      <sz val="10"/>
      <name val="Erie"/>
    </font>
    <font>
      <sz val="8"/>
      <color indexed="8"/>
      <name val="Calibri"/>
      <family val="2"/>
    </font>
    <font>
      <sz val="9"/>
      <color theme="1"/>
      <name val="Calibri"/>
      <family val="2"/>
    </font>
    <font>
      <sz val="10"/>
      <color indexed="24"/>
      <name val="Arial"/>
      <family val="2"/>
    </font>
    <font>
      <sz val="11"/>
      <color indexed="60"/>
      <name val="Calibri"/>
      <family val="2"/>
    </font>
    <font>
      <sz val="7"/>
      <name val="Small Fonts"/>
      <family val="2"/>
    </font>
    <font>
      <b/>
      <i/>
      <sz val="16"/>
      <name val="Helv"/>
      <family val="2"/>
    </font>
    <font>
      <sz val="11"/>
      <color indexed="63"/>
      <name val="Calibri"/>
      <family val="2"/>
    </font>
    <font>
      <sz val="10"/>
      <color indexed="11"/>
      <name val="Arial"/>
      <family val="2"/>
    </font>
    <font>
      <sz val="8"/>
      <name val="Lucida Console"/>
      <family val="3"/>
    </font>
    <font>
      <sz val="10"/>
      <color indexed="64"/>
      <name val="Arial"/>
      <family val="2"/>
    </font>
    <font>
      <sz val="11"/>
      <color indexed="8"/>
      <name val="Franklin Gothic Book"/>
      <family val="2"/>
    </font>
    <font>
      <sz val="8"/>
      <color theme="1"/>
      <name val="Calibri"/>
      <family val="2"/>
    </font>
    <font>
      <sz val="8"/>
      <name val="Tahoma"/>
      <family val="2"/>
    </font>
    <font>
      <sz val="12"/>
      <name val="Book Antiqua"/>
      <family val="1"/>
    </font>
    <font>
      <sz val="11"/>
      <color indexed="8"/>
      <name val="Arial"/>
      <family val="2"/>
    </font>
    <font>
      <sz val="11"/>
      <color theme="1"/>
      <name val="Calibri Light"/>
      <family val="2"/>
      <scheme val="major"/>
    </font>
    <font>
      <sz val="10"/>
      <name val="Helv"/>
    </font>
    <font>
      <sz val="11"/>
      <color indexed="10"/>
      <name val="Calibri"/>
      <family val="2"/>
    </font>
    <font>
      <b/>
      <sz val="11"/>
      <color indexed="63"/>
      <name val="Calibri"/>
      <family val="2"/>
    </font>
    <font>
      <sz val="11"/>
      <color indexed="8"/>
      <name val="Times New Roman"/>
      <family val="1"/>
    </font>
    <font>
      <b/>
      <i/>
      <sz val="11"/>
      <color indexed="8"/>
      <name val="Times New Roman"/>
      <family val="1"/>
    </font>
    <font>
      <b/>
      <sz val="11"/>
      <color indexed="16"/>
      <name val="Times New Roman"/>
      <family val="1"/>
    </font>
    <font>
      <b/>
      <sz val="22"/>
      <color indexed="8"/>
      <name val="Times New Roman"/>
      <family val="1"/>
    </font>
    <font>
      <b/>
      <sz val="26"/>
      <name val="Times New Roman"/>
      <family val="1"/>
    </font>
    <font>
      <b/>
      <sz val="18"/>
      <name val="Times New Roman"/>
      <family val="1"/>
    </font>
    <font>
      <sz val="10"/>
      <color indexed="16"/>
      <name val="Helvetica-Black"/>
    </font>
    <font>
      <sz val="12"/>
      <name val="Helvetica"/>
      <family val="2"/>
    </font>
    <font>
      <b/>
      <sz val="10"/>
      <color indexed="21"/>
      <name val="Arial"/>
      <family val="2"/>
    </font>
    <font>
      <b/>
      <sz val="10"/>
      <name val="Times New Roman"/>
      <family val="1"/>
    </font>
    <font>
      <b/>
      <sz val="18"/>
      <color indexed="62"/>
      <name val="Cambria"/>
      <family val="2"/>
    </font>
    <font>
      <i/>
      <sz val="9"/>
      <color indexed="12"/>
      <name val="Arial"/>
      <family val="2"/>
    </font>
    <font>
      <b/>
      <sz val="11"/>
      <color indexed="12"/>
      <name val="MS Sans Serif"/>
      <family val="2"/>
    </font>
    <font>
      <b/>
      <sz val="9"/>
      <name val="Palatino"/>
      <family val="1"/>
    </font>
    <font>
      <sz val="9"/>
      <color indexed="21"/>
      <name val="Helvetica-Black"/>
    </font>
    <font>
      <sz val="9"/>
      <name val="Helvetica-Black"/>
    </font>
    <font>
      <b/>
      <sz val="18"/>
      <color indexed="56"/>
      <name val="Cambria"/>
      <family val="2"/>
    </font>
    <font>
      <b/>
      <sz val="18"/>
      <color indexed="54"/>
      <name val="Consolas"/>
      <family val="2"/>
    </font>
    <font>
      <b/>
      <sz val="7"/>
      <color indexed="12"/>
      <name val="Arial"/>
      <family val="2"/>
    </font>
    <font>
      <sz val="8"/>
      <color indexed="12"/>
      <name val="Arial"/>
      <family val="2"/>
    </font>
    <font>
      <sz val="12"/>
      <color indexed="24"/>
      <name val="Modern"/>
      <family val="3"/>
    </font>
    <font>
      <b/>
      <sz val="18"/>
      <color indexed="24"/>
      <name val="Modern"/>
      <family val="3"/>
    </font>
    <font>
      <b/>
      <sz val="12"/>
      <color indexed="24"/>
      <name val="Modern"/>
      <family val="3"/>
    </font>
    <font>
      <b/>
      <sz val="12"/>
      <name val="宋体"/>
      <charset val="134"/>
    </font>
    <font>
      <i/>
      <sz val="12"/>
      <name val="宋体"/>
      <charset val="134"/>
    </font>
    <font>
      <sz val="11"/>
      <name val="ＭＳ Ｐゴシック"/>
      <charset val="128"/>
    </font>
    <font>
      <b/>
      <sz val="12"/>
      <color theme="1"/>
      <name val="Arial"/>
      <family val="2"/>
    </font>
    <font>
      <sz val="12"/>
      <color theme="1"/>
      <name val="Arial"/>
      <family val="2"/>
    </font>
    <font>
      <b/>
      <sz val="12"/>
      <color theme="1"/>
      <name val="Verdana"/>
      <family val="2"/>
    </font>
    <font>
      <b/>
      <i/>
      <sz val="12"/>
      <color theme="1"/>
      <name val="Arial"/>
      <family val="2"/>
    </font>
    <font>
      <sz val="10"/>
      <color theme="1"/>
      <name val="Verdana"/>
      <family val="2"/>
    </font>
    <font>
      <i/>
      <sz val="10"/>
      <name val="Verdana"/>
      <family val="2"/>
    </font>
    <font>
      <sz val="11"/>
      <color rgb="FF000000"/>
      <name val="Calibri"/>
      <family val="2"/>
      <scheme val="minor"/>
    </font>
    <font>
      <b/>
      <sz val="12"/>
      <color theme="1"/>
      <name val="Calibri"/>
      <family val="2"/>
      <scheme val="minor"/>
    </font>
    <font>
      <b/>
      <sz val="14"/>
      <color theme="1"/>
      <name val="Calibri"/>
      <family val="2"/>
      <scheme val="minor"/>
    </font>
    <font>
      <sz val="9"/>
      <name val="Arial"/>
      <family val="2"/>
    </font>
    <font>
      <sz val="10"/>
      <color indexed="8"/>
      <name val="Arial Narrow"/>
      <family val="2"/>
    </font>
    <font>
      <i/>
      <sz val="12"/>
      <color indexed="8"/>
      <name val="Arial"/>
      <family val="2"/>
    </font>
    <font>
      <b/>
      <sz val="11"/>
      <color rgb="FF000000"/>
      <name val="Calibri"/>
      <family val="2"/>
      <scheme val="minor"/>
    </font>
    <font>
      <sz val="11"/>
      <color indexed="8"/>
      <name val="Calibri"/>
      <family val="2"/>
      <scheme val="minor"/>
    </font>
    <font>
      <sz val="11"/>
      <color theme="1"/>
      <name val="Calibri"/>
      <scheme val="minor"/>
    </font>
  </fonts>
  <fills count="1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theme="0"/>
        <bgColor indexed="64"/>
      </patternFill>
    </fill>
    <fill>
      <patternFill patternType="solid">
        <fgColor indexed="22"/>
        <bgColor indexed="64"/>
      </patternFill>
    </fill>
    <fill>
      <patternFill patternType="solid">
        <fgColor indexed="55"/>
        <bgColor indexed="64"/>
      </patternFill>
    </fill>
    <fill>
      <patternFill patternType="solid">
        <fgColor indexed="54"/>
        <bgColor indexed="64"/>
      </patternFill>
    </fill>
    <fill>
      <patternFill patternType="solid">
        <fgColor indexed="48"/>
        <bgColor indexed="64"/>
      </patternFill>
    </fill>
    <fill>
      <patternFill patternType="solid">
        <fgColor indexed="26"/>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31"/>
        <bgColor indexed="22"/>
      </patternFill>
    </fill>
    <fill>
      <patternFill patternType="solid">
        <fgColor indexed="45"/>
        <bgColor indexed="29"/>
      </patternFill>
    </fill>
    <fill>
      <patternFill patternType="solid">
        <fgColor indexed="42"/>
        <bgColor indexed="22"/>
      </patternFill>
    </fill>
    <fill>
      <patternFill patternType="solid">
        <fgColor indexed="46"/>
        <bgColor indexed="45"/>
      </patternFill>
    </fill>
    <fill>
      <patternFill patternType="solid">
        <fgColor indexed="22"/>
        <bgColor indexed="42"/>
      </patternFill>
    </fill>
    <fill>
      <patternFill patternType="solid">
        <fgColor indexed="27"/>
        <bgColor indexed="22"/>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44"/>
        <bgColor indexed="31"/>
      </patternFill>
    </fill>
    <fill>
      <patternFill patternType="solid">
        <fgColor indexed="29"/>
        <bgColor indexed="45"/>
      </patternFill>
    </fill>
    <fill>
      <patternFill patternType="solid">
        <fgColor indexed="11"/>
        <bgColor indexed="49"/>
      </patternFill>
    </fill>
    <fill>
      <patternFill patternType="solid">
        <fgColor indexed="34"/>
        <bgColor indexed="13"/>
      </patternFill>
    </fill>
    <fill>
      <patternFill patternType="solid">
        <fgColor indexed="30"/>
      </patternFill>
    </fill>
    <fill>
      <patternFill patternType="solid">
        <fgColor indexed="21"/>
        <bgColor indexed="30"/>
      </patternFill>
    </fill>
    <fill>
      <patternFill patternType="solid">
        <fgColor indexed="36"/>
      </patternFill>
    </fill>
    <fill>
      <patternFill patternType="solid">
        <fgColor indexed="20"/>
        <bgColor indexed="36"/>
      </patternFill>
    </fill>
    <fill>
      <patternFill patternType="solid">
        <fgColor indexed="49"/>
      </patternFill>
    </fill>
    <fill>
      <patternFill patternType="solid">
        <fgColor indexed="49"/>
        <bgColor indexed="40"/>
      </patternFill>
    </fill>
    <fill>
      <patternFill patternType="solid">
        <fgColor indexed="52"/>
      </patternFill>
    </fill>
    <fill>
      <patternFill patternType="solid">
        <fgColor indexed="51"/>
        <bgColor indexed="34"/>
      </patternFill>
    </fill>
    <fill>
      <patternFill patternType="solid">
        <fgColor indexed="43"/>
      </patternFill>
    </fill>
    <fill>
      <patternFill patternType="solid">
        <fgColor indexed="22"/>
      </patternFill>
    </fill>
    <fill>
      <patternFill patternType="solid">
        <fgColor indexed="62"/>
      </patternFill>
    </fill>
    <fill>
      <patternFill patternType="solid">
        <fgColor indexed="31"/>
        <bgColor indexed="31"/>
      </patternFill>
    </fill>
    <fill>
      <patternFill patternType="solid">
        <fgColor indexed="44"/>
        <bgColor indexed="44"/>
      </patternFill>
    </fill>
    <fill>
      <patternFill patternType="solid">
        <fgColor indexed="62"/>
        <bgColor indexed="56"/>
      </patternFill>
    </fill>
    <fill>
      <patternFill patternType="solid">
        <fgColor indexed="10"/>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10"/>
        <bgColor indexed="60"/>
      </patternFill>
    </fill>
    <fill>
      <patternFill patternType="solid">
        <fgColor indexed="57"/>
      </patternFill>
    </fill>
    <fill>
      <patternFill patternType="solid">
        <fgColor indexed="42"/>
        <bgColor indexed="42"/>
      </patternFill>
    </fill>
    <fill>
      <patternFill patternType="solid">
        <fgColor indexed="50"/>
        <bgColor indexed="38"/>
      </patternFill>
    </fill>
    <fill>
      <patternFill patternType="solid">
        <fgColor indexed="27"/>
        <bgColor indexed="27"/>
      </patternFill>
    </fill>
    <fill>
      <patternFill patternType="solid">
        <fgColor indexed="53"/>
      </patternFill>
    </fill>
    <fill>
      <patternFill patternType="solid">
        <fgColor indexed="47"/>
        <bgColor indexed="47"/>
      </patternFill>
    </fill>
    <fill>
      <patternFill patternType="solid">
        <fgColor indexed="53"/>
        <bgColor indexed="51"/>
      </patternFill>
    </fill>
    <fill>
      <patternFill patternType="solid">
        <fgColor indexed="44"/>
        <bgColor indexed="64"/>
      </patternFill>
    </fill>
    <fill>
      <patternFill patternType="solid">
        <fgColor indexed="43"/>
        <bgColor indexed="64"/>
      </patternFill>
    </fill>
    <fill>
      <patternFill patternType="solid">
        <fgColor indexed="9"/>
      </patternFill>
    </fill>
    <fill>
      <patternFill patternType="solid">
        <fgColor indexed="22"/>
        <bgColor indexed="31"/>
      </patternFill>
    </fill>
    <fill>
      <patternFill patternType="solid">
        <fgColor indexed="55"/>
      </patternFill>
    </fill>
    <fill>
      <patternFill patternType="solid">
        <fgColor indexed="55"/>
        <bgColor indexed="23"/>
      </patternFill>
    </fill>
    <fill>
      <patternFill patternType="solid">
        <fgColor indexed="10"/>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lightUp">
        <fgColor indexed="9"/>
        <bgColor indexed="50"/>
      </patternFill>
    </fill>
    <fill>
      <patternFill patternType="lightUp">
        <fgColor indexed="9"/>
        <bgColor indexed="51"/>
      </patternFill>
    </fill>
    <fill>
      <patternFill patternType="solid">
        <fgColor indexed="8"/>
      </patternFill>
    </fill>
    <fill>
      <patternFill patternType="solid">
        <fgColor indexed="45"/>
        <bgColor indexed="45"/>
      </patternFill>
    </fill>
    <fill>
      <patternFill patternType="solid">
        <fgColor indexed="29"/>
        <bgColor indexed="29"/>
      </patternFill>
    </fill>
    <fill>
      <patternFill patternType="solid">
        <fgColor indexed="49"/>
        <bgColor indexed="49"/>
      </patternFill>
    </fill>
    <fill>
      <patternFill patternType="solid">
        <fgColor indexed="54"/>
      </patternFill>
    </fill>
    <fill>
      <patternFill patternType="solid">
        <fgColor indexed="22"/>
        <bgColor indexed="24"/>
      </patternFill>
    </fill>
    <fill>
      <patternFill patternType="solid">
        <fgColor theme="1" tint="0.34998626667073579"/>
        <bgColor indexed="64"/>
      </patternFill>
    </fill>
    <fill>
      <patternFill patternType="solid">
        <fgColor indexed="43"/>
        <bgColor indexed="26"/>
      </patternFill>
    </fill>
    <fill>
      <patternFill patternType="solid">
        <fgColor theme="6" tint="-0.499984740745262"/>
        <bgColor indexed="64"/>
      </patternFill>
    </fill>
    <fill>
      <patternFill patternType="solid">
        <fgColor indexed="26"/>
      </patternFill>
    </fill>
    <fill>
      <patternFill patternType="solid">
        <fgColor indexed="26"/>
        <bgColor indexed="9"/>
      </patternFill>
    </fill>
    <fill>
      <patternFill patternType="mediumGray">
        <fgColor indexed="22"/>
      </patternFill>
    </fill>
    <fill>
      <patternFill patternType="solid">
        <fgColor indexed="9"/>
        <bgColor indexed="9"/>
      </patternFill>
    </fill>
    <fill>
      <patternFill patternType="solid">
        <fgColor indexed="22"/>
        <bgColor indexed="9"/>
      </patternFill>
    </fill>
    <fill>
      <patternFill patternType="solid">
        <fgColor indexed="63"/>
        <bgColor indexed="64"/>
      </patternFill>
    </fill>
    <fill>
      <patternFill patternType="solid">
        <fgColor indexed="16"/>
        <bgColor indexed="64"/>
      </patternFill>
    </fill>
    <fill>
      <patternFill patternType="solid">
        <fgColor indexed="8"/>
        <bgColor indexed="64"/>
      </patternFill>
    </fill>
    <fill>
      <patternFill patternType="solid">
        <fgColor rgb="FFFFEC94"/>
        <bgColor indexed="64"/>
      </patternFill>
    </fill>
    <fill>
      <patternFill patternType="solid">
        <fgColor rgb="FF8ED2C9"/>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theme="4" tint="-0.249977111117893"/>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2"/>
        <bgColor indexed="64"/>
      </patternFill>
    </fill>
    <fill>
      <patternFill patternType="solid">
        <fgColor rgb="FF00B050"/>
        <bgColor indexed="64"/>
      </patternFill>
    </fill>
    <fill>
      <patternFill patternType="solid">
        <fgColor rgb="FF92D050"/>
        <bgColor indexed="64"/>
      </patternFill>
    </fill>
    <fill>
      <patternFill patternType="solid">
        <fgColor theme="9" tint="0.59999389629810485"/>
        <bgColor indexed="64"/>
      </patternFill>
    </fill>
    <fill>
      <patternFill patternType="solid">
        <fgColor theme="4" tint="0.39997558519241921"/>
        <bgColor indexed="64"/>
      </patternFill>
    </fill>
  </fills>
  <borders count="136">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top style="thin">
        <color indexed="64"/>
      </top>
      <bottom style="thin">
        <color indexed="64"/>
      </bottom>
      <diagonal/>
    </border>
    <border>
      <left/>
      <right/>
      <top style="medium">
        <color indexed="64"/>
      </top>
      <bottom style="medium">
        <color indexed="64"/>
      </bottom>
      <diagonal/>
    </border>
    <border>
      <left/>
      <right/>
      <top style="double">
        <color indexed="64"/>
      </top>
      <bottom/>
      <diagonal/>
    </border>
    <border>
      <left style="medium">
        <color indexed="64"/>
      </left>
      <right style="medium">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top/>
      <bottom/>
      <diagonal/>
    </border>
    <border>
      <left/>
      <right/>
      <top/>
      <bottom style="medium">
        <color indexed="64"/>
      </bottom>
      <diagonal/>
    </border>
    <border>
      <left style="double">
        <color indexed="64"/>
      </left>
      <right/>
      <top/>
      <bottom style="hair">
        <color indexed="64"/>
      </bottom>
      <diagonal/>
    </border>
    <border>
      <left/>
      <right/>
      <top/>
      <bottom style="thin">
        <color indexed="4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1"/>
      </bottom>
      <diagonal/>
    </border>
    <border>
      <left/>
      <right/>
      <top/>
      <bottom style="double">
        <color indexed="52"/>
      </bottom>
      <diagonal/>
    </border>
    <border>
      <left/>
      <right/>
      <top/>
      <bottom style="dotted">
        <color indexed="64"/>
      </bottom>
      <diagonal/>
    </border>
    <border>
      <left/>
      <right/>
      <top/>
      <bottom style="thick">
        <color indexed="49"/>
      </bottom>
      <diagonal/>
    </border>
    <border>
      <left/>
      <right/>
      <top/>
      <bottom style="thick">
        <color indexed="22"/>
      </bottom>
      <diagonal/>
    </border>
    <border>
      <left/>
      <right/>
      <top/>
      <bottom style="thick">
        <color indexed="62"/>
      </bottom>
      <diagonal/>
    </border>
    <border>
      <left/>
      <right/>
      <top/>
      <bottom style="medium">
        <color indexed="49"/>
      </bottom>
      <diagonal/>
    </border>
    <border>
      <left style="thin">
        <color indexed="23"/>
      </left>
      <right/>
      <top style="thin">
        <color indexed="23"/>
      </top>
      <bottom style="thin">
        <color indexed="9"/>
      </bottom>
      <diagonal/>
    </border>
    <border>
      <left/>
      <right/>
      <top/>
      <bottom style="medium">
        <color indexed="30"/>
      </bottom>
      <diagonal/>
    </border>
    <border>
      <left/>
      <right/>
      <top/>
      <bottom style="medium">
        <color indexed="21"/>
      </bottom>
      <diagonal/>
    </border>
    <border>
      <left style="double">
        <color indexed="64"/>
      </left>
      <right style="double">
        <color indexed="64"/>
      </right>
      <top style="double">
        <color indexed="64"/>
      </top>
      <bottom style="double">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55"/>
      </left>
      <right style="thin">
        <color indexed="55"/>
      </right>
      <top style="thin">
        <color indexed="55"/>
      </top>
      <bottom style="thin">
        <color indexed="55"/>
      </bottom>
      <diagonal/>
    </border>
    <border>
      <left/>
      <right/>
      <top/>
      <bottom style="thick">
        <color theme="3" tint="0.39994506668294322"/>
      </bottom>
      <diagonal/>
    </border>
    <border>
      <left/>
      <right/>
      <top style="thin">
        <color indexed="62"/>
      </top>
      <bottom style="double">
        <color indexed="62"/>
      </bottom>
      <diagonal/>
    </border>
    <border>
      <left/>
      <right/>
      <top style="thin">
        <color indexed="8"/>
      </top>
      <bottom style="double">
        <color indexed="8"/>
      </bottom>
      <diagonal/>
    </border>
    <border>
      <left/>
      <right/>
      <top style="thin">
        <color indexed="49"/>
      </top>
      <bottom style="double">
        <color indexed="49"/>
      </bottom>
      <diagonal/>
    </border>
    <border>
      <left/>
      <right/>
      <top style="thin">
        <color indexed="64"/>
      </top>
      <bottom style="double">
        <color indexed="6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theme="0" tint="-0.14999847407452621"/>
      </right>
      <top style="thin">
        <color theme="0" tint="-0.14999847407452621"/>
      </top>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top/>
      <bottom style="thin">
        <color theme="4" tint="0.79998168889431442"/>
      </bottom>
      <diagonal/>
    </border>
    <border>
      <left/>
      <right/>
      <top style="thin">
        <color theme="4" tint="0.79998168889431442"/>
      </top>
      <bottom/>
      <diagonal/>
    </border>
    <border>
      <left style="thin">
        <color theme="0" tint="-0.14999847407452621"/>
      </left>
      <right style="thin">
        <color theme="0" tint="-0.14999847407452621"/>
      </right>
      <top style="thin">
        <color theme="4" tint="0.79998168889431442"/>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4" tint="0.79998168889431442"/>
      </bottom>
      <diagonal/>
    </border>
    <border>
      <left style="double">
        <color theme="4" tint="0.79998168889431442"/>
      </left>
      <right/>
      <top style="double">
        <color theme="4" tint="0.79998168889431442"/>
      </top>
      <bottom/>
      <diagonal/>
    </border>
    <border>
      <left/>
      <right/>
      <top style="double">
        <color theme="4" tint="0.79998168889431442"/>
      </top>
      <bottom/>
      <diagonal/>
    </border>
    <border>
      <left/>
      <right style="double">
        <color theme="4" tint="0.79998168889431442"/>
      </right>
      <top style="double">
        <color theme="4" tint="0.79998168889431442"/>
      </top>
      <bottom/>
      <diagonal/>
    </border>
    <border>
      <left style="double">
        <color theme="4" tint="0.79998168889431442"/>
      </left>
      <right/>
      <top/>
      <bottom/>
      <diagonal/>
    </border>
    <border>
      <left/>
      <right style="double">
        <color theme="4" tint="0.79998168889431442"/>
      </right>
      <top/>
      <bottom/>
      <diagonal/>
    </border>
    <border>
      <left/>
      <right style="double">
        <color theme="4" tint="0.79998168889431442"/>
      </right>
      <top/>
      <bottom style="thin">
        <color theme="4" tint="0.79998168889431442"/>
      </bottom>
      <diagonal/>
    </border>
    <border>
      <left style="thin">
        <color theme="4" tint="0.79998168889431442"/>
      </left>
      <right style="double">
        <color theme="4" tint="0.79998168889431442"/>
      </right>
      <top/>
      <bottom style="thin">
        <color theme="4" tint="0.79998168889431442"/>
      </bottom>
      <diagonal/>
    </border>
    <border>
      <left style="double">
        <color theme="4" tint="0.79998168889431442"/>
      </left>
      <right style="thin">
        <color theme="4" tint="0.79998168889431442"/>
      </right>
      <top style="thin">
        <color theme="4" tint="0.79998168889431442"/>
      </top>
      <bottom style="thin">
        <color theme="0" tint="-0.14999847407452621"/>
      </bottom>
      <diagonal/>
    </border>
    <border>
      <left style="double">
        <color theme="4" tint="0.79998168889431442"/>
      </left>
      <right style="thin">
        <color theme="4" tint="0.79998168889431442"/>
      </right>
      <top style="thin">
        <color theme="0" tint="-0.14999847407452621"/>
      </top>
      <bottom style="thin">
        <color theme="0" tint="-0.14999847407452621"/>
      </bottom>
      <diagonal/>
    </border>
    <border>
      <left style="thin">
        <color theme="0" tint="-0.14999847407452621"/>
      </left>
      <right style="double">
        <color theme="4" tint="0.79998168889431442"/>
      </right>
      <top style="thin">
        <color theme="4" tint="0.79998168889431442"/>
      </top>
      <bottom style="thin">
        <color theme="0" tint="-0.14999847407452621"/>
      </bottom>
      <diagonal/>
    </border>
    <border>
      <left style="thin">
        <color theme="0" tint="-0.14999847407452621"/>
      </left>
      <right style="double">
        <color theme="4" tint="0.79998168889431442"/>
      </right>
      <top style="thin">
        <color theme="0" tint="-0.14999847407452621"/>
      </top>
      <bottom style="thin">
        <color theme="0" tint="-0.14999847407452621"/>
      </bottom>
      <diagonal/>
    </border>
    <border>
      <left style="thin">
        <color theme="0" tint="-0.14999847407452621"/>
      </left>
      <right style="double">
        <color theme="4" tint="0.79998168889431442"/>
      </right>
      <top style="thin">
        <color theme="0" tint="-0.14999847407452621"/>
      </top>
      <bottom style="thin">
        <color theme="4" tint="0.79998168889431442"/>
      </bottom>
      <diagonal/>
    </border>
    <border>
      <left style="double">
        <color theme="4" tint="0.79998168889431442"/>
      </left>
      <right style="thin">
        <color theme="4" tint="0.79998168889431442"/>
      </right>
      <top style="thin">
        <color theme="0" tint="-0.14999847407452621"/>
      </top>
      <bottom style="thin">
        <color theme="4" tint="0.79998168889431442"/>
      </bottom>
      <diagonal/>
    </border>
    <border>
      <left style="thin">
        <color theme="4" tint="0.79998168889431442"/>
      </left>
      <right style="double">
        <color theme="4" tint="0.79998168889431442"/>
      </right>
      <top style="thin">
        <color theme="4" tint="0.79998168889431442"/>
      </top>
      <bottom style="thin">
        <color theme="4" tint="0.79998168889431442"/>
      </bottom>
      <diagonal/>
    </border>
    <border>
      <left style="double">
        <color theme="4" tint="0.79998168889431442"/>
      </left>
      <right style="thin">
        <color theme="0" tint="-0.14999847407452621"/>
      </right>
      <top style="thin">
        <color theme="4" tint="0.79998168889431442"/>
      </top>
      <bottom style="thin">
        <color theme="0" tint="-0.14999847407452621"/>
      </bottom>
      <diagonal/>
    </border>
    <border>
      <left style="double">
        <color theme="4" tint="0.79998168889431442"/>
      </left>
      <right style="thin">
        <color theme="0" tint="-0.14999847407452621"/>
      </right>
      <top style="thin">
        <color theme="0" tint="-0.14999847407452621"/>
      </top>
      <bottom style="thin">
        <color theme="0" tint="-0.14999847407452621"/>
      </bottom>
      <diagonal/>
    </border>
    <border>
      <left style="double">
        <color theme="4" tint="0.79998168889431442"/>
      </left>
      <right style="thin">
        <color theme="0" tint="-0.14999847407452621"/>
      </right>
      <top style="thin">
        <color theme="0" tint="-0.14999847407452621"/>
      </top>
      <bottom style="thin">
        <color theme="4" tint="0.79998168889431442"/>
      </bottom>
      <diagonal/>
    </border>
    <border>
      <left style="double">
        <color theme="4" tint="0.79998168889431442"/>
      </left>
      <right style="thin">
        <color theme="4" tint="0.79998168889431442"/>
      </right>
      <top style="thin">
        <color theme="4" tint="0.79998168889431442"/>
      </top>
      <bottom style="thin">
        <color theme="4" tint="0.79998168889431442"/>
      </bottom>
      <diagonal/>
    </border>
    <border>
      <left style="double">
        <color theme="4" tint="0.79998168889431442"/>
      </left>
      <right/>
      <top/>
      <bottom style="double">
        <color theme="4" tint="0.79998168889431442"/>
      </bottom>
      <diagonal/>
    </border>
    <border>
      <left/>
      <right/>
      <top/>
      <bottom style="double">
        <color theme="4" tint="0.79998168889431442"/>
      </bottom>
      <diagonal/>
    </border>
    <border>
      <left/>
      <right style="double">
        <color theme="4" tint="0.79998168889431442"/>
      </right>
      <top/>
      <bottom style="double">
        <color theme="4" tint="0.79998168889431442"/>
      </bottom>
      <diagonal/>
    </border>
    <border>
      <left style="thin">
        <color theme="4" tint="0.79998168889431442"/>
      </left>
      <right style="thin">
        <color theme="4" tint="0.79998168889431442"/>
      </right>
      <top style="double">
        <color theme="4" tint="0.79998168889431442"/>
      </top>
      <bottom style="thin">
        <color theme="4" tint="0.79998168889431442"/>
      </bottom>
      <diagonal/>
    </border>
    <border>
      <left style="thin">
        <color theme="4" tint="0.79998168889431442"/>
      </left>
      <right style="double">
        <color theme="4" tint="0.79998168889431442"/>
      </right>
      <top style="double">
        <color theme="4" tint="0.79998168889431442"/>
      </top>
      <bottom style="thin">
        <color theme="4" tint="0.79998168889431442"/>
      </bottom>
      <diagonal/>
    </border>
    <border>
      <left style="thin">
        <color theme="4" tint="0.79998168889431442"/>
      </left>
      <right style="thin">
        <color theme="4" tint="0.79998168889431442"/>
      </right>
      <top style="thin">
        <color theme="4" tint="0.79998168889431442"/>
      </top>
      <bottom style="double">
        <color theme="4" tint="0.79998168889431442"/>
      </bottom>
      <diagonal/>
    </border>
    <border>
      <left style="thin">
        <color theme="4" tint="0.79998168889431442"/>
      </left>
      <right style="double">
        <color theme="4" tint="0.79998168889431442"/>
      </right>
      <top style="thin">
        <color theme="4" tint="0.79998168889431442"/>
      </top>
      <bottom style="double">
        <color theme="4" tint="0.79998168889431442"/>
      </bottom>
      <diagonal/>
    </border>
    <border>
      <left/>
      <right style="thin">
        <color theme="4" tint="0.79998168889431442"/>
      </right>
      <top style="thin">
        <color theme="0" tint="-0.14999847407452621"/>
      </top>
      <bottom style="thin">
        <color theme="0" tint="-0.14999847407452621"/>
      </bottom>
      <diagonal/>
    </border>
    <border>
      <left style="thin">
        <color theme="4" tint="0.79998168889431442"/>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style="thin">
        <color theme="4" tint="0.79998168889431442"/>
      </left>
      <right/>
      <top style="thin">
        <color theme="4" tint="0.79998168889431442"/>
      </top>
      <bottom style="thin">
        <color theme="0" tint="-0.14999847407452621"/>
      </bottom>
      <diagonal/>
    </border>
    <border>
      <left/>
      <right/>
      <top style="thin">
        <color theme="4" tint="0.79998168889431442"/>
      </top>
      <bottom style="thin">
        <color theme="0" tint="-0.14999847407452621"/>
      </bottom>
      <diagonal/>
    </border>
    <border>
      <left/>
      <right style="thin">
        <color theme="0" tint="-0.14999847407452621"/>
      </right>
      <top style="thin">
        <color theme="4" tint="0.79998168889431442"/>
      </top>
      <bottom style="thin">
        <color theme="0" tint="-0.14999847407452621"/>
      </bottom>
      <diagonal/>
    </border>
    <border>
      <left/>
      <right style="thin">
        <color theme="4" tint="0.79998168889431442"/>
      </right>
      <top/>
      <bottom style="thin">
        <color theme="4" tint="0.79998168889431442"/>
      </bottom>
      <diagonal/>
    </border>
    <border>
      <left style="thin">
        <color theme="0" tint="-0.14999847407452621"/>
      </left>
      <right/>
      <top style="thin">
        <color theme="4" tint="0.79998168889431442"/>
      </top>
      <bottom style="thin">
        <color theme="0" tint="-0.14999847407452621"/>
      </bottom>
      <diagonal/>
    </border>
    <border>
      <left style="double">
        <color theme="4" tint="0.79998168889431442"/>
      </left>
      <right/>
      <top style="thin">
        <color theme="4" tint="0.79998168889431442"/>
      </top>
      <bottom style="thin">
        <color theme="4" tint="0.79998168889431442"/>
      </bottom>
      <diagonal/>
    </border>
    <border>
      <left/>
      <right style="thin">
        <color theme="4" tint="0.79998168889431442"/>
      </right>
      <top style="thin">
        <color theme="4" tint="0.79998168889431442"/>
      </top>
      <bottom style="thin">
        <color theme="4" tint="0.79998168889431442"/>
      </bottom>
      <diagonal/>
    </border>
    <border>
      <left style="thin">
        <color theme="4" tint="0.79998168889431442"/>
      </left>
      <right/>
      <top style="thin">
        <color theme="0" tint="-0.14999847407452621"/>
      </top>
      <bottom style="thin">
        <color theme="4" tint="0.79998168889431442"/>
      </bottom>
      <diagonal/>
    </border>
    <border>
      <left/>
      <right/>
      <top style="thin">
        <color theme="0" tint="-0.14999847407452621"/>
      </top>
      <bottom style="thin">
        <color theme="4" tint="0.79998168889431442"/>
      </bottom>
      <diagonal/>
    </border>
    <border>
      <left/>
      <right style="thin">
        <color theme="0" tint="-0.14999847407452621"/>
      </right>
      <top style="thin">
        <color theme="0" tint="-0.14999847407452621"/>
      </top>
      <bottom style="thin">
        <color theme="4" tint="0.79998168889431442"/>
      </bottom>
      <diagonal/>
    </border>
    <border>
      <left style="thin">
        <color theme="0" tint="-0.14999847407452621"/>
      </left>
      <right/>
      <top style="thin">
        <color theme="0" tint="-0.14999847407452621"/>
      </top>
      <bottom style="thin">
        <color theme="4" tint="0.79998168889431442"/>
      </bottom>
      <diagonal/>
    </border>
    <border>
      <left style="thin">
        <color theme="4" tint="0.79998168889431442"/>
      </left>
      <right style="thin">
        <color theme="0" tint="-0.14999847407452621"/>
      </right>
      <top style="thin">
        <color theme="0" tint="-0.14999847407452621"/>
      </top>
      <bottom style="thin">
        <color theme="0" tint="-0.14999847407452621"/>
      </bottom>
      <diagonal/>
    </border>
    <border>
      <left style="thin">
        <color theme="0" tint="-0.14999847407452621"/>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4" tint="0.79998168889431442"/>
      </left>
      <right style="thin">
        <color theme="0" tint="-0.14999847407452621"/>
      </right>
      <top style="thin">
        <color theme="4" tint="0.79998168889431442"/>
      </top>
      <bottom style="thin">
        <color theme="0" tint="-0.14999847407452621"/>
      </bottom>
      <diagonal/>
    </border>
    <border>
      <left style="thin">
        <color theme="4" tint="0.79998168889431442"/>
      </left>
      <right style="thin">
        <color theme="0" tint="-0.14999847407452621"/>
      </right>
      <top style="thin">
        <color theme="0" tint="-0.14999847407452621"/>
      </top>
      <bottom style="thin">
        <color theme="4" tint="0.79998168889431442"/>
      </bottom>
      <diagonal/>
    </border>
    <border>
      <left style="double">
        <color theme="4" tint="0.79998168889431442"/>
      </left>
      <right style="thin">
        <color theme="0" tint="-0.14999847407452621"/>
      </right>
      <top style="thin">
        <color theme="4" tint="0.79998168889431442"/>
      </top>
      <bottom style="thin">
        <color theme="4" tint="0.79998168889431442"/>
      </bottom>
      <diagonal/>
    </border>
    <border>
      <left style="thin">
        <color theme="0" tint="-0.14999847407452621"/>
      </left>
      <right style="thin">
        <color theme="4" tint="0.79998168889431442"/>
      </right>
      <top style="thin">
        <color theme="4" tint="0.79998168889431442"/>
      </top>
      <bottom style="thin">
        <color theme="4" tint="0.79998168889431442"/>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double">
        <color theme="4" tint="0.79998168889431442"/>
      </left>
      <right/>
      <top style="thin">
        <color theme="0" tint="-0.14999847407452621"/>
      </top>
      <bottom style="thin">
        <color theme="0" tint="-0.14999847407452621"/>
      </bottom>
      <diagonal/>
    </border>
    <border>
      <left/>
      <right style="double">
        <color theme="4" tint="0.79998168889431442"/>
      </right>
      <top style="thin">
        <color theme="0" tint="-0.14999847407452621"/>
      </top>
      <bottom style="thin">
        <color theme="0" tint="-0.14999847407452621"/>
      </bottom>
      <diagonal/>
    </border>
    <border>
      <left style="thin">
        <color theme="4" tint="0.79998168889431442"/>
      </left>
      <right/>
      <top style="thin">
        <color theme="4" tint="0.79998168889431442"/>
      </top>
      <bottom/>
      <diagonal/>
    </border>
    <border>
      <left/>
      <right style="thin">
        <color theme="0" tint="-0.14999847407452621"/>
      </right>
      <top style="thin">
        <color theme="4" tint="0.79998168889431442"/>
      </top>
      <bottom/>
      <diagonal/>
    </border>
    <border>
      <left style="thin">
        <color theme="0" tint="-0.14999847407452621"/>
      </left>
      <right style="thin">
        <color theme="0" tint="-0.14999847407452621"/>
      </right>
      <top style="thin">
        <color theme="4" tint="0.79998168889431442"/>
      </top>
      <bottom/>
      <diagonal/>
    </border>
    <border>
      <left style="thin">
        <color theme="0" tint="-0.14999847407452621"/>
      </left>
      <right style="thin">
        <color theme="0" tint="-0.14999847407452621"/>
      </right>
      <top style="thin">
        <color theme="0" tint="-0.1499984740745262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theme="0" tint="-0.14999847407452621"/>
      </top>
      <bottom/>
      <diagonal/>
    </border>
    <border>
      <left style="thin">
        <color rgb="FF000000"/>
      </left>
      <right/>
      <top/>
      <bottom/>
      <diagonal/>
    </border>
    <border>
      <left style="thin">
        <color rgb="FF000000"/>
      </left>
      <right/>
      <top style="thin">
        <color rgb="FF000000"/>
      </top>
      <bottom/>
      <diagonal/>
    </border>
    <border>
      <left/>
      <right style="thin">
        <color rgb="FF000000"/>
      </right>
      <top style="thin">
        <color rgb="FF000000"/>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38802">
    <xf numFmtId="0" fontId="0" fillId="0" borderId="0"/>
    <xf numFmtId="9" fontId="5" fillId="0" borderId="0" applyFont="0" applyFill="0" applyBorder="0" applyAlignment="0" applyProtection="0"/>
    <xf numFmtId="0" fontId="5" fillId="0" borderId="0"/>
    <xf numFmtId="0" fontId="5" fillId="0" borderId="0"/>
    <xf numFmtId="0" fontId="5" fillId="0" borderId="0" applyFont="0" applyFill="0" applyBorder="0" applyAlignment="0" applyProtection="0"/>
    <xf numFmtId="0" fontId="21" fillId="0" borderId="0" applyFont="0" applyFill="0" applyBorder="0" applyAlignment="0" applyProtection="0"/>
    <xf numFmtId="0" fontId="22" fillId="0" borderId="0"/>
    <xf numFmtId="0" fontId="25" fillId="0" borderId="0" applyFont="0" applyFill="0" applyBorder="0" applyAlignment="0" applyProtection="0"/>
    <xf numFmtId="0" fontId="25" fillId="0" borderId="0"/>
    <xf numFmtId="0" fontId="5" fillId="0" borderId="0" applyFont="0" applyFill="0" applyBorder="0" applyAlignment="0" applyProtection="0"/>
    <xf numFmtId="0" fontId="2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xf numFmtId="0" fontId="5" fillId="0" borderId="0" applyFont="0" applyFill="0" applyBorder="0" applyAlignment="0" applyProtection="0"/>
    <xf numFmtId="43" fontId="5" fillId="0" borderId="0" applyFont="0" applyFill="0" applyBorder="0" applyAlignment="0" applyProtection="0"/>
    <xf numFmtId="0" fontId="36" fillId="0" borderId="0"/>
    <xf numFmtId="0" fontId="37" fillId="0" borderId="0"/>
    <xf numFmtId="0" fontId="38"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39" fillId="0" borderId="0" applyFont="0" applyFill="0" applyBorder="0" applyAlignment="0" applyProtection="0"/>
    <xf numFmtId="0" fontId="39" fillId="0" borderId="0" applyFont="0" applyFill="0" applyBorder="0" applyAlignment="0" applyProtection="0"/>
    <xf numFmtId="0" fontId="40" fillId="0" borderId="0" applyFont="0" applyFill="0" applyBorder="0" applyAlignment="0" applyProtection="0"/>
    <xf numFmtId="0" fontId="41" fillId="0" borderId="0" applyFont="0" applyFill="0" applyBorder="0" applyAlignment="0" applyProtection="0"/>
    <xf numFmtId="0" fontId="38" fillId="0" borderId="0" applyFont="0" applyFill="0" applyBorder="0" applyAlignment="0" applyProtection="0"/>
    <xf numFmtId="0" fontId="41"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4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43" fillId="0" borderId="0"/>
    <xf numFmtId="0" fontId="44" fillId="0" borderId="0"/>
    <xf numFmtId="0" fontId="45" fillId="0" borderId="0"/>
    <xf numFmtId="0" fontId="45" fillId="0" borderId="0"/>
    <xf numFmtId="0" fontId="46" fillId="0" borderId="0" applyNumberFormat="0" applyFill="0" applyBorder="0" applyAlignment="0" applyProtection="0"/>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47" fillId="0" borderId="0"/>
    <xf numFmtId="0" fontId="47" fillId="0" borderId="0"/>
    <xf numFmtId="0" fontId="47" fillId="0" borderId="0"/>
    <xf numFmtId="0" fontId="43" fillId="0" borderId="0"/>
    <xf numFmtId="0" fontId="43" fillId="0" borderId="0"/>
    <xf numFmtId="0" fontId="36" fillId="0" borderId="0"/>
    <xf numFmtId="0" fontId="36" fillId="0" borderId="0"/>
    <xf numFmtId="0" fontId="36" fillId="0" borderId="0"/>
    <xf numFmtId="0" fontId="36" fillId="0" borderId="0"/>
    <xf numFmtId="0" fontId="36" fillId="0" borderId="0"/>
    <xf numFmtId="0" fontId="22" fillId="0" borderId="0">
      <alignment horizontal="left" wrapText="1"/>
    </xf>
    <xf numFmtId="0" fontId="22" fillId="0" borderId="0">
      <alignment horizontal="left" wrapText="1"/>
    </xf>
    <xf numFmtId="0" fontId="22" fillId="0" borderId="0">
      <alignment horizontal="left" wrapText="1"/>
    </xf>
    <xf numFmtId="0" fontId="22" fillId="0" borderId="0">
      <alignment horizontal="left" wrapText="1"/>
    </xf>
    <xf numFmtId="0" fontId="22" fillId="0" borderId="0">
      <alignment horizontal="left" wrapText="1"/>
    </xf>
    <xf numFmtId="0" fontId="22" fillId="0" borderId="0">
      <alignment horizontal="left" wrapText="1"/>
    </xf>
    <xf numFmtId="0" fontId="22" fillId="0" borderId="0">
      <alignment horizontal="left" wrapText="1"/>
    </xf>
    <xf numFmtId="0" fontId="22" fillId="0" borderId="0">
      <alignment horizontal="left" wrapText="1"/>
    </xf>
    <xf numFmtId="0" fontId="22" fillId="0" borderId="0">
      <alignment horizontal="left" wrapText="1"/>
    </xf>
    <xf numFmtId="0" fontId="22" fillId="0" borderId="0">
      <alignment horizontal="left" wrapText="1"/>
    </xf>
    <xf numFmtId="0" fontId="22" fillId="0" borderId="0">
      <alignment horizontal="left" wrapText="1"/>
    </xf>
    <xf numFmtId="0" fontId="22" fillId="0" borderId="0">
      <alignment horizontal="left" wrapText="1"/>
    </xf>
    <xf numFmtId="0" fontId="22" fillId="0" borderId="0">
      <alignment horizontal="left" wrapText="1"/>
    </xf>
    <xf numFmtId="0" fontId="22" fillId="0" borderId="0">
      <alignment horizontal="left" wrapText="1"/>
    </xf>
    <xf numFmtId="0" fontId="22" fillId="0" borderId="0">
      <alignment horizontal="left" wrapText="1"/>
    </xf>
    <xf numFmtId="0" fontId="22" fillId="0" borderId="0">
      <alignment horizontal="left" wrapText="1"/>
    </xf>
    <xf numFmtId="0" fontId="22" fillId="0" borderId="0">
      <alignment horizontal="left" wrapText="1"/>
    </xf>
    <xf numFmtId="0" fontId="22" fillId="0" borderId="0">
      <alignment horizontal="left" wrapText="1"/>
    </xf>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lignment horizontal="left" wrapText="1"/>
    </xf>
    <xf numFmtId="0" fontId="22" fillId="0" borderId="0">
      <alignment horizontal="left" wrapText="1"/>
    </xf>
    <xf numFmtId="0" fontId="22" fillId="0" borderId="0">
      <alignment horizontal="left" wrapText="1"/>
    </xf>
    <xf numFmtId="0" fontId="22" fillId="0" borderId="0">
      <alignment horizontal="left" wrapText="1"/>
    </xf>
    <xf numFmtId="0" fontId="22" fillId="0" borderId="0">
      <alignment horizontal="left" wrapText="1"/>
    </xf>
    <xf numFmtId="0" fontId="22" fillId="0" borderId="0">
      <alignment horizontal="left" wrapText="1"/>
    </xf>
    <xf numFmtId="0" fontId="22" fillId="0" borderId="0">
      <alignment horizontal="left" wrapText="1"/>
    </xf>
    <xf numFmtId="0" fontId="22" fillId="0" borderId="0">
      <alignment horizontal="left" wrapText="1"/>
    </xf>
    <xf numFmtId="0" fontId="22" fillId="0" borderId="0">
      <alignment horizontal="left" wrapText="1"/>
    </xf>
    <xf numFmtId="0" fontId="47" fillId="0" borderId="0"/>
    <xf numFmtId="0" fontId="47" fillId="0" borderId="0"/>
    <xf numFmtId="0" fontId="47" fillId="0" borderId="0"/>
    <xf numFmtId="0" fontId="47" fillId="0" borderId="0"/>
    <xf numFmtId="0" fontId="47" fillId="0" borderId="0"/>
    <xf numFmtId="0" fontId="36" fillId="0" borderId="0"/>
    <xf numFmtId="0" fontId="36" fillId="0" borderId="0"/>
    <xf numFmtId="0" fontId="36" fillId="0" borderId="0"/>
    <xf numFmtId="0" fontId="36" fillId="0" borderId="0"/>
    <xf numFmtId="0" fontId="36" fillId="0" borderId="0"/>
    <xf numFmtId="0" fontId="47" fillId="0" borderId="0"/>
    <xf numFmtId="0" fontId="47" fillId="0" borderId="0"/>
    <xf numFmtId="0" fontId="47" fillId="0" borderId="0"/>
    <xf numFmtId="0" fontId="47" fillId="0" borderId="0"/>
    <xf numFmtId="0" fontId="47"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47" fillId="0" borderId="0"/>
    <xf numFmtId="0" fontId="47" fillId="0" borderId="0"/>
    <xf numFmtId="0" fontId="47" fillId="0" borderId="0"/>
    <xf numFmtId="0" fontId="47" fillId="0" borderId="0"/>
    <xf numFmtId="0" fontId="47" fillId="0" borderId="0"/>
    <xf numFmtId="0" fontId="37" fillId="0" borderId="0"/>
    <xf numFmtId="0" fontId="45" fillId="0" borderId="0"/>
    <xf numFmtId="0" fontId="45" fillId="0" borderId="0"/>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41" fontId="22" fillId="0" borderId="0" applyFont="0" applyFill="0" applyBorder="0" applyAlignment="0" applyProtection="0"/>
    <xf numFmtId="0" fontId="22" fillId="0" borderId="0">
      <alignment horizontal="left" wrapText="1"/>
    </xf>
    <xf numFmtId="0" fontId="45" fillId="0" borderId="0"/>
    <xf numFmtId="0" fontId="45" fillId="0" borderId="0"/>
    <xf numFmtId="0" fontId="45" fillId="0" borderId="0"/>
    <xf numFmtId="0" fontId="36" fillId="0" borderId="0"/>
    <xf numFmtId="0" fontId="36" fillId="0" borderId="0"/>
    <xf numFmtId="0" fontId="36" fillId="0" borderId="0"/>
    <xf numFmtId="0" fontId="36" fillId="0" borderId="0"/>
    <xf numFmtId="0" fontId="36" fillId="0" borderId="0"/>
    <xf numFmtId="0" fontId="22" fillId="0" borderId="0"/>
    <xf numFmtId="0" fontId="22" fillId="0" borderId="0"/>
    <xf numFmtId="0" fontId="22" fillId="0" borderId="0"/>
    <xf numFmtId="0" fontId="22" fillId="0" borderId="0"/>
    <xf numFmtId="0" fontId="22" fillId="0" borderId="0"/>
    <xf numFmtId="0" fontId="22" fillId="0" borderId="0"/>
    <xf numFmtId="0" fontId="47" fillId="0" borderId="0"/>
    <xf numFmtId="0" fontId="36" fillId="0" borderId="0"/>
    <xf numFmtId="0" fontId="36" fillId="0" borderId="0"/>
    <xf numFmtId="0" fontId="36" fillId="0" borderId="0"/>
    <xf numFmtId="0" fontId="36" fillId="0" borderId="0"/>
    <xf numFmtId="0" fontId="36" fillId="0" borderId="0"/>
    <xf numFmtId="0" fontId="36" fillId="0" borderId="0"/>
    <xf numFmtId="0" fontId="47" fillId="0" borderId="0"/>
    <xf numFmtId="0" fontId="36" fillId="0" borderId="0"/>
    <xf numFmtId="0" fontId="36" fillId="0" borderId="0"/>
    <xf numFmtId="0" fontId="36" fillId="0" borderId="0"/>
    <xf numFmtId="0" fontId="47" fillId="0" borderId="0"/>
    <xf numFmtId="0" fontId="45" fillId="0" borderId="0"/>
    <xf numFmtId="0" fontId="22" fillId="0" borderId="0">
      <alignment horizontal="left" wrapText="1"/>
    </xf>
    <xf numFmtId="0" fontId="22" fillId="0" borderId="0">
      <alignment horizontal="left" wrapText="1"/>
    </xf>
    <xf numFmtId="0" fontId="36" fillId="0" borderId="0"/>
    <xf numFmtId="0" fontId="36" fillId="0" borderId="0"/>
    <xf numFmtId="0" fontId="36" fillId="0" borderId="0"/>
    <xf numFmtId="0" fontId="22" fillId="35" borderId="0"/>
    <xf numFmtId="0" fontId="22" fillId="35" borderId="0"/>
    <xf numFmtId="0" fontId="5" fillId="0" borderId="0"/>
    <xf numFmtId="0" fontId="22" fillId="35" borderId="0"/>
    <xf numFmtId="0" fontId="22" fillId="35" borderId="0"/>
    <xf numFmtId="0" fontId="22" fillId="35" borderId="0"/>
    <xf numFmtId="0" fontId="22" fillId="35" borderId="0"/>
    <xf numFmtId="0" fontId="48" fillId="36" borderId="0"/>
    <xf numFmtId="0" fontId="48" fillId="36" borderId="0"/>
    <xf numFmtId="0" fontId="5" fillId="0" borderId="0"/>
    <xf numFmtId="0" fontId="49" fillId="37" borderId="0"/>
    <xf numFmtId="0" fontId="49" fillId="37" borderId="0"/>
    <xf numFmtId="0" fontId="5" fillId="0" borderId="0"/>
    <xf numFmtId="0" fontId="50" fillId="38" borderId="0"/>
    <xf numFmtId="0" fontId="50" fillId="38" borderId="0"/>
    <xf numFmtId="0" fontId="5" fillId="0" borderId="0"/>
    <xf numFmtId="0" fontId="51" fillId="0" borderId="0"/>
    <xf numFmtId="0" fontId="51" fillId="0" borderId="0"/>
    <xf numFmtId="0" fontId="5" fillId="0" borderId="0"/>
    <xf numFmtId="0" fontId="52" fillId="0" borderId="0"/>
    <xf numFmtId="0" fontId="52" fillId="0" borderId="0"/>
    <xf numFmtId="0" fontId="5" fillId="0" borderId="0"/>
    <xf numFmtId="0" fontId="53" fillId="0" borderId="0"/>
    <xf numFmtId="0" fontId="53" fillId="0" borderId="0"/>
    <xf numFmtId="0" fontId="5" fillId="0" borderId="0"/>
    <xf numFmtId="0" fontId="53" fillId="0" borderId="0"/>
    <xf numFmtId="0" fontId="5" fillId="0" borderId="0"/>
    <xf numFmtId="0" fontId="53" fillId="0" borderId="0"/>
    <xf numFmtId="0" fontId="5" fillId="0" borderId="0"/>
    <xf numFmtId="0" fontId="53" fillId="0" borderId="0"/>
    <xf numFmtId="0" fontId="5" fillId="0" borderId="0"/>
    <xf numFmtId="0" fontId="36" fillId="0" borderId="0"/>
    <xf numFmtId="0" fontId="22" fillId="0" borderId="0" applyFont="0" applyFill="0" applyBorder="0" applyAlignment="0" applyProtection="0"/>
    <xf numFmtId="0" fontId="36" fillId="0" borderId="0"/>
    <xf numFmtId="0" fontId="36" fillId="0" borderId="0"/>
    <xf numFmtId="0" fontId="36" fillId="0" borderId="0"/>
    <xf numFmtId="0" fontId="47" fillId="0" borderId="0"/>
    <xf numFmtId="0" fontId="47" fillId="0" borderId="0"/>
    <xf numFmtId="0" fontId="47" fillId="0" borderId="0"/>
    <xf numFmtId="0" fontId="47" fillId="0" borderId="0"/>
    <xf numFmtId="0" fontId="47" fillId="0" borderId="0"/>
    <xf numFmtId="0" fontId="45" fillId="0" borderId="0"/>
    <xf numFmtId="4" fontId="22" fillId="39" borderId="0"/>
    <xf numFmtId="4" fontId="22" fillId="39" borderId="0"/>
    <xf numFmtId="4" fontId="5" fillId="0" borderId="0"/>
    <xf numFmtId="4" fontId="22" fillId="39" borderId="0"/>
    <xf numFmtId="4" fontId="22" fillId="39" borderId="0"/>
    <xf numFmtId="4" fontId="22" fillId="39" borderId="0"/>
    <xf numFmtId="4" fontId="22" fillId="39" borderId="0"/>
    <xf numFmtId="0" fontId="22" fillId="0" borderId="0">
      <alignment horizontal="left" wrapText="1"/>
    </xf>
    <xf numFmtId="0" fontId="22" fillId="0" borderId="0">
      <alignment horizontal="left" wrapText="1"/>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22" fillId="0" borderId="0"/>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45" fillId="0" borderId="0"/>
    <xf numFmtId="0" fontId="42" fillId="0" borderId="0" applyFont="0" applyFill="0" applyBorder="0" applyAlignment="0" applyProtection="0"/>
    <xf numFmtId="0" fontId="42" fillId="0" borderId="0" applyFont="0" applyFill="0" applyBorder="0" applyAlignment="0" applyProtection="0"/>
    <xf numFmtId="0" fontId="24" fillId="0" borderId="0" applyFont="0" applyFill="0" applyBorder="0" applyAlignment="0" applyProtection="0"/>
    <xf numFmtId="0" fontId="54" fillId="0" borderId="0" applyFont="0" applyFill="0" applyBorder="0" applyAlignment="0" applyProtection="0">
      <alignment vertical="center"/>
    </xf>
    <xf numFmtId="0" fontId="37" fillId="0" borderId="0"/>
    <xf numFmtId="0" fontId="37" fillId="0" borderId="0"/>
    <xf numFmtId="0" fontId="22" fillId="0" borderId="0" applyFont="0" applyFill="0" applyBorder="0" applyAlignment="0" applyProtection="0"/>
    <xf numFmtId="0" fontId="37" fillId="0" borderId="0"/>
    <xf numFmtId="0" fontId="36" fillId="0" borderId="0"/>
    <xf numFmtId="0" fontId="36" fillId="0" borderId="0"/>
    <xf numFmtId="0" fontId="36" fillId="0" borderId="0"/>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47" fillId="0" borderId="0"/>
    <xf numFmtId="0" fontId="47" fillId="0" borderId="0"/>
    <xf numFmtId="0" fontId="47" fillId="0" borderId="0"/>
    <xf numFmtId="0" fontId="47" fillId="0" borderId="0"/>
    <xf numFmtId="0" fontId="47" fillId="0" borderId="0"/>
    <xf numFmtId="43" fontId="55" fillId="0" borderId="0" applyFont="0" applyFill="0" applyBorder="0" applyAlignment="0" applyProtection="0"/>
    <xf numFmtId="0" fontId="22" fillId="0" borderId="0"/>
    <xf numFmtId="0" fontId="47" fillId="0" borderId="0"/>
    <xf numFmtId="0" fontId="30" fillId="40" borderId="0"/>
    <xf numFmtId="0" fontId="30" fillId="40" borderId="0"/>
    <xf numFmtId="0" fontId="5" fillId="0" borderId="0"/>
    <xf numFmtId="0" fontId="37" fillId="0" borderId="0"/>
    <xf numFmtId="0" fontId="22" fillId="0" borderId="0">
      <alignment horizontal="left" wrapText="1"/>
    </xf>
    <xf numFmtId="0" fontId="22" fillId="0" borderId="0">
      <alignment horizontal="left" wrapText="1"/>
    </xf>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45" fillId="0" borderId="0"/>
    <xf numFmtId="0" fontId="36" fillId="0" borderId="0"/>
    <xf numFmtId="0" fontId="36" fillId="0" borderId="0"/>
    <xf numFmtId="0" fontId="36" fillId="0" borderId="0"/>
    <xf numFmtId="0" fontId="22" fillId="0" borderId="0" applyNumberFormat="0" applyFill="0" applyBorder="0" applyAlignment="0" applyProtection="0"/>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32" fillId="0" borderId="0">
      <alignment vertical="top"/>
    </xf>
    <xf numFmtId="0" fontId="22" fillId="0" borderId="0"/>
    <xf numFmtId="0" fontId="22" fillId="0" borderId="0" applyFont="0" applyFill="0" applyBorder="0" applyAlignment="0" applyProtection="0"/>
    <xf numFmtId="0" fontId="22" fillId="0" borderId="0" applyFont="0" applyFill="0" applyBorder="0" applyAlignment="0" applyProtection="0"/>
    <xf numFmtId="0" fontId="55" fillId="0" borderId="0"/>
    <xf numFmtId="0" fontId="22" fillId="0" borderId="0">
      <alignment horizontal="left" wrapText="1"/>
    </xf>
    <xf numFmtId="0" fontId="22" fillId="0" borderId="0">
      <alignment horizontal="left" wrapText="1"/>
    </xf>
    <xf numFmtId="0" fontId="22" fillId="0" borderId="0">
      <alignment horizontal="left" wrapText="1"/>
    </xf>
    <xf numFmtId="0" fontId="22" fillId="0" borderId="0">
      <alignment horizontal="left" wrapText="1"/>
    </xf>
    <xf numFmtId="0" fontId="22" fillId="0" borderId="0">
      <alignment horizontal="left" wrapText="1"/>
    </xf>
    <xf numFmtId="0" fontId="22" fillId="0" borderId="0">
      <alignment horizontal="left" wrapText="1"/>
    </xf>
    <xf numFmtId="0" fontId="22" fillId="0" borderId="0">
      <alignment horizontal="left" wrapText="1"/>
    </xf>
    <xf numFmtId="0" fontId="22" fillId="0" borderId="0">
      <alignment horizontal="left" wrapText="1"/>
    </xf>
    <xf numFmtId="0" fontId="22" fillId="0" borderId="0">
      <alignment horizontal="left" wrapText="1"/>
    </xf>
    <xf numFmtId="0" fontId="32" fillId="0" borderId="0">
      <alignment vertical="top"/>
    </xf>
    <xf numFmtId="0" fontId="32" fillId="0" borderId="0">
      <alignment vertical="top"/>
    </xf>
    <xf numFmtId="0" fontId="32" fillId="0" borderId="0">
      <alignment vertical="top"/>
    </xf>
    <xf numFmtId="0" fontId="47" fillId="0" borderId="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3" fillId="0" borderId="0"/>
    <xf numFmtId="0" fontId="43" fillId="0" borderId="0"/>
    <xf numFmtId="0" fontId="43" fillId="0" borderId="0"/>
    <xf numFmtId="0" fontId="43" fillId="0" borderId="0"/>
    <xf numFmtId="0" fontId="22" fillId="0" borderId="0"/>
    <xf numFmtId="0" fontId="36" fillId="0" borderId="0"/>
    <xf numFmtId="0" fontId="36" fillId="0" borderId="0"/>
    <xf numFmtId="0" fontId="36" fillId="0" borderId="0"/>
    <xf numFmtId="0" fontId="36" fillId="0" borderId="0"/>
    <xf numFmtId="0" fontId="36" fillId="0" borderId="0"/>
    <xf numFmtId="0" fontId="22" fillId="0" borderId="0"/>
    <xf numFmtId="0" fontId="22" fillId="0" borderId="0" applyFont="0" applyFill="0" applyBorder="0" applyAlignment="0" applyProtection="0"/>
    <xf numFmtId="0" fontId="45" fillId="0" borderId="0"/>
    <xf numFmtId="0" fontId="22" fillId="35" borderId="0"/>
    <xf numFmtId="0" fontId="22" fillId="35" borderId="0"/>
    <xf numFmtId="0" fontId="5" fillId="0" borderId="0"/>
    <xf numFmtId="0" fontId="22" fillId="35" borderId="0"/>
    <xf numFmtId="0" fontId="22" fillId="35" borderId="0"/>
    <xf numFmtId="0" fontId="22" fillId="35" borderId="0"/>
    <xf numFmtId="0" fontId="22" fillId="35" borderId="0"/>
    <xf numFmtId="0" fontId="48" fillId="36" borderId="0"/>
    <xf numFmtId="0" fontId="48" fillId="36" borderId="0"/>
    <xf numFmtId="0" fontId="5" fillId="0" borderId="0"/>
    <xf numFmtId="0" fontId="49" fillId="37" borderId="0"/>
    <xf numFmtId="0" fontId="49" fillId="37" borderId="0"/>
    <xf numFmtId="0" fontId="5" fillId="0" borderId="0"/>
    <xf numFmtId="0" fontId="50" fillId="38" borderId="0"/>
    <xf numFmtId="0" fontId="50" fillId="38" borderId="0"/>
    <xf numFmtId="0" fontId="5" fillId="0" borderId="0"/>
    <xf numFmtId="0" fontId="51" fillId="0" borderId="0"/>
    <xf numFmtId="0" fontId="51" fillId="0" borderId="0"/>
    <xf numFmtId="0" fontId="5" fillId="0" borderId="0"/>
    <xf numFmtId="0" fontId="52" fillId="0" borderId="0"/>
    <xf numFmtId="0" fontId="52" fillId="0" borderId="0"/>
    <xf numFmtId="0" fontId="5" fillId="0" borderId="0"/>
    <xf numFmtId="0" fontId="53" fillId="0" borderId="0"/>
    <xf numFmtId="0" fontId="53" fillId="0" borderId="0"/>
    <xf numFmtId="0" fontId="5" fillId="0" borderId="0"/>
    <xf numFmtId="0" fontId="53" fillId="0" borderId="0"/>
    <xf numFmtId="0" fontId="5" fillId="0" borderId="0"/>
    <xf numFmtId="0" fontId="53" fillId="0" borderId="0"/>
    <xf numFmtId="0" fontId="5" fillId="0" borderId="0"/>
    <xf numFmtId="0" fontId="53" fillId="0" borderId="0"/>
    <xf numFmtId="0" fontId="5" fillId="0" borderId="0"/>
    <xf numFmtId="0" fontId="36" fillId="0" borderId="0"/>
    <xf numFmtId="0" fontId="36" fillId="0" borderId="0"/>
    <xf numFmtId="0" fontId="36" fillId="0" borderId="0"/>
    <xf numFmtId="0" fontId="36" fillId="0" borderId="0"/>
    <xf numFmtId="0" fontId="36" fillId="0" borderId="0"/>
    <xf numFmtId="0" fontId="22" fillId="0" borderId="0">
      <alignment horizontal="left" wrapText="1"/>
    </xf>
    <xf numFmtId="0" fontId="22" fillId="0" borderId="0">
      <alignment horizontal="left" wrapText="1"/>
    </xf>
    <xf numFmtId="0" fontId="22" fillId="0" borderId="0">
      <alignment horizontal="left" wrapText="1"/>
    </xf>
    <xf numFmtId="0" fontId="22" fillId="0" borderId="0">
      <alignment horizontal="left" wrapText="1"/>
    </xf>
    <xf numFmtId="0" fontId="22" fillId="0" borderId="0">
      <alignment horizontal="left" wrapText="1"/>
    </xf>
    <xf numFmtId="0" fontId="22" fillId="0" borderId="0">
      <alignment horizontal="left" wrapText="1"/>
    </xf>
    <xf numFmtId="0" fontId="22" fillId="0" borderId="0">
      <alignment horizontal="left" wrapText="1"/>
    </xf>
    <xf numFmtId="0" fontId="22" fillId="0" borderId="0">
      <alignment horizontal="left" wrapText="1"/>
    </xf>
    <xf numFmtId="0" fontId="22" fillId="0" borderId="0">
      <alignment horizontal="left" wrapText="1"/>
    </xf>
    <xf numFmtId="0" fontId="43" fillId="0" borderId="0"/>
    <xf numFmtId="0" fontId="43" fillId="0" borderId="0"/>
    <xf numFmtId="0" fontId="43" fillId="0" borderId="0"/>
    <xf numFmtId="0" fontId="43" fillId="0" borderId="0"/>
    <xf numFmtId="0" fontId="22" fillId="0" borderId="0" applyNumberFormat="0" applyFill="0" applyBorder="0" applyAlignment="0" applyProtection="0"/>
    <xf numFmtId="0" fontId="22" fillId="0" borderId="0">
      <alignment horizontal="left" wrapText="1"/>
    </xf>
    <xf numFmtId="0" fontId="22" fillId="0" borderId="0">
      <alignment horizontal="left" wrapText="1"/>
    </xf>
    <xf numFmtId="0" fontId="22" fillId="0" borderId="0" applyNumberFormat="0" applyFill="0" applyBorder="0" applyAlignment="0" applyProtection="0"/>
    <xf numFmtId="0" fontId="22" fillId="0" borderId="0" applyNumberFormat="0" applyFill="0" applyBorder="0" applyAlignment="0" applyProtection="0"/>
    <xf numFmtId="0" fontId="42" fillId="0" borderId="0" applyNumberFormat="0" applyFill="0" applyBorder="0" applyAlignment="0" applyProtection="0"/>
    <xf numFmtId="0" fontId="22" fillId="0" borderId="0" applyNumberFormat="0" applyFill="0" applyBorder="0" applyAlignment="0" applyProtection="0"/>
    <xf numFmtId="0" fontId="22" fillId="0" borderId="0"/>
    <xf numFmtId="0" fontId="22" fillId="0" borderId="0" applyNumberFormat="0" applyFill="0" applyBorder="0" applyAlignment="0" applyProtection="0"/>
    <xf numFmtId="0" fontId="22" fillId="0" borderId="0"/>
    <xf numFmtId="0" fontId="43" fillId="0" borderId="0"/>
    <xf numFmtId="0" fontId="22" fillId="0" borderId="0"/>
    <xf numFmtId="0" fontId="22" fillId="0" borderId="0"/>
    <xf numFmtId="0" fontId="22" fillId="0" borderId="0"/>
    <xf numFmtId="0" fontId="22" fillId="0" borderId="0"/>
    <xf numFmtId="0" fontId="22" fillId="0" borderId="0"/>
    <xf numFmtId="0" fontId="22" fillId="0" borderId="0"/>
    <xf numFmtId="0" fontId="56" fillId="0" borderId="0"/>
    <xf numFmtId="0" fontId="43" fillId="0" borderId="0"/>
    <xf numFmtId="37" fontId="22" fillId="0" borderId="0" applyFont="0" applyFill="0" applyBorder="0" applyAlignment="0" applyProtection="0"/>
    <xf numFmtId="0" fontId="39" fillId="0" borderId="0" applyFont="0" applyFill="0" applyBorder="0" applyAlignment="0" applyProtection="0"/>
    <xf numFmtId="0" fontId="39" fillId="0" borderId="0" applyFont="0" applyFill="0" applyBorder="0" applyAlignment="0" applyProtection="0"/>
    <xf numFmtId="39" fontId="39" fillId="0" borderId="0" applyFont="0" applyFill="0" applyBorder="0" applyAlignment="0" applyProtection="0"/>
    <xf numFmtId="39" fontId="39" fillId="0" borderId="0" applyFont="0" applyFill="0" applyBorder="0" applyAlignment="0" applyProtection="0"/>
    <xf numFmtId="0" fontId="22" fillId="0" borderId="0" applyFont="0" applyFill="0" applyBorder="0" applyAlignment="0" applyProtection="0"/>
    <xf numFmtId="0" fontId="39" fillId="0" borderId="0" applyFont="0" applyFill="0" applyBorder="0" applyAlignment="0" applyProtection="0"/>
    <xf numFmtId="0" fontId="39" fillId="0" borderId="0" applyFont="0" applyFill="0" applyBorder="0" applyAlignment="0" applyProtection="0"/>
    <xf numFmtId="0" fontId="22" fillId="0" borderId="0" applyFont="0" applyFill="0" applyBorder="0" applyAlignment="0" applyProtection="0"/>
    <xf numFmtId="39" fontId="41" fillId="0" borderId="0" applyFont="0" applyFill="0" applyBorder="0" applyAlignment="0" applyProtection="0"/>
    <xf numFmtId="10" fontId="22" fillId="0" borderId="0" applyFont="0" applyFill="0" applyBorder="0" applyAlignment="0" applyProtection="0">
      <alignment horizontal="right"/>
    </xf>
    <xf numFmtId="10" fontId="22" fillId="0" borderId="0" applyFont="0" applyFill="0" applyBorder="0" applyAlignment="0" applyProtection="0">
      <alignment horizontal="right"/>
    </xf>
    <xf numFmtId="0" fontId="38" fillId="0" borderId="0" applyFont="0" applyFill="0" applyBorder="0" applyAlignment="0" applyProtection="0">
      <alignment horizontal="right"/>
    </xf>
    <xf numFmtId="0" fontId="57" fillId="0" borderId="0">
      <alignment horizontal="left"/>
    </xf>
    <xf numFmtId="0" fontId="58" fillId="0" borderId="0">
      <alignment horizontal="left"/>
    </xf>
    <xf numFmtId="3" fontId="59" fillId="0" borderId="0"/>
    <xf numFmtId="0" fontId="42" fillId="41"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42" fillId="42"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60" fillId="18"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42" fillId="45"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42" fillId="46"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42" fillId="41" borderId="0" applyNumberFormat="0" applyBorder="0" applyAlignment="0" applyProtection="0"/>
    <xf numFmtId="0" fontId="42" fillId="42"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5" borderId="0" applyNumberFormat="0" applyBorder="0" applyAlignment="0" applyProtection="0"/>
    <xf numFmtId="0" fontId="42" fillId="46" borderId="0" applyNumberFormat="0" applyBorder="0" applyAlignment="0" applyProtection="0"/>
    <xf numFmtId="0" fontId="42" fillId="47" borderId="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10" borderId="0" applyNumberFormat="0" applyBorder="0" applyAlignment="0" applyProtection="0"/>
    <xf numFmtId="0" fontId="42" fillId="41"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42" fillId="41"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5" fillId="1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5" fillId="1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42" fillId="41"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1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1" borderId="0" applyNumberFormat="0" applyBorder="0" applyAlignment="0" applyProtection="0"/>
    <xf numFmtId="0" fontId="5" fillId="0" borderId="0" applyNumberFormat="0" applyBorder="0" applyAlignment="0" applyProtection="0"/>
    <xf numFmtId="0" fontId="42" fillId="48" borderId="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42" fillId="42"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14"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2" borderId="0" applyNumberFormat="0" applyBorder="0" applyAlignment="0" applyProtection="0"/>
    <xf numFmtId="0" fontId="5" fillId="0" borderId="0" applyNumberFormat="0" applyBorder="0" applyAlignment="0" applyProtection="0"/>
    <xf numFmtId="0" fontId="42" fillId="49" borderId="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18"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43" borderId="0" applyNumberFormat="0" applyBorder="0" applyAlignment="0" applyProtection="0"/>
    <xf numFmtId="0" fontId="5" fillId="0" borderId="0" applyNumberFormat="0" applyBorder="0" applyAlignment="0" applyProtection="0"/>
    <xf numFmtId="0" fontId="42" fillId="50" borderId="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42" fillId="44"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22"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51" borderId="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42" fillId="45"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26"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45" borderId="0" applyNumberFormat="0" applyBorder="0" applyAlignment="0" applyProtection="0"/>
    <xf numFmtId="0" fontId="5" fillId="0" borderId="0" applyNumberFormat="0" applyBorder="0" applyAlignment="0" applyProtection="0"/>
    <xf numFmtId="0" fontId="42" fillId="52" borderId="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42" fillId="46"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3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46" borderId="0" applyNumberFormat="0" applyBorder="0" applyAlignment="0" applyProtection="0"/>
    <xf numFmtId="0" fontId="5" fillId="0" borderId="0" applyNumberFormat="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42" fillId="53" borderId="0" applyNumberFormat="0" applyBorder="0" applyAlignment="0" applyProtection="0"/>
    <xf numFmtId="0" fontId="29" fillId="11"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42" fillId="55" borderId="0" applyNumberFormat="0" applyBorder="0" applyAlignment="0" applyProtection="0"/>
    <xf numFmtId="0" fontId="29" fillId="19"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42" fillId="44"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42" fillId="56"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42" fillId="53" borderId="0" applyNumberFormat="0" applyBorder="0" applyAlignment="0" applyProtection="0"/>
    <xf numFmtId="0" fontId="42" fillId="54" borderId="0" applyNumberFormat="0" applyBorder="0" applyAlignment="0" applyProtection="0"/>
    <xf numFmtId="0" fontId="42" fillId="55" borderId="0" applyNumberFormat="0" applyBorder="0" applyAlignment="0" applyProtection="0"/>
    <xf numFmtId="0" fontId="42" fillId="44" borderId="0" applyNumberFormat="0" applyBorder="0" applyAlignment="0" applyProtection="0"/>
    <xf numFmtId="0" fontId="42" fillId="53" borderId="0" applyNumberFormat="0" applyBorder="0" applyAlignment="0" applyProtection="0"/>
    <xf numFmtId="0" fontId="42" fillId="56" borderId="0" applyNumberFormat="0" applyBorder="0" applyAlignment="0" applyProtection="0"/>
    <xf numFmtId="0" fontId="42" fillId="57" borderId="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11"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8" borderId="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15"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4" borderId="0" applyNumberFormat="0" applyBorder="0" applyAlignment="0" applyProtection="0"/>
    <xf numFmtId="0" fontId="5" fillId="0" borderId="0" applyNumberFormat="0" applyBorder="0" applyAlignment="0" applyProtection="0"/>
    <xf numFmtId="0" fontId="42" fillId="59" borderId="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19"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5" borderId="0" applyNumberFormat="0" applyBorder="0" applyAlignment="0" applyProtection="0"/>
    <xf numFmtId="0" fontId="5" fillId="0" borderId="0" applyNumberFormat="0" applyBorder="0" applyAlignment="0" applyProtection="0"/>
    <xf numFmtId="0" fontId="42" fillId="50" borderId="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42" fillId="44"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23"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44" borderId="0" applyNumberFormat="0" applyBorder="0" applyAlignment="0" applyProtection="0"/>
    <xf numFmtId="0" fontId="5" fillId="0" borderId="0" applyNumberFormat="0" applyBorder="0" applyAlignment="0" applyProtection="0"/>
    <xf numFmtId="0" fontId="42" fillId="57" borderId="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27"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53" borderId="0" applyNumberFormat="0" applyBorder="0" applyAlignment="0" applyProtection="0"/>
    <xf numFmtId="0" fontId="5" fillId="0" borderId="0" applyNumberFormat="0" applyBorder="0" applyAlignment="0" applyProtection="0"/>
    <xf numFmtId="0" fontId="42" fillId="60" borderId="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42" fillId="56"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31"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56" borderId="0" applyNumberFormat="0" applyBorder="0" applyAlignment="0" applyProtection="0"/>
    <xf numFmtId="0" fontId="5" fillId="0" borderId="0" applyNumberFormat="0" applyBorder="0" applyAlignment="0" applyProtection="0"/>
    <xf numFmtId="0" fontId="42" fillId="0" borderId="0" applyFont="0" applyFill="0" applyBorder="0" applyAlignment="0" applyProtection="0"/>
    <xf numFmtId="0" fontId="54" fillId="0" borderId="0" applyFont="0" applyFill="0" applyBorder="0" applyAlignment="0" applyProtection="0">
      <alignment vertical="center"/>
    </xf>
    <xf numFmtId="0" fontId="24" fillId="0" borderId="0" applyFont="0" applyFill="0" applyBorder="0" applyAlignment="0" applyProtection="0"/>
    <xf numFmtId="0" fontId="42" fillId="0" borderId="0" applyFont="0" applyFill="0" applyBorder="0" applyAlignment="0" applyProtection="0"/>
    <xf numFmtId="0" fontId="54" fillId="0" borderId="0" applyFont="0" applyFill="0" applyBorder="0" applyAlignment="0" applyProtection="0">
      <alignment vertical="center"/>
    </xf>
    <xf numFmtId="0" fontId="24" fillId="0" borderId="0" applyFont="0" applyFill="0" applyBorder="0" applyAlignment="0" applyProtection="0"/>
    <xf numFmtId="0" fontId="61" fillId="61" borderId="0" applyNumberFormat="0" applyBorder="0" applyAlignment="0" applyProtection="0"/>
    <xf numFmtId="0" fontId="5" fillId="0" borderId="0" applyNumberFormat="0" applyBorder="0" applyAlignment="0" applyProtection="0"/>
    <xf numFmtId="0" fontId="61" fillId="62" borderId="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8" borderId="0" applyBorder="0" applyAlignment="0" applyProtection="0"/>
    <xf numFmtId="0" fontId="61" fillId="55" borderId="0" applyNumberFormat="0" applyBorder="0" applyAlignment="0" applyProtection="0"/>
    <xf numFmtId="0" fontId="5" fillId="0" borderId="0" applyNumberFormat="0" applyBorder="0" applyAlignment="0" applyProtection="0"/>
    <xf numFmtId="0" fontId="61" fillId="59" borderId="0" applyBorder="0" applyAlignment="0" applyProtection="0"/>
    <xf numFmtId="0" fontId="61" fillId="63" borderId="0" applyNumberFormat="0" applyBorder="0" applyAlignment="0" applyProtection="0"/>
    <xf numFmtId="0" fontId="5" fillId="0" borderId="0" applyNumberFormat="0" applyBorder="0" applyAlignment="0" applyProtection="0"/>
    <xf numFmtId="0" fontId="62" fillId="63" borderId="0" applyNumberFormat="0" applyBorder="0" applyAlignment="0" applyProtection="0"/>
    <xf numFmtId="0" fontId="61" fillId="64" borderId="0" applyBorder="0" applyAlignment="0" applyProtection="0"/>
    <xf numFmtId="0" fontId="5" fillId="63" borderId="0" applyNumberFormat="0" applyBorder="0" applyAlignment="0" applyProtection="0"/>
    <xf numFmtId="0" fontId="5" fillId="63" borderId="0" applyNumberFormat="0" applyBorder="0" applyAlignment="0" applyProtection="0"/>
    <xf numFmtId="0" fontId="5" fillId="63" borderId="0" applyNumberFormat="0" applyBorder="0" applyAlignment="0" applyProtection="0"/>
    <xf numFmtId="0" fontId="63" fillId="63" borderId="0" applyNumberFormat="0" applyBorder="0" applyAlignment="0" applyProtection="0"/>
    <xf numFmtId="0" fontId="5" fillId="63" borderId="0" applyNumberFormat="0" applyBorder="0" applyAlignment="0" applyProtection="0"/>
    <xf numFmtId="0" fontId="63" fillId="63"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6" borderId="0" applyBorder="0" applyAlignment="0" applyProtection="0"/>
    <xf numFmtId="0" fontId="61" fillId="67" borderId="0" applyNumberFormat="0" applyBorder="0" applyAlignment="0" applyProtection="0"/>
    <xf numFmtId="0" fontId="5" fillId="0" borderId="0" applyNumberFormat="0" applyBorder="0" applyAlignment="0" applyProtection="0"/>
    <xf numFmtId="0" fontId="61" fillId="68" borderId="0" applyBorder="0" applyAlignment="0" applyProtection="0"/>
    <xf numFmtId="0" fontId="61" fillId="61" borderId="0" applyNumberFormat="0" applyBorder="0" applyAlignment="0" applyProtection="0"/>
    <xf numFmtId="0" fontId="61" fillId="54" borderId="0" applyNumberFormat="0" applyBorder="0" applyAlignment="0" applyProtection="0"/>
    <xf numFmtId="0" fontId="61" fillId="55" borderId="0" applyNumberFormat="0" applyBorder="0" applyAlignment="0" applyProtection="0"/>
    <xf numFmtId="0" fontId="61" fillId="63" borderId="0" applyNumberFormat="0" applyBorder="0" applyAlignment="0" applyProtection="0"/>
    <xf numFmtId="0" fontId="61" fillId="65" borderId="0" applyNumberFormat="0" applyBorder="0" applyAlignment="0" applyProtection="0"/>
    <xf numFmtId="0" fontId="61" fillId="67" borderId="0" applyNumberFormat="0" applyBorder="0" applyAlignment="0" applyProtection="0"/>
    <xf numFmtId="0" fontId="61" fillId="62" borderId="0" applyBorder="0" applyAlignment="0" applyProtection="0"/>
    <xf numFmtId="0" fontId="61" fillId="61" borderId="0" applyNumberFormat="0" applyBorder="0" applyAlignment="0" applyProtection="0"/>
    <xf numFmtId="0" fontId="5" fillId="0" borderId="0" applyNumberFormat="0" applyBorder="0" applyAlignment="0" applyProtection="0"/>
    <xf numFmtId="0" fontId="61" fillId="61" borderId="0" applyNumberFormat="0" applyBorder="0" applyAlignment="0" applyProtection="0"/>
    <xf numFmtId="0" fontId="5" fillId="0" borderId="0" applyNumberFormat="0" applyBorder="0" applyAlignment="0" applyProtection="0"/>
    <xf numFmtId="0" fontId="61" fillId="61" borderId="0" applyNumberFormat="0" applyBorder="0" applyAlignment="0" applyProtection="0"/>
    <xf numFmtId="0" fontId="5" fillId="0" borderId="0" applyNumberFormat="0" applyBorder="0" applyAlignment="0" applyProtection="0"/>
    <xf numFmtId="0" fontId="61" fillId="61" borderId="0" applyNumberFormat="0" applyBorder="0" applyAlignment="0" applyProtection="0"/>
    <xf numFmtId="0" fontId="5" fillId="0" borderId="0" applyNumberFormat="0" applyBorder="0" applyAlignment="0" applyProtection="0"/>
    <xf numFmtId="0" fontId="61" fillId="61" borderId="0" applyNumberFormat="0" applyBorder="0" applyAlignment="0" applyProtection="0"/>
    <xf numFmtId="0" fontId="5" fillId="0" borderId="0" applyNumberFormat="0" applyBorder="0" applyAlignment="0" applyProtection="0"/>
    <xf numFmtId="0" fontId="61" fillId="61" borderId="0" applyNumberFormat="0" applyBorder="0" applyAlignment="0" applyProtection="0"/>
    <xf numFmtId="0" fontId="5" fillId="0" borderId="0" applyNumberFormat="0" applyBorder="0" applyAlignment="0" applyProtection="0"/>
    <xf numFmtId="0" fontId="61" fillId="61" borderId="0" applyNumberFormat="0" applyBorder="0" applyAlignment="0" applyProtection="0"/>
    <xf numFmtId="0" fontId="5" fillId="0" borderId="0" applyNumberFormat="0" applyBorder="0" applyAlignment="0" applyProtection="0"/>
    <xf numFmtId="0" fontId="61" fillId="61" borderId="0" applyNumberFormat="0" applyBorder="0" applyAlignment="0" applyProtection="0"/>
    <xf numFmtId="0" fontId="5" fillId="0" borderId="0" applyNumberFormat="0" applyBorder="0" applyAlignment="0" applyProtection="0"/>
    <xf numFmtId="0" fontId="61" fillId="61" borderId="0" applyNumberFormat="0" applyBorder="0" applyAlignment="0" applyProtection="0"/>
    <xf numFmtId="0" fontId="5" fillId="0" borderId="0" applyNumberFormat="0" applyBorder="0" applyAlignment="0" applyProtection="0"/>
    <xf numFmtId="0" fontId="61" fillId="61" borderId="0" applyNumberFormat="0" applyBorder="0" applyAlignment="0" applyProtection="0"/>
    <xf numFmtId="0" fontId="5" fillId="0" borderId="0" applyNumberFormat="0" applyBorder="0" applyAlignment="0" applyProtection="0"/>
    <xf numFmtId="0" fontId="61" fillId="61" borderId="0" applyNumberFormat="0" applyBorder="0" applyAlignment="0" applyProtection="0"/>
    <xf numFmtId="0" fontId="61" fillId="65" borderId="0" applyNumberFormat="0" applyBorder="0" applyAlignment="0" applyProtection="0"/>
    <xf numFmtId="0" fontId="61" fillId="61" borderId="0" applyNumberFormat="0" applyBorder="0" applyAlignment="0" applyProtection="0"/>
    <xf numFmtId="0" fontId="61" fillId="61" borderId="0" applyNumberFormat="0" applyBorder="0" applyAlignment="0" applyProtection="0"/>
    <xf numFmtId="0" fontId="61" fillId="65" borderId="0" applyNumberFormat="0" applyBorder="0" applyAlignment="0" applyProtection="0"/>
    <xf numFmtId="0" fontId="61" fillId="61" borderId="0" applyNumberFormat="0" applyBorder="0" applyAlignment="0" applyProtection="0"/>
    <xf numFmtId="0" fontId="61" fillId="61" borderId="0" applyNumberFormat="0" applyBorder="0" applyAlignment="0" applyProtection="0"/>
    <xf numFmtId="0" fontId="5" fillId="0" borderId="0" applyNumberFormat="0" applyBorder="0" applyAlignment="0" applyProtection="0"/>
    <xf numFmtId="0" fontId="61" fillId="61" borderId="0" applyNumberFormat="0" applyBorder="0" applyAlignment="0" applyProtection="0"/>
    <xf numFmtId="0" fontId="5" fillId="0" borderId="0" applyNumberFormat="0" applyBorder="0" applyAlignment="0" applyProtection="0"/>
    <xf numFmtId="0" fontId="61" fillId="61" borderId="0" applyNumberFormat="0" applyBorder="0" applyAlignment="0" applyProtection="0"/>
    <xf numFmtId="0" fontId="5" fillId="0" borderId="0" applyNumberFormat="0" applyBorder="0" applyAlignment="0" applyProtection="0"/>
    <xf numFmtId="0" fontId="61" fillId="61" borderId="0" applyNumberFormat="0" applyBorder="0" applyAlignment="0" applyProtection="0"/>
    <xf numFmtId="0" fontId="5" fillId="0" borderId="0" applyNumberFormat="0" applyBorder="0" applyAlignment="0" applyProtection="0"/>
    <xf numFmtId="0" fontId="61" fillId="61" borderId="0" applyNumberFormat="0" applyBorder="0" applyAlignment="0" applyProtection="0"/>
    <xf numFmtId="0" fontId="5" fillId="0" borderId="0" applyNumberFormat="0" applyBorder="0" applyAlignment="0" applyProtection="0"/>
    <xf numFmtId="0" fontId="61" fillId="61" borderId="0" applyNumberFormat="0" applyBorder="0" applyAlignment="0" applyProtection="0"/>
    <xf numFmtId="0" fontId="5" fillId="0" borderId="0" applyNumberFormat="0" applyBorder="0" applyAlignment="0" applyProtection="0"/>
    <xf numFmtId="0" fontId="61" fillId="61" borderId="0" applyNumberFormat="0" applyBorder="0" applyAlignment="0" applyProtection="0"/>
    <xf numFmtId="0" fontId="5" fillId="0" borderId="0" applyNumberFormat="0" applyBorder="0" applyAlignment="0" applyProtection="0"/>
    <xf numFmtId="0" fontId="61" fillId="61" borderId="0" applyNumberFormat="0" applyBorder="0" applyAlignment="0" applyProtection="0"/>
    <xf numFmtId="0" fontId="5" fillId="0" borderId="0" applyNumberFormat="0" applyBorder="0" applyAlignment="0" applyProtection="0"/>
    <xf numFmtId="0" fontId="61" fillId="61" borderId="0" applyNumberFormat="0" applyBorder="0" applyAlignment="0" applyProtection="0"/>
    <xf numFmtId="0" fontId="5" fillId="0" borderId="0" applyNumberFormat="0" applyBorder="0" applyAlignment="0" applyProtection="0"/>
    <xf numFmtId="0" fontId="61" fillId="61" borderId="0" applyNumberFormat="0" applyBorder="0" applyAlignment="0" applyProtection="0"/>
    <xf numFmtId="0" fontId="5" fillId="0" borderId="0" applyNumberFormat="0" applyBorder="0" applyAlignment="0" applyProtection="0"/>
    <xf numFmtId="0" fontId="61" fillId="61" borderId="0" applyNumberFormat="0" applyBorder="0" applyAlignment="0" applyProtection="0"/>
    <xf numFmtId="0" fontId="61" fillId="61" borderId="0" applyNumberFormat="0" applyBorder="0" applyAlignment="0" applyProtection="0"/>
    <xf numFmtId="0" fontId="5" fillId="0" borderId="0" applyNumberFormat="0" applyBorder="0" applyAlignment="0" applyProtection="0"/>
    <xf numFmtId="0" fontId="61" fillId="61" borderId="0" applyNumberFormat="0" applyBorder="0" applyAlignment="0" applyProtection="0"/>
    <xf numFmtId="0" fontId="5" fillId="0" borderId="0" applyNumberFormat="0" applyBorder="0" applyAlignment="0" applyProtection="0"/>
    <xf numFmtId="0" fontId="61" fillId="61" borderId="0" applyNumberFormat="0" applyBorder="0" applyAlignment="0" applyProtection="0"/>
    <xf numFmtId="0" fontId="5" fillId="0" borderId="0" applyNumberFormat="0" applyBorder="0" applyAlignment="0" applyProtection="0"/>
    <xf numFmtId="0" fontId="61" fillId="61" borderId="0" applyNumberFormat="0" applyBorder="0" applyAlignment="0" applyProtection="0"/>
    <xf numFmtId="0" fontId="5" fillId="0" borderId="0" applyNumberFormat="0" applyBorder="0" applyAlignment="0" applyProtection="0"/>
    <xf numFmtId="0" fontId="61" fillId="61" borderId="0" applyNumberFormat="0" applyBorder="0" applyAlignment="0" applyProtection="0"/>
    <xf numFmtId="0" fontId="5" fillId="0" borderId="0" applyNumberFormat="0" applyBorder="0" applyAlignment="0" applyProtection="0"/>
    <xf numFmtId="0" fontId="61" fillId="61" borderId="0" applyNumberFormat="0" applyBorder="0" applyAlignment="0" applyProtection="0"/>
    <xf numFmtId="0" fontId="5" fillId="0" borderId="0" applyNumberFormat="0" applyBorder="0" applyAlignment="0" applyProtection="0"/>
    <xf numFmtId="0" fontId="61" fillId="61" borderId="0" applyNumberFormat="0" applyBorder="0" applyAlignment="0" applyProtection="0"/>
    <xf numFmtId="0" fontId="5" fillId="0" borderId="0" applyNumberFormat="0" applyBorder="0" applyAlignment="0" applyProtection="0"/>
    <xf numFmtId="0" fontId="61" fillId="61" borderId="0" applyNumberFormat="0" applyBorder="0" applyAlignment="0" applyProtection="0"/>
    <xf numFmtId="0" fontId="5" fillId="0" borderId="0" applyNumberFormat="0" applyBorder="0" applyAlignment="0" applyProtection="0"/>
    <xf numFmtId="0" fontId="61" fillId="61" borderId="0" applyNumberFormat="0" applyBorder="0" applyAlignment="0" applyProtection="0"/>
    <xf numFmtId="0" fontId="5" fillId="0" borderId="0" applyNumberFormat="0" applyBorder="0" applyAlignment="0" applyProtection="0"/>
    <xf numFmtId="0" fontId="61" fillId="61" borderId="0" applyNumberFormat="0" applyBorder="0" applyAlignment="0" applyProtection="0"/>
    <xf numFmtId="0" fontId="5" fillId="0" borderId="0" applyNumberFormat="0" applyBorder="0" applyAlignment="0" applyProtection="0"/>
    <xf numFmtId="0" fontId="61" fillId="61" borderId="0" applyNumberFormat="0" applyBorder="0" applyAlignment="0" applyProtection="0"/>
    <xf numFmtId="0" fontId="61" fillId="61" borderId="0" applyNumberFormat="0" applyBorder="0" applyAlignment="0" applyProtection="0"/>
    <xf numFmtId="0" fontId="5" fillId="0" borderId="0" applyNumberFormat="0" applyBorder="0" applyAlignment="0" applyProtection="0"/>
    <xf numFmtId="0" fontId="61" fillId="61" borderId="0" applyNumberFormat="0" applyBorder="0" applyAlignment="0" applyProtection="0"/>
    <xf numFmtId="0" fontId="5" fillId="0" borderId="0" applyNumberFormat="0" applyBorder="0" applyAlignment="0" applyProtection="0"/>
    <xf numFmtId="0" fontId="61" fillId="61" borderId="0" applyNumberFormat="0" applyBorder="0" applyAlignment="0" applyProtection="0"/>
    <xf numFmtId="0" fontId="5" fillId="0" borderId="0" applyNumberFormat="0" applyBorder="0" applyAlignment="0" applyProtection="0"/>
    <xf numFmtId="0" fontId="61" fillId="61" borderId="0" applyNumberFormat="0" applyBorder="0" applyAlignment="0" applyProtection="0"/>
    <xf numFmtId="0" fontId="5" fillId="0" borderId="0" applyNumberFormat="0" applyBorder="0" applyAlignment="0" applyProtection="0"/>
    <xf numFmtId="0" fontId="61" fillId="61" borderId="0" applyNumberFormat="0" applyBorder="0" applyAlignment="0" applyProtection="0"/>
    <xf numFmtId="0" fontId="5" fillId="0" borderId="0" applyNumberFormat="0" applyBorder="0" applyAlignment="0" applyProtection="0"/>
    <xf numFmtId="0" fontId="61" fillId="61" borderId="0" applyNumberFormat="0" applyBorder="0" applyAlignment="0" applyProtection="0"/>
    <xf numFmtId="0" fontId="5" fillId="0" borderId="0" applyNumberFormat="0" applyBorder="0" applyAlignment="0" applyProtection="0"/>
    <xf numFmtId="0" fontId="61" fillId="61" borderId="0" applyNumberFormat="0" applyBorder="0" applyAlignment="0" applyProtection="0"/>
    <xf numFmtId="0" fontId="5" fillId="0" borderId="0" applyNumberFormat="0" applyBorder="0" applyAlignment="0" applyProtection="0"/>
    <xf numFmtId="0" fontId="61" fillId="61" borderId="0" applyNumberFormat="0" applyBorder="0" applyAlignment="0" applyProtection="0"/>
    <xf numFmtId="0" fontId="5" fillId="0" borderId="0" applyNumberFormat="0" applyBorder="0" applyAlignment="0" applyProtection="0"/>
    <xf numFmtId="0" fontId="61" fillId="61" borderId="0" applyNumberFormat="0" applyBorder="0" applyAlignment="0" applyProtection="0"/>
    <xf numFmtId="0" fontId="5" fillId="0" borderId="0" applyNumberFormat="0" applyBorder="0" applyAlignment="0" applyProtection="0"/>
    <xf numFmtId="0" fontId="61" fillId="61" borderId="0" applyNumberFormat="0" applyBorder="0" applyAlignment="0" applyProtection="0"/>
    <xf numFmtId="0" fontId="5" fillId="0" borderId="0" applyNumberFormat="0" applyBorder="0" applyAlignment="0" applyProtection="0"/>
    <xf numFmtId="0" fontId="61" fillId="61" borderId="0" applyNumberFormat="0" applyBorder="0" applyAlignment="0" applyProtection="0"/>
    <xf numFmtId="0" fontId="19" fillId="12" borderId="0" applyNumberFormat="0" applyBorder="0" applyAlignment="0" applyProtection="0"/>
    <xf numFmtId="0" fontId="61" fillId="61" borderId="0" applyNumberFormat="0" applyBorder="0" applyAlignment="0" applyProtection="0"/>
    <xf numFmtId="0" fontId="5" fillId="0" borderId="0" applyNumberFormat="0" applyBorder="0" applyAlignment="0" applyProtection="0"/>
    <xf numFmtId="0" fontId="61" fillId="61" borderId="0" applyNumberFormat="0" applyBorder="0" applyAlignment="0" applyProtection="0"/>
    <xf numFmtId="0" fontId="5" fillId="0" borderId="0" applyNumberFormat="0" applyBorder="0" applyAlignment="0" applyProtection="0"/>
    <xf numFmtId="0" fontId="61" fillId="61" borderId="0" applyNumberFormat="0" applyBorder="0" applyAlignment="0" applyProtection="0"/>
    <xf numFmtId="0" fontId="5" fillId="0" borderId="0" applyNumberFormat="0" applyBorder="0" applyAlignment="0" applyProtection="0"/>
    <xf numFmtId="0" fontId="61" fillId="61" borderId="0" applyNumberFormat="0" applyBorder="0" applyAlignment="0" applyProtection="0"/>
    <xf numFmtId="0" fontId="5" fillId="0" borderId="0" applyNumberFormat="0" applyBorder="0" applyAlignment="0" applyProtection="0"/>
    <xf numFmtId="0" fontId="61" fillId="61" borderId="0" applyNumberFormat="0" applyBorder="0" applyAlignment="0" applyProtection="0"/>
    <xf numFmtId="0" fontId="5" fillId="0" borderId="0" applyNumberFormat="0" applyBorder="0" applyAlignment="0" applyProtection="0"/>
    <xf numFmtId="0" fontId="61" fillId="61" borderId="0" applyNumberFormat="0" applyBorder="0" applyAlignment="0" applyProtection="0"/>
    <xf numFmtId="0" fontId="5" fillId="0" borderId="0" applyNumberFormat="0" applyBorder="0" applyAlignment="0" applyProtection="0"/>
    <xf numFmtId="0" fontId="61" fillId="61" borderId="0" applyNumberFormat="0" applyBorder="0" applyAlignment="0" applyProtection="0"/>
    <xf numFmtId="0" fontId="5" fillId="0" borderId="0" applyNumberFormat="0" applyBorder="0" applyAlignment="0" applyProtection="0"/>
    <xf numFmtId="0" fontId="61" fillId="61" borderId="0" applyNumberFormat="0" applyBorder="0" applyAlignment="0" applyProtection="0"/>
    <xf numFmtId="0" fontId="5" fillId="0" borderId="0" applyNumberFormat="0" applyBorder="0" applyAlignment="0" applyProtection="0"/>
    <xf numFmtId="0" fontId="61" fillId="61" borderId="0" applyNumberFormat="0" applyBorder="0" applyAlignment="0" applyProtection="0"/>
    <xf numFmtId="0" fontId="5" fillId="0" borderId="0" applyNumberFormat="0" applyBorder="0" applyAlignment="0" applyProtection="0"/>
    <xf numFmtId="0" fontId="61" fillId="61" borderId="0" applyNumberFormat="0" applyBorder="0" applyAlignment="0" applyProtection="0"/>
    <xf numFmtId="0" fontId="5" fillId="0" borderId="0" applyNumberFormat="0" applyBorder="0" applyAlignment="0" applyProtection="0"/>
    <xf numFmtId="0" fontId="61" fillId="61" borderId="0" applyNumberFormat="0" applyBorder="0" applyAlignment="0" applyProtection="0"/>
    <xf numFmtId="0" fontId="5" fillId="0" borderId="0" applyNumberFormat="0" applyBorder="0" applyAlignment="0" applyProtection="0"/>
    <xf numFmtId="0" fontId="61" fillId="61" borderId="0" applyNumberFormat="0" applyBorder="0" applyAlignment="0" applyProtection="0"/>
    <xf numFmtId="0" fontId="5" fillId="0" borderId="0" applyNumberFormat="0" applyBorder="0" applyAlignment="0" applyProtection="0"/>
    <xf numFmtId="0" fontId="61" fillId="61" borderId="0" applyNumberFormat="0" applyBorder="0" applyAlignment="0" applyProtection="0"/>
    <xf numFmtId="0" fontId="5" fillId="0" borderId="0" applyNumberFormat="0" applyBorder="0" applyAlignment="0" applyProtection="0"/>
    <xf numFmtId="0" fontId="61" fillId="61" borderId="0" applyNumberFormat="0" applyBorder="0" applyAlignment="0" applyProtection="0"/>
    <xf numFmtId="0" fontId="5" fillId="0" borderId="0" applyNumberFormat="0" applyBorder="0" applyAlignment="0" applyProtection="0"/>
    <xf numFmtId="0" fontId="61" fillId="61" borderId="0" applyNumberFormat="0" applyBorder="0" applyAlignment="0" applyProtection="0"/>
    <xf numFmtId="0" fontId="5" fillId="0" borderId="0" applyNumberFormat="0" applyBorder="0" applyAlignment="0" applyProtection="0"/>
    <xf numFmtId="0" fontId="61" fillId="61" borderId="0" applyNumberFormat="0" applyBorder="0" applyAlignment="0" applyProtection="0"/>
    <xf numFmtId="0" fontId="5" fillId="0" borderId="0" applyNumberFormat="0" applyBorder="0" applyAlignment="0" applyProtection="0"/>
    <xf numFmtId="0" fontId="61" fillId="61" borderId="0" applyNumberFormat="0" applyBorder="0" applyAlignment="0" applyProtection="0"/>
    <xf numFmtId="0" fontId="5" fillId="0" borderId="0" applyNumberFormat="0" applyBorder="0" applyAlignment="0" applyProtection="0"/>
    <xf numFmtId="0" fontId="61" fillId="61" borderId="0" applyNumberFormat="0" applyBorder="0" applyAlignment="0" applyProtection="0"/>
    <xf numFmtId="0" fontId="5" fillId="0" borderId="0" applyNumberFormat="0" applyBorder="0" applyAlignment="0" applyProtection="0"/>
    <xf numFmtId="0" fontId="61" fillId="61" borderId="0" applyNumberFormat="0" applyBorder="0" applyAlignment="0" applyProtection="0"/>
    <xf numFmtId="0" fontId="5" fillId="0" borderId="0" applyNumberFormat="0" applyBorder="0" applyAlignment="0" applyProtection="0"/>
    <xf numFmtId="0" fontId="61" fillId="61" borderId="0" applyNumberFormat="0" applyBorder="0" applyAlignment="0" applyProtection="0"/>
    <xf numFmtId="0" fontId="5" fillId="0" borderId="0" applyNumberFormat="0" applyBorder="0" applyAlignment="0" applyProtection="0"/>
    <xf numFmtId="0" fontId="61" fillId="58" borderId="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19" fillId="16" borderId="0" applyNumberFormat="0" applyBorder="0" applyAlignment="0" applyProtection="0"/>
    <xf numFmtId="0" fontId="61" fillId="54" borderId="0" applyNumberFormat="0" applyBorder="0" applyAlignment="0" applyProtection="0"/>
    <xf numFmtId="0" fontId="61" fillId="54" borderId="0" applyNumberFormat="0" applyBorder="0" applyAlignment="0" applyProtection="0"/>
    <xf numFmtId="0" fontId="61" fillId="54" borderId="0" applyNumberFormat="0" applyBorder="0" applyAlignment="0" applyProtection="0"/>
    <xf numFmtId="0" fontId="61" fillId="54"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4" borderId="0" applyNumberFormat="0" applyBorder="0" applyAlignment="0" applyProtection="0"/>
    <xf numFmtId="0" fontId="5" fillId="0" borderId="0" applyNumberFormat="0" applyBorder="0" applyAlignment="0" applyProtection="0"/>
    <xf numFmtId="0" fontId="61" fillId="59" borderId="0" applyBorder="0" applyAlignment="0" applyProtection="0"/>
    <xf numFmtId="0" fontId="61" fillId="55" borderId="0" applyNumberFormat="0" applyBorder="0" applyAlignment="0" applyProtection="0"/>
    <xf numFmtId="0" fontId="5" fillId="0" borderId="0" applyNumberFormat="0" applyBorder="0" applyAlignment="0" applyProtection="0"/>
    <xf numFmtId="0" fontId="61" fillId="55" borderId="0" applyNumberFormat="0" applyBorder="0" applyAlignment="0" applyProtection="0"/>
    <xf numFmtId="0" fontId="5" fillId="0" borderId="0" applyNumberFormat="0" applyBorder="0" applyAlignment="0" applyProtection="0"/>
    <xf numFmtId="0" fontId="61" fillId="55" borderId="0" applyNumberFormat="0" applyBorder="0" applyAlignment="0" applyProtection="0"/>
    <xf numFmtId="0" fontId="5" fillId="0" borderId="0" applyNumberFormat="0" applyBorder="0" applyAlignment="0" applyProtection="0"/>
    <xf numFmtId="0" fontId="61" fillId="55" borderId="0" applyNumberFormat="0" applyBorder="0" applyAlignment="0" applyProtection="0"/>
    <xf numFmtId="0" fontId="5" fillId="0" borderId="0" applyNumberFormat="0" applyBorder="0" applyAlignment="0" applyProtection="0"/>
    <xf numFmtId="0" fontId="61" fillId="55" borderId="0" applyNumberFormat="0" applyBorder="0" applyAlignment="0" applyProtection="0"/>
    <xf numFmtId="0" fontId="5" fillId="0" borderId="0" applyNumberFormat="0" applyBorder="0" applyAlignment="0" applyProtection="0"/>
    <xf numFmtId="0" fontId="61" fillId="55" borderId="0" applyNumberFormat="0" applyBorder="0" applyAlignment="0" applyProtection="0"/>
    <xf numFmtId="0" fontId="5" fillId="0" borderId="0" applyNumberFormat="0" applyBorder="0" applyAlignment="0" applyProtection="0"/>
    <xf numFmtId="0" fontId="61" fillId="55" borderId="0" applyNumberFormat="0" applyBorder="0" applyAlignment="0" applyProtection="0"/>
    <xf numFmtId="0" fontId="5" fillId="0" borderId="0" applyNumberFormat="0" applyBorder="0" applyAlignment="0" applyProtection="0"/>
    <xf numFmtId="0" fontId="61" fillId="55" borderId="0" applyNumberFormat="0" applyBorder="0" applyAlignment="0" applyProtection="0"/>
    <xf numFmtId="0" fontId="5" fillId="0" borderId="0" applyNumberFormat="0" applyBorder="0" applyAlignment="0" applyProtection="0"/>
    <xf numFmtId="0" fontId="61" fillId="55" borderId="0" applyNumberFormat="0" applyBorder="0" applyAlignment="0" applyProtection="0"/>
    <xf numFmtId="0" fontId="5" fillId="0" borderId="0" applyNumberFormat="0" applyBorder="0" applyAlignment="0" applyProtection="0"/>
    <xf numFmtId="0" fontId="61" fillId="55" borderId="0" applyNumberFormat="0" applyBorder="0" applyAlignment="0" applyProtection="0"/>
    <xf numFmtId="0" fontId="5" fillId="0" borderId="0" applyNumberFormat="0" applyBorder="0" applyAlignment="0" applyProtection="0"/>
    <xf numFmtId="0" fontId="61" fillId="55" borderId="0" applyNumberFormat="0" applyBorder="0" applyAlignment="0" applyProtection="0"/>
    <xf numFmtId="0" fontId="61" fillId="69" borderId="0" applyNumberFormat="0" applyBorder="0" applyAlignment="0" applyProtection="0"/>
    <xf numFmtId="0" fontId="61" fillId="55" borderId="0" applyNumberFormat="0" applyBorder="0" applyAlignment="0" applyProtection="0"/>
    <xf numFmtId="0" fontId="61" fillId="55" borderId="0" applyNumberFormat="0" applyBorder="0" applyAlignment="0" applyProtection="0"/>
    <xf numFmtId="0" fontId="61" fillId="69" borderId="0" applyNumberFormat="0" applyBorder="0" applyAlignment="0" applyProtection="0"/>
    <xf numFmtId="0" fontId="61" fillId="55" borderId="0" applyNumberFormat="0" applyBorder="0" applyAlignment="0" applyProtection="0"/>
    <xf numFmtId="0" fontId="61" fillId="55" borderId="0" applyNumberFormat="0" applyBorder="0" applyAlignment="0" applyProtection="0"/>
    <xf numFmtId="0" fontId="5" fillId="0" borderId="0" applyNumberFormat="0" applyBorder="0" applyAlignment="0" applyProtection="0"/>
    <xf numFmtId="0" fontId="61" fillId="55" borderId="0" applyNumberFormat="0" applyBorder="0" applyAlignment="0" applyProtection="0"/>
    <xf numFmtId="0" fontId="5" fillId="0" borderId="0" applyNumberFormat="0" applyBorder="0" applyAlignment="0" applyProtection="0"/>
    <xf numFmtId="0" fontId="61" fillId="55" borderId="0" applyNumberFormat="0" applyBorder="0" applyAlignment="0" applyProtection="0"/>
    <xf numFmtId="0" fontId="5" fillId="0" borderId="0" applyNumberFormat="0" applyBorder="0" applyAlignment="0" applyProtection="0"/>
    <xf numFmtId="0" fontId="61" fillId="55" borderId="0" applyNumberFormat="0" applyBorder="0" applyAlignment="0" applyProtection="0"/>
    <xf numFmtId="0" fontId="5" fillId="0" borderId="0" applyNumberFormat="0" applyBorder="0" applyAlignment="0" applyProtection="0"/>
    <xf numFmtId="0" fontId="61" fillId="55" borderId="0" applyNumberFormat="0" applyBorder="0" applyAlignment="0" applyProtection="0"/>
    <xf numFmtId="0" fontId="5" fillId="0" borderId="0" applyNumberFormat="0" applyBorder="0" applyAlignment="0" applyProtection="0"/>
    <xf numFmtId="0" fontId="61" fillId="55" borderId="0" applyNumberFormat="0" applyBorder="0" applyAlignment="0" applyProtection="0"/>
    <xf numFmtId="0" fontId="5" fillId="0" borderId="0" applyNumberFormat="0" applyBorder="0" applyAlignment="0" applyProtection="0"/>
    <xf numFmtId="0" fontId="61" fillId="55" borderId="0" applyNumberFormat="0" applyBorder="0" applyAlignment="0" applyProtection="0"/>
    <xf numFmtId="0" fontId="5" fillId="0" borderId="0" applyNumberFormat="0" applyBorder="0" applyAlignment="0" applyProtection="0"/>
    <xf numFmtId="0" fontId="61" fillId="55" borderId="0" applyNumberFormat="0" applyBorder="0" applyAlignment="0" applyProtection="0"/>
    <xf numFmtId="0" fontId="5" fillId="0" borderId="0" applyNumberFormat="0" applyBorder="0" applyAlignment="0" applyProtection="0"/>
    <xf numFmtId="0" fontId="61" fillId="55" borderId="0" applyNumberFormat="0" applyBorder="0" applyAlignment="0" applyProtection="0"/>
    <xf numFmtId="0" fontId="5" fillId="0" borderId="0" applyNumberFormat="0" applyBorder="0" applyAlignment="0" applyProtection="0"/>
    <xf numFmtId="0" fontId="61" fillId="55" borderId="0" applyNumberFormat="0" applyBorder="0" applyAlignment="0" applyProtection="0"/>
    <xf numFmtId="0" fontId="5" fillId="0" borderId="0" applyNumberFormat="0" applyBorder="0" applyAlignment="0" applyProtection="0"/>
    <xf numFmtId="0" fontId="61" fillId="55" borderId="0" applyNumberFormat="0" applyBorder="0" applyAlignment="0" applyProtection="0"/>
    <xf numFmtId="0" fontId="61" fillId="55" borderId="0" applyNumberFormat="0" applyBorder="0" applyAlignment="0" applyProtection="0"/>
    <xf numFmtId="0" fontId="5" fillId="0" borderId="0" applyNumberFormat="0" applyBorder="0" applyAlignment="0" applyProtection="0"/>
    <xf numFmtId="0" fontId="61" fillId="55" borderId="0" applyNumberFormat="0" applyBorder="0" applyAlignment="0" applyProtection="0"/>
    <xf numFmtId="0" fontId="5" fillId="0" borderId="0" applyNumberFormat="0" applyBorder="0" applyAlignment="0" applyProtection="0"/>
    <xf numFmtId="0" fontId="61" fillId="55" borderId="0" applyNumberFormat="0" applyBorder="0" applyAlignment="0" applyProtection="0"/>
    <xf numFmtId="0" fontId="5" fillId="0" borderId="0" applyNumberFormat="0" applyBorder="0" applyAlignment="0" applyProtection="0"/>
    <xf numFmtId="0" fontId="61" fillId="55" borderId="0" applyNumberFormat="0" applyBorder="0" applyAlignment="0" applyProtection="0"/>
    <xf numFmtId="0" fontId="5" fillId="0" borderId="0" applyNumberFormat="0" applyBorder="0" applyAlignment="0" applyProtection="0"/>
    <xf numFmtId="0" fontId="61" fillId="55" borderId="0" applyNumberFormat="0" applyBorder="0" applyAlignment="0" applyProtection="0"/>
    <xf numFmtId="0" fontId="5" fillId="0" borderId="0" applyNumberFormat="0" applyBorder="0" applyAlignment="0" applyProtection="0"/>
    <xf numFmtId="0" fontId="61" fillId="55" borderId="0" applyNumberFormat="0" applyBorder="0" applyAlignment="0" applyProtection="0"/>
    <xf numFmtId="0" fontId="5" fillId="0" borderId="0" applyNumberFormat="0" applyBorder="0" applyAlignment="0" applyProtection="0"/>
    <xf numFmtId="0" fontId="61" fillId="55" borderId="0" applyNumberFormat="0" applyBorder="0" applyAlignment="0" applyProtection="0"/>
    <xf numFmtId="0" fontId="5" fillId="0" borderId="0" applyNumberFormat="0" applyBorder="0" applyAlignment="0" applyProtection="0"/>
    <xf numFmtId="0" fontId="61" fillId="55" borderId="0" applyNumberFormat="0" applyBorder="0" applyAlignment="0" applyProtection="0"/>
    <xf numFmtId="0" fontId="5" fillId="0" borderId="0" applyNumberFormat="0" applyBorder="0" applyAlignment="0" applyProtection="0"/>
    <xf numFmtId="0" fontId="61" fillId="55" borderId="0" applyNumberFormat="0" applyBorder="0" applyAlignment="0" applyProtection="0"/>
    <xf numFmtId="0" fontId="5" fillId="0" borderId="0" applyNumberFormat="0" applyBorder="0" applyAlignment="0" applyProtection="0"/>
    <xf numFmtId="0" fontId="61" fillId="55" borderId="0" applyNumberFormat="0" applyBorder="0" applyAlignment="0" applyProtection="0"/>
    <xf numFmtId="0" fontId="5" fillId="0" borderId="0" applyNumberFormat="0" applyBorder="0" applyAlignment="0" applyProtection="0"/>
    <xf numFmtId="0" fontId="61" fillId="55" borderId="0" applyNumberFormat="0" applyBorder="0" applyAlignment="0" applyProtection="0"/>
    <xf numFmtId="0" fontId="61" fillId="55" borderId="0" applyNumberFormat="0" applyBorder="0" applyAlignment="0" applyProtection="0"/>
    <xf numFmtId="0" fontId="5" fillId="0" borderId="0" applyNumberFormat="0" applyBorder="0" applyAlignment="0" applyProtection="0"/>
    <xf numFmtId="0" fontId="61" fillId="55" borderId="0" applyNumberFormat="0" applyBorder="0" applyAlignment="0" applyProtection="0"/>
    <xf numFmtId="0" fontId="5" fillId="0" borderId="0" applyNumberFormat="0" applyBorder="0" applyAlignment="0" applyProtection="0"/>
    <xf numFmtId="0" fontId="61" fillId="55" borderId="0" applyNumberFormat="0" applyBorder="0" applyAlignment="0" applyProtection="0"/>
    <xf numFmtId="0" fontId="5" fillId="0" borderId="0" applyNumberFormat="0" applyBorder="0" applyAlignment="0" applyProtection="0"/>
    <xf numFmtId="0" fontId="61" fillId="55" borderId="0" applyNumberFormat="0" applyBorder="0" applyAlignment="0" applyProtection="0"/>
    <xf numFmtId="0" fontId="5" fillId="0" borderId="0" applyNumberFormat="0" applyBorder="0" applyAlignment="0" applyProtection="0"/>
    <xf numFmtId="0" fontId="61" fillId="55" borderId="0" applyNumberFormat="0" applyBorder="0" applyAlignment="0" applyProtection="0"/>
    <xf numFmtId="0" fontId="5" fillId="0" borderId="0" applyNumberFormat="0" applyBorder="0" applyAlignment="0" applyProtection="0"/>
    <xf numFmtId="0" fontId="61" fillId="55" borderId="0" applyNumberFormat="0" applyBorder="0" applyAlignment="0" applyProtection="0"/>
    <xf numFmtId="0" fontId="5" fillId="0" borderId="0" applyNumberFormat="0" applyBorder="0" applyAlignment="0" applyProtection="0"/>
    <xf numFmtId="0" fontId="61" fillId="55" borderId="0" applyNumberFormat="0" applyBorder="0" applyAlignment="0" applyProtection="0"/>
    <xf numFmtId="0" fontId="5" fillId="0" borderId="0" applyNumberFormat="0" applyBorder="0" applyAlignment="0" applyProtection="0"/>
    <xf numFmtId="0" fontId="61" fillId="55" borderId="0" applyNumberFormat="0" applyBorder="0" applyAlignment="0" applyProtection="0"/>
    <xf numFmtId="0" fontId="5" fillId="0" borderId="0" applyNumberFormat="0" applyBorder="0" applyAlignment="0" applyProtection="0"/>
    <xf numFmtId="0" fontId="61" fillId="55" borderId="0" applyNumberFormat="0" applyBorder="0" applyAlignment="0" applyProtection="0"/>
    <xf numFmtId="0" fontId="5" fillId="0" borderId="0" applyNumberFormat="0" applyBorder="0" applyAlignment="0" applyProtection="0"/>
    <xf numFmtId="0" fontId="61" fillId="55" borderId="0" applyNumberFormat="0" applyBorder="0" applyAlignment="0" applyProtection="0"/>
    <xf numFmtId="0" fontId="5" fillId="0" borderId="0" applyNumberFormat="0" applyBorder="0" applyAlignment="0" applyProtection="0"/>
    <xf numFmtId="0" fontId="61" fillId="55" borderId="0" applyNumberFormat="0" applyBorder="0" applyAlignment="0" applyProtection="0"/>
    <xf numFmtId="0" fontId="19" fillId="20" borderId="0" applyNumberFormat="0" applyBorder="0" applyAlignment="0" applyProtection="0"/>
    <xf numFmtId="0" fontId="61" fillId="55" borderId="0" applyNumberFormat="0" applyBorder="0" applyAlignment="0" applyProtection="0"/>
    <xf numFmtId="0" fontId="5" fillId="0" borderId="0" applyNumberFormat="0" applyBorder="0" applyAlignment="0" applyProtection="0"/>
    <xf numFmtId="0" fontId="61" fillId="55" borderId="0" applyNumberFormat="0" applyBorder="0" applyAlignment="0" applyProtection="0"/>
    <xf numFmtId="0" fontId="5" fillId="0" borderId="0" applyNumberFormat="0" applyBorder="0" applyAlignment="0" applyProtection="0"/>
    <xf numFmtId="0" fontId="61" fillId="55" borderId="0" applyNumberFormat="0" applyBorder="0" applyAlignment="0" applyProtection="0"/>
    <xf numFmtId="0" fontId="5" fillId="0" borderId="0" applyNumberFormat="0" applyBorder="0" applyAlignment="0" applyProtection="0"/>
    <xf numFmtId="0" fontId="61" fillId="55" borderId="0" applyNumberFormat="0" applyBorder="0" applyAlignment="0" applyProtection="0"/>
    <xf numFmtId="0" fontId="5" fillId="0" borderId="0" applyNumberFormat="0" applyBorder="0" applyAlignment="0" applyProtection="0"/>
    <xf numFmtId="0" fontId="61" fillId="55" borderId="0" applyNumberFormat="0" applyBorder="0" applyAlignment="0" applyProtection="0"/>
    <xf numFmtId="0" fontId="5" fillId="0" borderId="0" applyNumberFormat="0" applyBorder="0" applyAlignment="0" applyProtection="0"/>
    <xf numFmtId="0" fontId="61" fillId="55" borderId="0" applyNumberFormat="0" applyBorder="0" applyAlignment="0" applyProtection="0"/>
    <xf numFmtId="0" fontId="5" fillId="0" borderId="0" applyNumberFormat="0" applyBorder="0" applyAlignment="0" applyProtection="0"/>
    <xf numFmtId="0" fontId="61" fillId="55" borderId="0" applyNumberFormat="0" applyBorder="0" applyAlignment="0" applyProtection="0"/>
    <xf numFmtId="0" fontId="5" fillId="0" borderId="0" applyNumberFormat="0" applyBorder="0" applyAlignment="0" applyProtection="0"/>
    <xf numFmtId="0" fontId="61" fillId="55" borderId="0" applyNumberFormat="0" applyBorder="0" applyAlignment="0" applyProtection="0"/>
    <xf numFmtId="0" fontId="5" fillId="0" borderId="0" applyNumberFormat="0" applyBorder="0" applyAlignment="0" applyProtection="0"/>
    <xf numFmtId="0" fontId="61" fillId="55" borderId="0" applyNumberFormat="0" applyBorder="0" applyAlignment="0" applyProtection="0"/>
    <xf numFmtId="0" fontId="5" fillId="0" borderId="0" applyNumberFormat="0" applyBorder="0" applyAlignment="0" applyProtection="0"/>
    <xf numFmtId="0" fontId="61" fillId="55" borderId="0" applyNumberFormat="0" applyBorder="0" applyAlignment="0" applyProtection="0"/>
    <xf numFmtId="0" fontId="5" fillId="0" borderId="0" applyNumberFormat="0" applyBorder="0" applyAlignment="0" applyProtection="0"/>
    <xf numFmtId="0" fontId="61" fillId="55" borderId="0" applyNumberFormat="0" applyBorder="0" applyAlignment="0" applyProtection="0"/>
    <xf numFmtId="0" fontId="5" fillId="0" borderId="0" applyNumberFormat="0" applyBorder="0" applyAlignment="0" applyProtection="0"/>
    <xf numFmtId="0" fontId="61" fillId="55" borderId="0" applyNumberFormat="0" applyBorder="0" applyAlignment="0" applyProtection="0"/>
    <xf numFmtId="0" fontId="5" fillId="0" borderId="0" applyNumberFormat="0" applyBorder="0" applyAlignment="0" applyProtection="0"/>
    <xf numFmtId="0" fontId="61" fillId="55" borderId="0" applyNumberFormat="0" applyBorder="0" applyAlignment="0" applyProtection="0"/>
    <xf numFmtId="0" fontId="5" fillId="0" borderId="0" applyNumberFormat="0" applyBorder="0" applyAlignment="0" applyProtection="0"/>
    <xf numFmtId="0" fontId="61" fillId="55" borderId="0" applyNumberFormat="0" applyBorder="0" applyAlignment="0" applyProtection="0"/>
    <xf numFmtId="0" fontId="5" fillId="0" borderId="0" applyNumberFormat="0" applyBorder="0" applyAlignment="0" applyProtection="0"/>
    <xf numFmtId="0" fontId="61" fillId="55" borderId="0" applyNumberFormat="0" applyBorder="0" applyAlignment="0" applyProtection="0"/>
    <xf numFmtId="0" fontId="5" fillId="0" borderId="0" applyNumberFormat="0" applyBorder="0" applyAlignment="0" applyProtection="0"/>
    <xf numFmtId="0" fontId="61" fillId="55" borderId="0" applyNumberFormat="0" applyBorder="0" applyAlignment="0" applyProtection="0"/>
    <xf numFmtId="0" fontId="5" fillId="0" borderId="0" applyNumberFormat="0" applyBorder="0" applyAlignment="0" applyProtection="0"/>
    <xf numFmtId="0" fontId="61" fillId="55" borderId="0" applyNumberFormat="0" applyBorder="0" applyAlignment="0" applyProtection="0"/>
    <xf numFmtId="0" fontId="5" fillId="0" borderId="0" applyNumberFormat="0" applyBorder="0" applyAlignment="0" applyProtection="0"/>
    <xf numFmtId="0" fontId="61" fillId="55" borderId="0" applyNumberFormat="0" applyBorder="0" applyAlignment="0" applyProtection="0"/>
    <xf numFmtId="0" fontId="5" fillId="0" borderId="0" applyNumberFormat="0" applyBorder="0" applyAlignment="0" applyProtection="0"/>
    <xf numFmtId="0" fontId="61" fillId="55" borderId="0" applyNumberFormat="0" applyBorder="0" applyAlignment="0" applyProtection="0"/>
    <xf numFmtId="0" fontId="5" fillId="0" borderId="0" applyNumberFormat="0" applyBorder="0" applyAlignment="0" applyProtection="0"/>
    <xf numFmtId="0" fontId="61" fillId="55" borderId="0" applyNumberFormat="0" applyBorder="0" applyAlignment="0" applyProtection="0"/>
    <xf numFmtId="0" fontId="5" fillId="0" borderId="0" applyNumberFormat="0" applyBorder="0" applyAlignment="0" applyProtection="0"/>
    <xf numFmtId="0" fontId="61" fillId="64" borderId="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61" fillId="70" borderId="0" applyNumberFormat="0" applyBorder="0" applyAlignment="0" applyProtection="0"/>
    <xf numFmtId="0" fontId="61" fillId="63" borderId="0" applyNumberFormat="0" applyBorder="0" applyAlignment="0" applyProtection="0"/>
    <xf numFmtId="0" fontId="61" fillId="63" borderId="0" applyNumberFormat="0" applyBorder="0" applyAlignment="0" applyProtection="0"/>
    <xf numFmtId="0" fontId="61" fillId="70" borderId="0" applyNumberFormat="0" applyBorder="0" applyAlignment="0" applyProtection="0"/>
    <xf numFmtId="0" fontId="61" fillId="63"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19" fillId="24"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6" borderId="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19" fillId="28" borderId="0" applyNumberFormat="0" applyBorder="0" applyAlignment="0" applyProtection="0"/>
    <xf numFmtId="0" fontId="61" fillId="65" borderId="0" applyNumberFormat="0" applyBorder="0" applyAlignment="0" applyProtection="0"/>
    <xf numFmtId="0" fontId="61" fillId="65" borderId="0" applyNumberFormat="0" applyBorder="0" applyAlignment="0" applyProtection="0"/>
    <xf numFmtId="0" fontId="61" fillId="65" borderId="0" applyNumberFormat="0" applyBorder="0" applyAlignment="0" applyProtection="0"/>
    <xf numFmtId="0" fontId="61" fillId="65"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8" borderId="0" applyBorder="0" applyAlignment="0" applyProtection="0"/>
    <xf numFmtId="0" fontId="61" fillId="67" borderId="0" applyNumberFormat="0" applyBorder="0" applyAlignment="0" applyProtection="0"/>
    <xf numFmtId="0" fontId="5" fillId="0" borderId="0" applyNumberFormat="0" applyBorder="0" applyAlignment="0" applyProtection="0"/>
    <xf numFmtId="0" fontId="61" fillId="67" borderId="0" applyNumberFormat="0" applyBorder="0" applyAlignment="0" applyProtection="0"/>
    <xf numFmtId="0" fontId="5" fillId="0" borderId="0" applyNumberFormat="0" applyBorder="0" applyAlignment="0" applyProtection="0"/>
    <xf numFmtId="0" fontId="61" fillId="67" borderId="0" applyNumberFormat="0" applyBorder="0" applyAlignment="0" applyProtection="0"/>
    <xf numFmtId="0" fontId="5" fillId="0" borderId="0" applyNumberFormat="0" applyBorder="0" applyAlignment="0" applyProtection="0"/>
    <xf numFmtId="0" fontId="61" fillId="67" borderId="0" applyNumberFormat="0" applyBorder="0" applyAlignment="0" applyProtection="0"/>
    <xf numFmtId="0" fontId="5" fillId="0" borderId="0" applyNumberFormat="0" applyBorder="0" applyAlignment="0" applyProtection="0"/>
    <xf numFmtId="0" fontId="61" fillId="67" borderId="0" applyNumberFormat="0" applyBorder="0" applyAlignment="0" applyProtection="0"/>
    <xf numFmtId="0" fontId="5" fillId="0" borderId="0" applyNumberFormat="0" applyBorder="0" applyAlignment="0" applyProtection="0"/>
    <xf numFmtId="0" fontId="61" fillId="67" borderId="0" applyNumberFormat="0" applyBorder="0" applyAlignment="0" applyProtection="0"/>
    <xf numFmtId="0" fontId="5" fillId="0" borderId="0" applyNumberFormat="0" applyBorder="0" applyAlignment="0" applyProtection="0"/>
    <xf numFmtId="0" fontId="61" fillId="67" borderId="0" applyNumberFormat="0" applyBorder="0" applyAlignment="0" applyProtection="0"/>
    <xf numFmtId="0" fontId="5" fillId="0" borderId="0" applyNumberFormat="0" applyBorder="0" applyAlignment="0" applyProtection="0"/>
    <xf numFmtId="0" fontId="61" fillId="67" borderId="0" applyNumberFormat="0" applyBorder="0" applyAlignment="0" applyProtection="0"/>
    <xf numFmtId="0" fontId="5" fillId="0" borderId="0" applyNumberFormat="0" applyBorder="0" applyAlignment="0" applyProtection="0"/>
    <xf numFmtId="0" fontId="61" fillId="67" borderId="0" applyNumberFormat="0" applyBorder="0" applyAlignment="0" applyProtection="0"/>
    <xf numFmtId="0" fontId="5" fillId="0" borderId="0" applyNumberFormat="0" applyBorder="0" applyAlignment="0" applyProtection="0"/>
    <xf numFmtId="0" fontId="61" fillId="67" borderId="0" applyNumberFormat="0" applyBorder="0" applyAlignment="0" applyProtection="0"/>
    <xf numFmtId="0" fontId="5" fillId="0" borderId="0" applyNumberFormat="0" applyBorder="0" applyAlignment="0" applyProtection="0"/>
    <xf numFmtId="0" fontId="61" fillId="67" borderId="0" applyNumberFormat="0" applyBorder="0" applyAlignment="0" applyProtection="0"/>
    <xf numFmtId="0" fontId="61" fillId="54" borderId="0" applyNumberFormat="0" applyBorder="0" applyAlignment="0" applyProtection="0"/>
    <xf numFmtId="0" fontId="61" fillId="67" borderId="0" applyNumberFormat="0" applyBorder="0" applyAlignment="0" applyProtection="0"/>
    <xf numFmtId="0" fontId="61" fillId="67" borderId="0" applyNumberFormat="0" applyBorder="0" applyAlignment="0" applyProtection="0"/>
    <xf numFmtId="0" fontId="61" fillId="54" borderId="0" applyNumberFormat="0" applyBorder="0" applyAlignment="0" applyProtection="0"/>
    <xf numFmtId="0" fontId="61" fillId="67" borderId="0" applyNumberFormat="0" applyBorder="0" applyAlignment="0" applyProtection="0"/>
    <xf numFmtId="0" fontId="61" fillId="67" borderId="0" applyNumberFormat="0" applyBorder="0" applyAlignment="0" applyProtection="0"/>
    <xf numFmtId="0" fontId="5" fillId="0" borderId="0" applyNumberFormat="0" applyBorder="0" applyAlignment="0" applyProtection="0"/>
    <xf numFmtId="0" fontId="61" fillId="67" borderId="0" applyNumberFormat="0" applyBorder="0" applyAlignment="0" applyProtection="0"/>
    <xf numFmtId="0" fontId="5" fillId="0" borderId="0" applyNumberFormat="0" applyBorder="0" applyAlignment="0" applyProtection="0"/>
    <xf numFmtId="0" fontId="61" fillId="67" borderId="0" applyNumberFormat="0" applyBorder="0" applyAlignment="0" applyProtection="0"/>
    <xf numFmtId="0" fontId="5" fillId="0" borderId="0" applyNumberFormat="0" applyBorder="0" applyAlignment="0" applyProtection="0"/>
    <xf numFmtId="0" fontId="61" fillId="67" borderId="0" applyNumberFormat="0" applyBorder="0" applyAlignment="0" applyProtection="0"/>
    <xf numFmtId="0" fontId="5" fillId="0" borderId="0" applyNumberFormat="0" applyBorder="0" applyAlignment="0" applyProtection="0"/>
    <xf numFmtId="0" fontId="61" fillId="67" borderId="0" applyNumberFormat="0" applyBorder="0" applyAlignment="0" applyProtection="0"/>
    <xf numFmtId="0" fontId="5" fillId="0" borderId="0" applyNumberFormat="0" applyBorder="0" applyAlignment="0" applyProtection="0"/>
    <xf numFmtId="0" fontId="61" fillId="67" borderId="0" applyNumberFormat="0" applyBorder="0" applyAlignment="0" applyProtection="0"/>
    <xf numFmtId="0" fontId="5" fillId="0" borderId="0" applyNumberFormat="0" applyBorder="0" applyAlignment="0" applyProtection="0"/>
    <xf numFmtId="0" fontId="61" fillId="67" borderId="0" applyNumberFormat="0" applyBorder="0" applyAlignment="0" applyProtection="0"/>
    <xf numFmtId="0" fontId="5" fillId="0" borderId="0" applyNumberFormat="0" applyBorder="0" applyAlignment="0" applyProtection="0"/>
    <xf numFmtId="0" fontId="61" fillId="67" borderId="0" applyNumberFormat="0" applyBorder="0" applyAlignment="0" applyProtection="0"/>
    <xf numFmtId="0" fontId="5" fillId="0" borderId="0" applyNumberFormat="0" applyBorder="0" applyAlignment="0" applyProtection="0"/>
    <xf numFmtId="0" fontId="61" fillId="67" borderId="0" applyNumberFormat="0" applyBorder="0" applyAlignment="0" applyProtection="0"/>
    <xf numFmtId="0" fontId="5" fillId="0" borderId="0" applyNumberFormat="0" applyBorder="0" applyAlignment="0" applyProtection="0"/>
    <xf numFmtId="0" fontId="61" fillId="67" borderId="0" applyNumberFormat="0" applyBorder="0" applyAlignment="0" applyProtection="0"/>
    <xf numFmtId="0" fontId="5" fillId="0" borderId="0" applyNumberFormat="0" applyBorder="0" applyAlignment="0" applyProtection="0"/>
    <xf numFmtId="0" fontId="61" fillId="67" borderId="0" applyNumberFormat="0" applyBorder="0" applyAlignment="0" applyProtection="0"/>
    <xf numFmtId="0" fontId="61" fillId="67" borderId="0" applyNumberFormat="0" applyBorder="0" applyAlignment="0" applyProtection="0"/>
    <xf numFmtId="0" fontId="5" fillId="0" borderId="0" applyNumberFormat="0" applyBorder="0" applyAlignment="0" applyProtection="0"/>
    <xf numFmtId="0" fontId="61" fillId="67" borderId="0" applyNumberFormat="0" applyBorder="0" applyAlignment="0" applyProtection="0"/>
    <xf numFmtId="0" fontId="5" fillId="0" borderId="0" applyNumberFormat="0" applyBorder="0" applyAlignment="0" applyProtection="0"/>
    <xf numFmtId="0" fontId="61" fillId="67" borderId="0" applyNumberFormat="0" applyBorder="0" applyAlignment="0" applyProtection="0"/>
    <xf numFmtId="0" fontId="5" fillId="0" borderId="0" applyNumberFormat="0" applyBorder="0" applyAlignment="0" applyProtection="0"/>
    <xf numFmtId="0" fontId="61" fillId="67" borderId="0" applyNumberFormat="0" applyBorder="0" applyAlignment="0" applyProtection="0"/>
    <xf numFmtId="0" fontId="5" fillId="0" borderId="0" applyNumberFormat="0" applyBorder="0" applyAlignment="0" applyProtection="0"/>
    <xf numFmtId="0" fontId="61" fillId="67" borderId="0" applyNumberFormat="0" applyBorder="0" applyAlignment="0" applyProtection="0"/>
    <xf numFmtId="0" fontId="5" fillId="0" borderId="0" applyNumberFormat="0" applyBorder="0" applyAlignment="0" applyProtection="0"/>
    <xf numFmtId="0" fontId="61" fillId="67" borderId="0" applyNumberFormat="0" applyBorder="0" applyAlignment="0" applyProtection="0"/>
    <xf numFmtId="0" fontId="5" fillId="0" borderId="0" applyNumberFormat="0" applyBorder="0" applyAlignment="0" applyProtection="0"/>
    <xf numFmtId="0" fontId="61" fillId="67" borderId="0" applyNumberFormat="0" applyBorder="0" applyAlignment="0" applyProtection="0"/>
    <xf numFmtId="0" fontId="5" fillId="0" borderId="0" applyNumberFormat="0" applyBorder="0" applyAlignment="0" applyProtection="0"/>
    <xf numFmtId="0" fontId="61" fillId="67" borderId="0" applyNumberFormat="0" applyBorder="0" applyAlignment="0" applyProtection="0"/>
    <xf numFmtId="0" fontId="5" fillId="0" borderId="0" applyNumberFormat="0" applyBorder="0" applyAlignment="0" applyProtection="0"/>
    <xf numFmtId="0" fontId="61" fillId="67" borderId="0" applyNumberFormat="0" applyBorder="0" applyAlignment="0" applyProtection="0"/>
    <xf numFmtId="0" fontId="5" fillId="0" borderId="0" applyNumberFormat="0" applyBorder="0" applyAlignment="0" applyProtection="0"/>
    <xf numFmtId="0" fontId="61" fillId="67" borderId="0" applyNumberFormat="0" applyBorder="0" applyAlignment="0" applyProtection="0"/>
    <xf numFmtId="0" fontId="5" fillId="0" borderId="0" applyNumberFormat="0" applyBorder="0" applyAlignment="0" applyProtection="0"/>
    <xf numFmtId="0" fontId="61" fillId="67" borderId="0" applyNumberFormat="0" applyBorder="0" applyAlignment="0" applyProtection="0"/>
    <xf numFmtId="0" fontId="61" fillId="67" borderId="0" applyNumberFormat="0" applyBorder="0" applyAlignment="0" applyProtection="0"/>
    <xf numFmtId="0" fontId="5" fillId="0" borderId="0" applyNumberFormat="0" applyBorder="0" applyAlignment="0" applyProtection="0"/>
    <xf numFmtId="0" fontId="61" fillId="67" borderId="0" applyNumberFormat="0" applyBorder="0" applyAlignment="0" applyProtection="0"/>
    <xf numFmtId="0" fontId="5" fillId="0" borderId="0" applyNumberFormat="0" applyBorder="0" applyAlignment="0" applyProtection="0"/>
    <xf numFmtId="0" fontId="61" fillId="67" borderId="0" applyNumberFormat="0" applyBorder="0" applyAlignment="0" applyProtection="0"/>
    <xf numFmtId="0" fontId="5" fillId="0" borderId="0" applyNumberFormat="0" applyBorder="0" applyAlignment="0" applyProtection="0"/>
    <xf numFmtId="0" fontId="61" fillId="67" borderId="0" applyNumberFormat="0" applyBorder="0" applyAlignment="0" applyProtection="0"/>
    <xf numFmtId="0" fontId="5" fillId="0" borderId="0" applyNumberFormat="0" applyBorder="0" applyAlignment="0" applyProtection="0"/>
    <xf numFmtId="0" fontId="61" fillId="67" borderId="0" applyNumberFormat="0" applyBorder="0" applyAlignment="0" applyProtection="0"/>
    <xf numFmtId="0" fontId="5" fillId="0" borderId="0" applyNumberFormat="0" applyBorder="0" applyAlignment="0" applyProtection="0"/>
    <xf numFmtId="0" fontId="61" fillId="67" borderId="0" applyNumberFormat="0" applyBorder="0" applyAlignment="0" applyProtection="0"/>
    <xf numFmtId="0" fontId="5" fillId="0" borderId="0" applyNumberFormat="0" applyBorder="0" applyAlignment="0" applyProtection="0"/>
    <xf numFmtId="0" fontId="61" fillId="67" borderId="0" applyNumberFormat="0" applyBorder="0" applyAlignment="0" applyProtection="0"/>
    <xf numFmtId="0" fontId="5" fillId="0" borderId="0" applyNumberFormat="0" applyBorder="0" applyAlignment="0" applyProtection="0"/>
    <xf numFmtId="0" fontId="61" fillId="67" borderId="0" applyNumberFormat="0" applyBorder="0" applyAlignment="0" applyProtection="0"/>
    <xf numFmtId="0" fontId="5" fillId="0" borderId="0" applyNumberFormat="0" applyBorder="0" applyAlignment="0" applyProtection="0"/>
    <xf numFmtId="0" fontId="61" fillId="67" borderId="0" applyNumberFormat="0" applyBorder="0" applyAlignment="0" applyProtection="0"/>
    <xf numFmtId="0" fontId="5" fillId="0" borderId="0" applyNumberFormat="0" applyBorder="0" applyAlignment="0" applyProtection="0"/>
    <xf numFmtId="0" fontId="61" fillId="67" borderId="0" applyNumberFormat="0" applyBorder="0" applyAlignment="0" applyProtection="0"/>
    <xf numFmtId="0" fontId="5" fillId="0" borderId="0" applyNumberFormat="0" applyBorder="0" applyAlignment="0" applyProtection="0"/>
    <xf numFmtId="0" fontId="61" fillId="67" borderId="0" applyNumberFormat="0" applyBorder="0" applyAlignment="0" applyProtection="0"/>
    <xf numFmtId="0" fontId="19" fillId="32" borderId="0" applyNumberFormat="0" applyBorder="0" applyAlignment="0" applyProtection="0"/>
    <xf numFmtId="0" fontId="61" fillId="67" borderId="0" applyNumberFormat="0" applyBorder="0" applyAlignment="0" applyProtection="0"/>
    <xf numFmtId="0" fontId="5" fillId="0" borderId="0" applyNumberFormat="0" applyBorder="0" applyAlignment="0" applyProtection="0"/>
    <xf numFmtId="0" fontId="61" fillId="67" borderId="0" applyNumberFormat="0" applyBorder="0" applyAlignment="0" applyProtection="0"/>
    <xf numFmtId="0" fontId="5" fillId="0" borderId="0" applyNumberFormat="0" applyBorder="0" applyAlignment="0" applyProtection="0"/>
    <xf numFmtId="0" fontId="61" fillId="67" borderId="0" applyNumberFormat="0" applyBorder="0" applyAlignment="0" applyProtection="0"/>
    <xf numFmtId="0" fontId="5" fillId="0" borderId="0" applyNumberFormat="0" applyBorder="0" applyAlignment="0" applyProtection="0"/>
    <xf numFmtId="0" fontId="61" fillId="67" borderId="0" applyNumberFormat="0" applyBorder="0" applyAlignment="0" applyProtection="0"/>
    <xf numFmtId="0" fontId="5" fillId="0" borderId="0" applyNumberFormat="0" applyBorder="0" applyAlignment="0" applyProtection="0"/>
    <xf numFmtId="0" fontId="61" fillId="67" borderId="0" applyNumberFormat="0" applyBorder="0" applyAlignment="0" applyProtection="0"/>
    <xf numFmtId="0" fontId="5" fillId="0" borderId="0" applyNumberFormat="0" applyBorder="0" applyAlignment="0" applyProtection="0"/>
    <xf numFmtId="0" fontId="61" fillId="67" borderId="0" applyNumberFormat="0" applyBorder="0" applyAlignment="0" applyProtection="0"/>
    <xf numFmtId="0" fontId="5" fillId="0" borderId="0" applyNumberFormat="0" applyBorder="0" applyAlignment="0" applyProtection="0"/>
    <xf numFmtId="0" fontId="61" fillId="67" borderId="0" applyNumberFormat="0" applyBorder="0" applyAlignment="0" applyProtection="0"/>
    <xf numFmtId="0" fontId="5" fillId="0" borderId="0" applyNumberFormat="0" applyBorder="0" applyAlignment="0" applyProtection="0"/>
    <xf numFmtId="0" fontId="61" fillId="67" borderId="0" applyNumberFormat="0" applyBorder="0" applyAlignment="0" applyProtection="0"/>
    <xf numFmtId="0" fontId="5" fillId="0" borderId="0" applyNumberFormat="0" applyBorder="0" applyAlignment="0" applyProtection="0"/>
    <xf numFmtId="0" fontId="61" fillId="67" borderId="0" applyNumberFormat="0" applyBorder="0" applyAlignment="0" applyProtection="0"/>
    <xf numFmtId="0" fontId="5" fillId="0" borderId="0" applyNumberFormat="0" applyBorder="0" applyAlignment="0" applyProtection="0"/>
    <xf numFmtId="0" fontId="61" fillId="67" borderId="0" applyNumberFormat="0" applyBorder="0" applyAlignment="0" applyProtection="0"/>
    <xf numFmtId="0" fontId="5" fillId="0" borderId="0" applyNumberFormat="0" applyBorder="0" applyAlignment="0" applyProtection="0"/>
    <xf numFmtId="0" fontId="61" fillId="67" borderId="0" applyNumberFormat="0" applyBorder="0" applyAlignment="0" applyProtection="0"/>
    <xf numFmtId="0" fontId="5" fillId="0" borderId="0" applyNumberFormat="0" applyBorder="0" applyAlignment="0" applyProtection="0"/>
    <xf numFmtId="0" fontId="61" fillId="67" borderId="0" applyNumberFormat="0" applyBorder="0" applyAlignment="0" applyProtection="0"/>
    <xf numFmtId="0" fontId="5" fillId="0" borderId="0" applyNumberFormat="0" applyBorder="0" applyAlignment="0" applyProtection="0"/>
    <xf numFmtId="0" fontId="61" fillId="67" borderId="0" applyNumberFormat="0" applyBorder="0" applyAlignment="0" applyProtection="0"/>
    <xf numFmtId="0" fontId="5" fillId="0" borderId="0" applyNumberFormat="0" applyBorder="0" applyAlignment="0" applyProtection="0"/>
    <xf numFmtId="0" fontId="61" fillId="67" borderId="0" applyNumberFormat="0" applyBorder="0" applyAlignment="0" applyProtection="0"/>
    <xf numFmtId="0" fontId="5" fillId="0" borderId="0" applyNumberFormat="0" applyBorder="0" applyAlignment="0" applyProtection="0"/>
    <xf numFmtId="0" fontId="61" fillId="67" borderId="0" applyNumberFormat="0" applyBorder="0" applyAlignment="0" applyProtection="0"/>
    <xf numFmtId="0" fontId="5" fillId="0" borderId="0" applyNumberFormat="0" applyBorder="0" applyAlignment="0" applyProtection="0"/>
    <xf numFmtId="0" fontId="61" fillId="67" borderId="0" applyNumberFormat="0" applyBorder="0" applyAlignment="0" applyProtection="0"/>
    <xf numFmtId="0" fontId="5" fillId="0" borderId="0" applyNumberFormat="0" applyBorder="0" applyAlignment="0" applyProtection="0"/>
    <xf numFmtId="0" fontId="61" fillId="67" borderId="0" applyNumberFormat="0" applyBorder="0" applyAlignment="0" applyProtection="0"/>
    <xf numFmtId="0" fontId="5" fillId="0" borderId="0" applyNumberFormat="0" applyBorder="0" applyAlignment="0" applyProtection="0"/>
    <xf numFmtId="0" fontId="61" fillId="67" borderId="0" applyNumberFormat="0" applyBorder="0" applyAlignment="0" applyProtection="0"/>
    <xf numFmtId="0" fontId="5" fillId="0" borderId="0" applyNumberFormat="0" applyBorder="0" applyAlignment="0" applyProtection="0"/>
    <xf numFmtId="0" fontId="61" fillId="67" borderId="0" applyNumberFormat="0" applyBorder="0" applyAlignment="0" applyProtection="0"/>
    <xf numFmtId="0" fontId="5" fillId="0" borderId="0" applyNumberFormat="0" applyBorder="0" applyAlignment="0" applyProtection="0"/>
    <xf numFmtId="0" fontId="61" fillId="67" borderId="0" applyNumberFormat="0" applyBorder="0" applyAlignment="0" applyProtection="0"/>
    <xf numFmtId="0" fontId="5" fillId="0" borderId="0" applyNumberFormat="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54" fillId="0" borderId="0" applyFont="0" applyFill="0" applyBorder="0" applyAlignment="0" applyProtection="0">
      <alignment vertical="center"/>
    </xf>
    <xf numFmtId="0" fontId="42" fillId="0" borderId="0" applyFont="0" applyFill="0" applyBorder="0" applyAlignment="0" applyProtection="0"/>
    <xf numFmtId="0" fontId="54" fillId="0" borderId="0" applyFont="0" applyFill="0" applyBorder="0" applyAlignment="0" applyProtection="0">
      <alignment vertical="center"/>
    </xf>
    <xf numFmtId="0" fontId="22" fillId="0" borderId="0"/>
    <xf numFmtId="3" fontId="64" fillId="0" borderId="0">
      <alignment horizontal="left" indent="3"/>
    </xf>
    <xf numFmtId="0" fontId="61" fillId="71" borderId="0" applyNumberFormat="0" applyBorder="0" applyAlignment="0" applyProtection="0"/>
    <xf numFmtId="0" fontId="42" fillId="72" borderId="0" applyNumberFormat="0" applyBorder="0" applyAlignment="0" applyProtection="0"/>
    <xf numFmtId="0" fontId="42" fillId="72" borderId="0" applyNumberFormat="0" applyBorder="0" applyAlignment="0" applyProtection="0"/>
    <xf numFmtId="0" fontId="61" fillId="73" borderId="0" applyNumberFormat="0" applyBorder="0" applyAlignment="0" applyProtection="0"/>
    <xf numFmtId="0" fontId="5" fillId="0" borderId="0" applyNumberFormat="0" applyBorder="0" applyAlignment="0" applyProtection="0"/>
    <xf numFmtId="0" fontId="61" fillId="74" borderId="0" applyBorder="0" applyAlignment="0" applyProtection="0"/>
    <xf numFmtId="0" fontId="61" fillId="71" borderId="0" applyNumberFormat="0" applyBorder="0" applyAlignment="0" applyProtection="0"/>
    <xf numFmtId="0" fontId="61" fillId="71" borderId="0" applyNumberFormat="0" applyBorder="0" applyAlignment="0" applyProtection="0"/>
    <xf numFmtId="0" fontId="61" fillId="75" borderId="0" applyNumberFormat="0" applyBorder="0" applyAlignment="0" applyProtection="0"/>
    <xf numFmtId="0" fontId="42" fillId="76" borderId="0" applyNumberFormat="0" applyBorder="0" applyAlignment="0" applyProtection="0"/>
    <xf numFmtId="0" fontId="42" fillId="77" borderId="0" applyNumberFormat="0" applyBorder="0" applyAlignment="0" applyProtection="0"/>
    <xf numFmtId="0" fontId="61" fillId="78" borderId="0" applyNumberFormat="0" applyBorder="0" applyAlignment="0" applyProtection="0"/>
    <xf numFmtId="0" fontId="5" fillId="0" borderId="0" applyNumberFormat="0" applyBorder="0" applyAlignment="0" applyProtection="0"/>
    <xf numFmtId="0" fontId="61" fillId="79" borderId="0" applyBorder="0" applyAlignment="0" applyProtection="0"/>
    <xf numFmtId="0" fontId="61" fillId="80" borderId="0" applyNumberFormat="0" applyBorder="0" applyAlignment="0" applyProtection="0"/>
    <xf numFmtId="0" fontId="42" fillId="76" borderId="0" applyNumberFormat="0" applyBorder="0" applyAlignment="0" applyProtection="0"/>
    <xf numFmtId="0" fontId="42" fillId="81" borderId="0" applyNumberFormat="0" applyBorder="0" applyAlignment="0" applyProtection="0"/>
    <xf numFmtId="0" fontId="61" fillId="77" borderId="0" applyNumberFormat="0" applyBorder="0" applyAlignment="0" applyProtection="0"/>
    <xf numFmtId="0" fontId="5" fillId="0" borderId="0" applyNumberFormat="0" applyBorder="0" applyAlignment="0" applyProtection="0"/>
    <xf numFmtId="0" fontId="61" fillId="82" borderId="0" applyBorder="0" applyAlignment="0" applyProtection="0"/>
    <xf numFmtId="0" fontId="61" fillId="63" borderId="0" applyNumberFormat="0" applyBorder="0" applyAlignment="0" applyProtection="0"/>
    <xf numFmtId="0" fontId="42" fillId="72" borderId="0" applyNumberFormat="0" applyBorder="0" applyAlignment="0" applyProtection="0"/>
    <xf numFmtId="0" fontId="42" fillId="77" borderId="0" applyNumberFormat="0" applyBorder="0" applyAlignment="0" applyProtection="0"/>
    <xf numFmtId="0" fontId="61" fillId="77" borderId="0" applyNumberFormat="0" applyBorder="0" applyAlignment="0" applyProtection="0"/>
    <xf numFmtId="0" fontId="5" fillId="0" borderId="0" applyNumberFormat="0" applyBorder="0" applyAlignment="0" applyProtection="0"/>
    <xf numFmtId="0" fontId="61" fillId="64" borderId="0" applyBorder="0" applyAlignment="0" applyProtection="0"/>
    <xf numFmtId="0" fontId="61" fillId="65" borderId="0" applyNumberFormat="0" applyBorder="0" applyAlignment="0" applyProtection="0"/>
    <xf numFmtId="0" fontId="42" fillId="83" borderId="0" applyNumberFormat="0" applyBorder="0" applyAlignment="0" applyProtection="0"/>
    <xf numFmtId="0" fontId="42" fillId="72" borderId="0" applyNumberFormat="0" applyBorder="0" applyAlignment="0" applyProtection="0"/>
    <xf numFmtId="0" fontId="61" fillId="73" borderId="0" applyNumberFormat="0" applyBorder="0" applyAlignment="0" applyProtection="0"/>
    <xf numFmtId="0" fontId="5" fillId="0" borderId="0" applyNumberFormat="0" applyBorder="0" applyAlignment="0" applyProtection="0"/>
    <xf numFmtId="0" fontId="61" fillId="66" borderId="0" applyBorder="0" applyAlignment="0" applyProtection="0"/>
    <xf numFmtId="0" fontId="61" fillId="84" borderId="0" applyNumberFormat="0" applyBorder="0" applyAlignment="0" applyProtection="0"/>
    <xf numFmtId="0" fontId="42" fillId="76" borderId="0" applyNumberFormat="0" applyBorder="0" applyAlignment="0" applyProtection="0"/>
    <xf numFmtId="0" fontId="42" fillId="85" borderId="0" applyNumberFormat="0" applyBorder="0" applyAlignment="0" applyProtection="0"/>
    <xf numFmtId="0" fontId="61" fillId="85" borderId="0" applyNumberFormat="0" applyBorder="0" applyAlignment="0" applyProtection="0"/>
    <xf numFmtId="0" fontId="5" fillId="0" borderId="0" applyNumberFormat="0" applyBorder="0" applyAlignment="0" applyProtection="0"/>
    <xf numFmtId="0" fontId="61" fillId="86" borderId="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87" borderId="21">
      <alignment horizontal="center" vertical="center"/>
    </xf>
    <xf numFmtId="0" fontId="65" fillId="0" borderId="0" applyNumberFormat="0" applyFill="0" applyBorder="0" applyAlignment="0" applyProtection="0"/>
    <xf numFmtId="0" fontId="25" fillId="0" borderId="0" applyNumberFormat="0" applyFont="0" applyBorder="0" applyAlignment="0">
      <alignment horizontal="center"/>
    </xf>
    <xf numFmtId="0" fontId="66" fillId="0" borderId="0" applyFill="0" applyBorder="0" applyProtection="0">
      <alignment horizontal="center"/>
    </xf>
    <xf numFmtId="0" fontId="66" fillId="0" borderId="0" applyFill="0" applyBorder="0" applyProtection="0">
      <alignment horizontal="center"/>
    </xf>
    <xf numFmtId="37" fontId="67" fillId="88" borderId="0" applyNumberFormat="0" applyFont="0" applyBorder="0" applyAlignment="0" applyProtection="0"/>
    <xf numFmtId="0" fontId="22" fillId="70" borderId="0"/>
    <xf numFmtId="0" fontId="68" fillId="42" borderId="0" applyNumberFormat="0" applyBorder="0" applyAlignment="0" applyProtection="0"/>
    <xf numFmtId="0" fontId="5" fillId="0" borderId="0" applyNumberFormat="0" applyBorder="0" applyAlignment="0" applyProtection="0"/>
    <xf numFmtId="0" fontId="68" fillId="48" borderId="0" applyBorder="0" applyAlignment="0" applyProtection="0"/>
    <xf numFmtId="0" fontId="58" fillId="0" borderId="0" applyFont="0" applyFill="0" applyBorder="0" applyAlignment="0" applyProtection="0">
      <alignment horizontal="right"/>
    </xf>
    <xf numFmtId="0" fontId="69" fillId="0" borderId="0"/>
    <xf numFmtId="0" fontId="70" fillId="0" borderId="0" applyNumberFormat="0" applyFill="0" applyBorder="0" applyAlignment="0" applyProtection="0"/>
    <xf numFmtId="0" fontId="71" fillId="43" borderId="0" applyNumberFormat="0" applyBorder="0" applyAlignment="0" applyProtection="0"/>
    <xf numFmtId="0" fontId="38" fillId="0" borderId="20" applyNumberFormat="0" applyFont="0" applyFill="0" applyAlignment="0" applyProtection="0"/>
    <xf numFmtId="0" fontId="38" fillId="0" borderId="22" applyNumberFormat="0" applyFont="0" applyFill="0" applyAlignment="0" applyProtection="0"/>
    <xf numFmtId="0" fontId="72" fillId="0" borderId="0"/>
    <xf numFmtId="0" fontId="22" fillId="0" borderId="0"/>
    <xf numFmtId="0" fontId="22" fillId="0" borderId="0">
      <alignment vertical="center"/>
    </xf>
    <xf numFmtId="0" fontId="73" fillId="0" borderId="0">
      <alignment vertical="center"/>
    </xf>
    <xf numFmtId="0" fontId="71" fillId="49" borderId="0" applyBorder="0" applyAlignment="0" applyProtection="0"/>
    <xf numFmtId="0" fontId="71" fillId="43" borderId="0" applyNumberFormat="0" applyBorder="0" applyAlignment="0" applyProtection="0"/>
    <xf numFmtId="0" fontId="5" fillId="0" borderId="0" applyNumberFormat="0" applyBorder="0" applyAlignment="0" applyProtection="0"/>
    <xf numFmtId="0" fontId="71" fillId="43" borderId="0" applyNumberFormat="0" applyBorder="0" applyAlignment="0" applyProtection="0"/>
    <xf numFmtId="0" fontId="5" fillId="0" borderId="0" applyNumberFormat="0" applyBorder="0" applyAlignment="0" applyProtection="0"/>
    <xf numFmtId="0" fontId="71" fillId="43" borderId="0" applyNumberFormat="0" applyBorder="0" applyAlignment="0" applyProtection="0"/>
    <xf numFmtId="0" fontId="5" fillId="0" borderId="0" applyNumberFormat="0" applyBorder="0" applyAlignment="0" applyProtection="0"/>
    <xf numFmtId="0" fontId="71" fillId="43" borderId="0" applyNumberFormat="0" applyBorder="0" applyAlignment="0" applyProtection="0"/>
    <xf numFmtId="0" fontId="5" fillId="0" borderId="0" applyNumberFormat="0" applyBorder="0" applyAlignment="0" applyProtection="0"/>
    <xf numFmtId="0" fontId="71" fillId="43" borderId="0" applyNumberFormat="0" applyBorder="0" applyAlignment="0" applyProtection="0"/>
    <xf numFmtId="0" fontId="5" fillId="0" borderId="0" applyNumberFormat="0" applyBorder="0" applyAlignment="0" applyProtection="0"/>
    <xf numFmtId="0" fontId="71" fillId="43" borderId="0" applyNumberFormat="0" applyBorder="0" applyAlignment="0" applyProtection="0"/>
    <xf numFmtId="0" fontId="5" fillId="0" borderId="0" applyNumberFormat="0" applyBorder="0" applyAlignment="0" applyProtection="0"/>
    <xf numFmtId="0" fontId="71" fillId="43" borderId="0" applyNumberFormat="0" applyBorder="0" applyAlignment="0" applyProtection="0"/>
    <xf numFmtId="0" fontId="5" fillId="0" borderId="0" applyNumberFormat="0" applyBorder="0" applyAlignment="0" applyProtection="0"/>
    <xf numFmtId="0" fontId="71" fillId="43" borderId="0" applyNumberFormat="0" applyBorder="0" applyAlignment="0" applyProtection="0"/>
    <xf numFmtId="0" fontId="5" fillId="0" borderId="0" applyNumberFormat="0" applyBorder="0" applyAlignment="0" applyProtection="0"/>
    <xf numFmtId="0" fontId="71" fillId="43" borderId="0" applyNumberFormat="0" applyBorder="0" applyAlignment="0" applyProtection="0"/>
    <xf numFmtId="0" fontId="5" fillId="0" borderId="0" applyNumberFormat="0" applyBorder="0" applyAlignment="0" applyProtection="0"/>
    <xf numFmtId="0" fontId="71" fillId="43" borderId="0" applyNumberFormat="0" applyBorder="0" applyAlignment="0" applyProtection="0"/>
    <xf numFmtId="0" fontId="5" fillId="0" borderId="0" applyNumberFormat="0" applyBorder="0" applyAlignment="0" applyProtection="0"/>
    <xf numFmtId="0" fontId="71" fillId="43" borderId="0" applyNumberFormat="0" applyBorder="0" applyAlignment="0" applyProtection="0"/>
    <xf numFmtId="0" fontId="71" fillId="43" borderId="0" applyNumberFormat="0" applyBorder="0" applyAlignment="0" applyProtection="0"/>
    <xf numFmtId="0" fontId="71" fillId="43" borderId="0" applyNumberFormat="0" applyBorder="0" applyAlignment="0" applyProtection="0"/>
    <xf numFmtId="0" fontId="71" fillId="43" borderId="0" applyNumberFormat="0" applyBorder="0" applyAlignment="0" applyProtection="0"/>
    <xf numFmtId="0" fontId="71" fillId="43" borderId="0" applyNumberFormat="0" applyBorder="0" applyAlignment="0" applyProtection="0"/>
    <xf numFmtId="0" fontId="71" fillId="43" borderId="0" applyNumberFormat="0" applyBorder="0" applyAlignment="0" applyProtection="0"/>
    <xf numFmtId="0" fontId="71" fillId="43" borderId="0" applyNumberFormat="0" applyBorder="0" applyAlignment="0" applyProtection="0"/>
    <xf numFmtId="0" fontId="5" fillId="0" borderId="0" applyNumberFormat="0" applyBorder="0" applyAlignment="0" applyProtection="0"/>
    <xf numFmtId="0" fontId="71" fillId="43" borderId="0" applyNumberFormat="0" applyBorder="0" applyAlignment="0" applyProtection="0"/>
    <xf numFmtId="0" fontId="5" fillId="0" borderId="0" applyNumberFormat="0" applyBorder="0" applyAlignment="0" applyProtection="0"/>
    <xf numFmtId="0" fontId="71" fillId="43" borderId="0" applyNumberFormat="0" applyBorder="0" applyAlignment="0" applyProtection="0"/>
    <xf numFmtId="0" fontId="5" fillId="0" borderId="0" applyNumberFormat="0" applyBorder="0" applyAlignment="0" applyProtection="0"/>
    <xf numFmtId="0" fontId="71" fillId="43" borderId="0" applyNumberFormat="0" applyBorder="0" applyAlignment="0" applyProtection="0"/>
    <xf numFmtId="0" fontId="5" fillId="0" borderId="0" applyNumberFormat="0" applyBorder="0" applyAlignment="0" applyProtection="0"/>
    <xf numFmtId="0" fontId="71" fillId="43" borderId="0" applyNumberFormat="0" applyBorder="0" applyAlignment="0" applyProtection="0"/>
    <xf numFmtId="0" fontId="5" fillId="0" borderId="0" applyNumberFormat="0" applyBorder="0" applyAlignment="0" applyProtection="0"/>
    <xf numFmtId="0" fontId="71" fillId="43" borderId="0" applyNumberFormat="0" applyBorder="0" applyAlignment="0" applyProtection="0"/>
    <xf numFmtId="0" fontId="5" fillId="0" borderId="0" applyNumberFormat="0" applyBorder="0" applyAlignment="0" applyProtection="0"/>
    <xf numFmtId="0" fontId="71" fillId="43" borderId="0" applyNumberFormat="0" applyBorder="0" applyAlignment="0" applyProtection="0"/>
    <xf numFmtId="0" fontId="5" fillId="0" borderId="0" applyNumberFormat="0" applyBorder="0" applyAlignment="0" applyProtection="0"/>
    <xf numFmtId="0" fontId="71" fillId="43" borderId="0" applyNumberFormat="0" applyBorder="0" applyAlignment="0" applyProtection="0"/>
    <xf numFmtId="0" fontId="5" fillId="0" borderId="0" applyNumberFormat="0" applyBorder="0" applyAlignment="0" applyProtection="0"/>
    <xf numFmtId="0" fontId="71" fillId="43" borderId="0" applyNumberFormat="0" applyBorder="0" applyAlignment="0" applyProtection="0"/>
    <xf numFmtId="0" fontId="5" fillId="0" borderId="0" applyNumberFormat="0" applyBorder="0" applyAlignment="0" applyProtection="0"/>
    <xf numFmtId="0" fontId="71" fillId="43" borderId="0" applyNumberFormat="0" applyBorder="0" applyAlignment="0" applyProtection="0"/>
    <xf numFmtId="0" fontId="5" fillId="0" borderId="0" applyNumberFormat="0" applyBorder="0" applyAlignment="0" applyProtection="0"/>
    <xf numFmtId="0" fontId="71" fillId="43" borderId="0" applyNumberFormat="0" applyBorder="0" applyAlignment="0" applyProtection="0"/>
    <xf numFmtId="0" fontId="9" fillId="2" borderId="0" applyNumberFormat="0" applyBorder="0" applyAlignment="0" applyProtection="0"/>
    <xf numFmtId="0" fontId="71" fillId="43" borderId="0" applyNumberFormat="0" applyBorder="0" applyAlignment="0" applyProtection="0"/>
    <xf numFmtId="0" fontId="5" fillId="0" borderId="0" applyNumberFormat="0" applyBorder="0" applyAlignment="0" applyProtection="0"/>
    <xf numFmtId="0" fontId="71" fillId="43" borderId="0" applyNumberFormat="0" applyBorder="0" applyAlignment="0" applyProtection="0"/>
    <xf numFmtId="0" fontId="5" fillId="0" borderId="0" applyNumberFormat="0" applyBorder="0" applyAlignment="0" applyProtection="0"/>
    <xf numFmtId="0" fontId="71" fillId="43" borderId="0" applyNumberFormat="0" applyBorder="0" applyAlignment="0" applyProtection="0"/>
    <xf numFmtId="0" fontId="5" fillId="0" borderId="0" applyNumberFormat="0" applyBorder="0" applyAlignment="0" applyProtection="0"/>
    <xf numFmtId="0" fontId="71" fillId="43" borderId="0" applyNumberFormat="0" applyBorder="0" applyAlignment="0" applyProtection="0"/>
    <xf numFmtId="0" fontId="5" fillId="0" borderId="0" applyNumberFormat="0" applyBorder="0" applyAlignment="0" applyProtection="0"/>
    <xf numFmtId="0" fontId="71" fillId="43" borderId="0" applyNumberFormat="0" applyBorder="0" applyAlignment="0" applyProtection="0"/>
    <xf numFmtId="0" fontId="5" fillId="0" borderId="0" applyNumberFormat="0" applyBorder="0" applyAlignment="0" applyProtection="0"/>
    <xf numFmtId="0" fontId="71" fillId="43" borderId="0" applyNumberFormat="0" applyBorder="0" applyAlignment="0" applyProtection="0"/>
    <xf numFmtId="0" fontId="5" fillId="0" borderId="0" applyNumberFormat="0" applyBorder="0" applyAlignment="0" applyProtection="0"/>
    <xf numFmtId="0" fontId="71" fillId="43" borderId="0" applyNumberFormat="0" applyBorder="0" applyAlignment="0" applyProtection="0"/>
    <xf numFmtId="0" fontId="5" fillId="0" borderId="0" applyNumberFormat="0" applyBorder="0" applyAlignment="0" applyProtection="0"/>
    <xf numFmtId="0" fontId="71" fillId="43" borderId="0" applyNumberFormat="0" applyBorder="0" applyAlignment="0" applyProtection="0"/>
    <xf numFmtId="0" fontId="5" fillId="0" borderId="0" applyNumberFormat="0" applyBorder="0" applyAlignment="0" applyProtection="0"/>
    <xf numFmtId="0" fontId="71" fillId="43" borderId="0" applyNumberFormat="0" applyBorder="0" applyAlignment="0" applyProtection="0"/>
    <xf numFmtId="0" fontId="5" fillId="0" borderId="0" applyNumberFormat="0" applyBorder="0" applyAlignment="0" applyProtection="0"/>
    <xf numFmtId="0" fontId="71" fillId="43" borderId="0" applyNumberFormat="0" applyBorder="0" applyAlignment="0" applyProtection="0"/>
    <xf numFmtId="0" fontId="5" fillId="0" borderId="0" applyNumberFormat="0" applyBorder="0" applyAlignment="0" applyProtection="0"/>
    <xf numFmtId="0" fontId="71" fillId="43" borderId="0" applyNumberFormat="0" applyBorder="0" applyAlignment="0" applyProtection="0"/>
    <xf numFmtId="0" fontId="71" fillId="43" borderId="0" applyNumberFormat="0" applyBorder="0" applyAlignment="0" applyProtection="0"/>
    <xf numFmtId="0" fontId="5" fillId="0" borderId="0" applyNumberFormat="0" applyBorder="0" applyAlignment="0" applyProtection="0"/>
    <xf numFmtId="0" fontId="71" fillId="43" borderId="0" applyNumberFormat="0" applyBorder="0" applyAlignment="0" applyProtection="0"/>
    <xf numFmtId="0" fontId="5" fillId="0" borderId="0" applyNumberFormat="0" applyBorder="0" applyAlignment="0" applyProtection="0"/>
    <xf numFmtId="0" fontId="71" fillId="43" borderId="0" applyNumberFormat="0" applyBorder="0" applyAlignment="0" applyProtection="0"/>
    <xf numFmtId="0" fontId="5" fillId="0" borderId="0" applyNumberFormat="0" applyBorder="0" applyAlignment="0" applyProtection="0"/>
    <xf numFmtId="0" fontId="71" fillId="43" borderId="0" applyNumberFormat="0" applyBorder="0" applyAlignment="0" applyProtection="0"/>
    <xf numFmtId="0" fontId="5" fillId="0" borderId="0" applyNumberFormat="0" applyBorder="0" applyAlignment="0" applyProtection="0"/>
    <xf numFmtId="0" fontId="71" fillId="43" borderId="0" applyNumberFormat="0" applyBorder="0" applyAlignment="0" applyProtection="0"/>
    <xf numFmtId="0" fontId="5" fillId="0" borderId="0" applyNumberFormat="0" applyBorder="0" applyAlignment="0" applyProtection="0"/>
    <xf numFmtId="0" fontId="71" fillId="43" borderId="0" applyNumberFormat="0" applyBorder="0" applyAlignment="0" applyProtection="0"/>
    <xf numFmtId="0" fontId="5" fillId="0" borderId="0" applyNumberFormat="0" applyBorder="0" applyAlignment="0" applyProtection="0"/>
    <xf numFmtId="0" fontId="71" fillId="43" borderId="0" applyNumberFormat="0" applyBorder="0" applyAlignment="0" applyProtection="0"/>
    <xf numFmtId="0" fontId="5" fillId="0" borderId="0" applyNumberFormat="0" applyBorder="0" applyAlignment="0" applyProtection="0"/>
    <xf numFmtId="0" fontId="71" fillId="43" borderId="0" applyNumberFormat="0" applyBorder="0" applyAlignment="0" applyProtection="0"/>
    <xf numFmtId="0" fontId="5" fillId="0" borderId="0" applyNumberFormat="0" applyBorder="0" applyAlignment="0" applyProtection="0"/>
    <xf numFmtId="0" fontId="71" fillId="43" borderId="0" applyNumberFormat="0" applyBorder="0" applyAlignment="0" applyProtection="0"/>
    <xf numFmtId="0" fontId="5" fillId="0" borderId="0" applyNumberFormat="0" applyBorder="0" applyAlignment="0" applyProtection="0"/>
    <xf numFmtId="0" fontId="71" fillId="43" borderId="0" applyNumberFormat="0" applyBorder="0" applyAlignment="0" applyProtection="0"/>
    <xf numFmtId="0" fontId="5" fillId="0" borderId="0" applyNumberFormat="0" applyBorder="0" applyAlignment="0" applyProtection="0"/>
    <xf numFmtId="0" fontId="71" fillId="43" borderId="0" applyNumberFormat="0" applyBorder="0" applyAlignment="0" applyProtection="0"/>
    <xf numFmtId="0" fontId="9" fillId="2" borderId="0" applyNumberFormat="0" applyBorder="0" applyAlignment="0" applyProtection="0"/>
    <xf numFmtId="0" fontId="71" fillId="43" borderId="0" applyNumberFormat="0" applyBorder="0" applyAlignment="0" applyProtection="0"/>
    <xf numFmtId="0" fontId="5" fillId="0" borderId="0" applyNumberFormat="0" applyBorder="0" applyAlignment="0" applyProtection="0"/>
    <xf numFmtId="0" fontId="71" fillId="43" borderId="0" applyNumberFormat="0" applyBorder="0" applyAlignment="0" applyProtection="0"/>
    <xf numFmtId="0" fontId="5" fillId="0" borderId="0" applyNumberFormat="0" applyBorder="0" applyAlignment="0" applyProtection="0"/>
    <xf numFmtId="0" fontId="71" fillId="43" borderId="0" applyNumberFormat="0" applyBorder="0" applyAlignment="0" applyProtection="0"/>
    <xf numFmtId="0" fontId="5" fillId="0" borderId="0" applyNumberFormat="0" applyBorder="0" applyAlignment="0" applyProtection="0"/>
    <xf numFmtId="0" fontId="71" fillId="43" borderId="0" applyNumberFormat="0" applyBorder="0" applyAlignment="0" applyProtection="0"/>
    <xf numFmtId="0" fontId="5" fillId="0" borderId="0" applyNumberFormat="0" applyBorder="0" applyAlignment="0" applyProtection="0"/>
    <xf numFmtId="0" fontId="71" fillId="43" borderId="0" applyNumberFormat="0" applyBorder="0" applyAlignment="0" applyProtection="0"/>
    <xf numFmtId="0" fontId="5" fillId="0" borderId="0" applyNumberFormat="0" applyBorder="0" applyAlignment="0" applyProtection="0"/>
    <xf numFmtId="0" fontId="71" fillId="43" borderId="0" applyNumberFormat="0" applyBorder="0" applyAlignment="0" applyProtection="0"/>
    <xf numFmtId="0" fontId="5" fillId="0" borderId="0" applyNumberFormat="0" applyBorder="0" applyAlignment="0" applyProtection="0"/>
    <xf numFmtId="0" fontId="71" fillId="43" borderId="0" applyNumberFormat="0" applyBorder="0" applyAlignment="0" applyProtection="0"/>
    <xf numFmtId="0" fontId="5" fillId="0" borderId="0" applyNumberFormat="0" applyBorder="0" applyAlignment="0" applyProtection="0"/>
    <xf numFmtId="0" fontId="71" fillId="43" borderId="0" applyNumberFormat="0" applyBorder="0" applyAlignment="0" applyProtection="0"/>
    <xf numFmtId="0" fontId="5" fillId="0" borderId="0" applyNumberFormat="0" applyBorder="0" applyAlignment="0" applyProtection="0"/>
    <xf numFmtId="0" fontId="71" fillId="43" borderId="0" applyNumberFormat="0" applyBorder="0" applyAlignment="0" applyProtection="0"/>
    <xf numFmtId="0" fontId="5" fillId="0" borderId="0" applyNumberFormat="0" applyBorder="0" applyAlignment="0" applyProtection="0"/>
    <xf numFmtId="0" fontId="71" fillId="43" borderId="0" applyNumberFormat="0" applyBorder="0" applyAlignment="0" applyProtection="0"/>
    <xf numFmtId="0" fontId="5" fillId="0" borderId="0" applyNumberFormat="0" applyBorder="0" applyAlignment="0" applyProtection="0"/>
    <xf numFmtId="0" fontId="71" fillId="43" borderId="0" applyNumberFormat="0" applyBorder="0" applyAlignment="0" applyProtection="0"/>
    <xf numFmtId="0" fontId="5" fillId="0" borderId="0" applyNumberFormat="0" applyBorder="0" applyAlignment="0" applyProtection="0"/>
    <xf numFmtId="0" fontId="71" fillId="43" borderId="0" applyNumberFormat="0" applyBorder="0" applyAlignment="0" applyProtection="0"/>
    <xf numFmtId="0" fontId="5" fillId="0" borderId="0" applyNumberFormat="0" applyBorder="0" applyAlignment="0" applyProtection="0"/>
    <xf numFmtId="0" fontId="71" fillId="43" borderId="0" applyNumberFormat="0" applyBorder="0" applyAlignment="0" applyProtection="0"/>
    <xf numFmtId="0" fontId="5" fillId="0" borderId="0" applyNumberFormat="0" applyBorder="0" applyAlignment="0" applyProtection="0"/>
    <xf numFmtId="0" fontId="71" fillId="43" borderId="0" applyNumberFormat="0" applyBorder="0" applyAlignment="0" applyProtection="0"/>
    <xf numFmtId="0" fontId="5" fillId="0" borderId="0" applyNumberFormat="0" applyBorder="0" applyAlignment="0" applyProtection="0"/>
    <xf numFmtId="0" fontId="71" fillId="43" borderId="0" applyNumberFormat="0" applyBorder="0" applyAlignment="0" applyProtection="0"/>
    <xf numFmtId="0" fontId="5" fillId="0" borderId="0" applyNumberFormat="0" applyBorder="0" applyAlignment="0" applyProtection="0"/>
    <xf numFmtId="0" fontId="71" fillId="43" borderId="0" applyNumberFormat="0" applyBorder="0" applyAlignment="0" applyProtection="0"/>
    <xf numFmtId="0" fontId="5" fillId="0" borderId="0" applyNumberFormat="0" applyBorder="0" applyAlignment="0" applyProtection="0"/>
    <xf numFmtId="0" fontId="71" fillId="43" borderId="0" applyNumberFormat="0" applyBorder="0" applyAlignment="0" applyProtection="0"/>
    <xf numFmtId="0" fontId="5" fillId="0" borderId="0" applyNumberFormat="0" applyBorder="0" applyAlignment="0" applyProtection="0"/>
    <xf numFmtId="0" fontId="71" fillId="43" borderId="0" applyNumberFormat="0" applyBorder="0" applyAlignment="0" applyProtection="0"/>
    <xf numFmtId="0" fontId="5" fillId="0" borderId="0" applyNumberFormat="0" applyBorder="0" applyAlignment="0" applyProtection="0"/>
    <xf numFmtId="0" fontId="71" fillId="43" borderId="0" applyNumberFormat="0" applyBorder="0" applyAlignment="0" applyProtection="0"/>
    <xf numFmtId="0" fontId="5" fillId="0" borderId="0" applyNumberFormat="0" applyBorder="0" applyAlignment="0" applyProtection="0"/>
    <xf numFmtId="0" fontId="71" fillId="43" borderId="0" applyNumberFormat="0" applyBorder="0" applyAlignment="0" applyProtection="0"/>
    <xf numFmtId="0" fontId="5" fillId="0" borderId="0" applyNumberFormat="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6" fillId="89" borderId="23" applyNumberFormat="0" applyAlignment="0" applyProtection="0"/>
    <xf numFmtId="0" fontId="77" fillId="70" borderId="23" applyNumberFormat="0" applyAlignment="0" applyProtection="0"/>
    <xf numFmtId="0" fontId="5" fillId="0" borderId="0" applyNumberFormat="0" applyAlignment="0" applyProtection="0"/>
    <xf numFmtId="0" fontId="78" fillId="90" borderId="23" applyAlignment="0" applyProtection="0"/>
    <xf numFmtId="0" fontId="78" fillId="90" borderId="23" applyAlignment="0" applyProtection="0"/>
    <xf numFmtId="0" fontId="77" fillId="70" borderId="23" applyNumberFormat="0" applyAlignment="0" applyProtection="0"/>
    <xf numFmtId="0" fontId="5" fillId="0" borderId="0" applyNumberFormat="0" applyAlignment="0" applyProtection="0"/>
    <xf numFmtId="0" fontId="77" fillId="70" borderId="23" applyNumberFormat="0" applyAlignment="0" applyProtection="0"/>
    <xf numFmtId="0" fontId="5" fillId="0" borderId="0" applyNumberFormat="0" applyAlignment="0" applyProtection="0"/>
    <xf numFmtId="0" fontId="77" fillId="70" borderId="23" applyNumberFormat="0" applyAlignment="0" applyProtection="0"/>
    <xf numFmtId="0" fontId="5" fillId="0" borderId="0" applyNumberFormat="0" applyAlignment="0" applyProtection="0"/>
    <xf numFmtId="0" fontId="77" fillId="70" borderId="23" applyNumberFormat="0" applyAlignment="0" applyProtection="0"/>
    <xf numFmtId="0" fontId="5" fillId="0" borderId="0" applyNumberFormat="0" applyAlignment="0" applyProtection="0"/>
    <xf numFmtId="0" fontId="77" fillId="70" borderId="23" applyNumberFormat="0" applyAlignment="0" applyProtection="0"/>
    <xf numFmtId="0" fontId="5" fillId="0" borderId="0" applyNumberFormat="0" applyAlignment="0" applyProtection="0"/>
    <xf numFmtId="0" fontId="77" fillId="70" borderId="23" applyNumberFormat="0" applyAlignment="0" applyProtection="0"/>
    <xf numFmtId="0" fontId="5" fillId="0" borderId="0" applyNumberFormat="0" applyAlignment="0" applyProtection="0"/>
    <xf numFmtId="0" fontId="77" fillId="70" borderId="23" applyNumberFormat="0" applyAlignment="0" applyProtection="0"/>
    <xf numFmtId="0" fontId="5" fillId="0" borderId="0" applyNumberFormat="0" applyAlignment="0" applyProtection="0"/>
    <xf numFmtId="0" fontId="77" fillId="70" borderId="23" applyNumberFormat="0" applyAlignment="0" applyProtection="0"/>
    <xf numFmtId="0" fontId="5" fillId="0" borderId="0" applyNumberFormat="0" applyAlignment="0" applyProtection="0"/>
    <xf numFmtId="0" fontId="77" fillId="70" borderId="23" applyNumberFormat="0" applyAlignment="0" applyProtection="0"/>
    <xf numFmtId="0" fontId="5" fillId="0" borderId="0" applyNumberFormat="0" applyAlignment="0" applyProtection="0"/>
    <xf numFmtId="0" fontId="77" fillId="70" borderId="23" applyNumberFormat="0" applyAlignment="0" applyProtection="0"/>
    <xf numFmtId="0" fontId="5" fillId="0" borderId="0" applyNumberFormat="0" applyAlignment="0" applyProtection="0"/>
    <xf numFmtId="0" fontId="77" fillId="70" borderId="23" applyNumberFormat="0" applyAlignment="0" applyProtection="0"/>
    <xf numFmtId="0" fontId="77" fillId="89" borderId="23" applyNumberFormat="0" applyAlignment="0" applyProtection="0"/>
    <xf numFmtId="0" fontId="77" fillId="70" borderId="23" applyNumberFormat="0" applyAlignment="0" applyProtection="0"/>
    <xf numFmtId="0" fontId="77" fillId="70" borderId="23" applyNumberFormat="0" applyAlignment="0" applyProtection="0"/>
    <xf numFmtId="0" fontId="77" fillId="89" borderId="23" applyNumberFormat="0" applyAlignment="0" applyProtection="0"/>
    <xf numFmtId="0" fontId="77" fillId="70" borderId="23" applyNumberFormat="0" applyAlignment="0" applyProtection="0"/>
    <xf numFmtId="0" fontId="77" fillId="70" borderId="23" applyNumberFormat="0" applyAlignment="0" applyProtection="0"/>
    <xf numFmtId="0" fontId="5" fillId="0" borderId="0" applyNumberFormat="0" applyAlignment="0" applyProtection="0"/>
    <xf numFmtId="0" fontId="77" fillId="70" borderId="23" applyNumberFormat="0" applyAlignment="0" applyProtection="0"/>
    <xf numFmtId="0" fontId="5" fillId="0" borderId="0" applyNumberFormat="0" applyAlignment="0" applyProtection="0"/>
    <xf numFmtId="0" fontId="77" fillId="70" borderId="23" applyNumberFormat="0" applyAlignment="0" applyProtection="0"/>
    <xf numFmtId="0" fontId="5" fillId="0" borderId="0" applyNumberFormat="0" applyAlignment="0" applyProtection="0"/>
    <xf numFmtId="0" fontId="77" fillId="70" borderId="23" applyNumberFormat="0" applyAlignment="0" applyProtection="0"/>
    <xf numFmtId="0" fontId="5" fillId="0" borderId="0" applyNumberFormat="0" applyAlignment="0" applyProtection="0"/>
    <xf numFmtId="0" fontId="77" fillId="70" borderId="23" applyNumberFormat="0" applyAlignment="0" applyProtection="0"/>
    <xf numFmtId="0" fontId="5" fillId="0" borderId="0" applyNumberFormat="0" applyAlignment="0" applyProtection="0"/>
    <xf numFmtId="0" fontId="77" fillId="70" borderId="23" applyNumberFormat="0" applyAlignment="0" applyProtection="0"/>
    <xf numFmtId="0" fontId="5" fillId="0" borderId="0" applyNumberFormat="0" applyAlignment="0" applyProtection="0"/>
    <xf numFmtId="0" fontId="77" fillId="70" borderId="23" applyNumberFormat="0" applyAlignment="0" applyProtection="0"/>
    <xf numFmtId="0" fontId="5" fillId="0" borderId="0" applyNumberFormat="0" applyAlignment="0" applyProtection="0"/>
    <xf numFmtId="0" fontId="77" fillId="70" borderId="23" applyNumberFormat="0" applyAlignment="0" applyProtection="0"/>
    <xf numFmtId="0" fontId="5" fillId="0" borderId="0" applyNumberFormat="0" applyAlignment="0" applyProtection="0"/>
    <xf numFmtId="0" fontId="77" fillId="70" borderId="23" applyNumberFormat="0" applyAlignment="0" applyProtection="0"/>
    <xf numFmtId="0" fontId="5" fillId="0" borderId="0" applyNumberFormat="0" applyAlignment="0" applyProtection="0"/>
    <xf numFmtId="0" fontId="77" fillId="70" borderId="23" applyNumberFormat="0" applyAlignment="0" applyProtection="0"/>
    <xf numFmtId="0" fontId="5" fillId="0" borderId="0" applyNumberFormat="0" applyAlignment="0" applyProtection="0"/>
    <xf numFmtId="0" fontId="77" fillId="70" borderId="23" applyNumberFormat="0" applyAlignment="0" applyProtection="0"/>
    <xf numFmtId="0" fontId="77" fillId="70" borderId="23" applyNumberFormat="0" applyAlignment="0" applyProtection="0"/>
    <xf numFmtId="0" fontId="5" fillId="0" borderId="0" applyNumberFormat="0" applyAlignment="0" applyProtection="0"/>
    <xf numFmtId="0" fontId="77" fillId="70" borderId="23" applyNumberFormat="0" applyAlignment="0" applyProtection="0"/>
    <xf numFmtId="0" fontId="5" fillId="0" borderId="0" applyNumberFormat="0" applyAlignment="0" applyProtection="0"/>
    <xf numFmtId="0" fontId="77" fillId="70" borderId="23" applyNumberFormat="0" applyAlignment="0" applyProtection="0"/>
    <xf numFmtId="0" fontId="5" fillId="0" borderId="0" applyNumberFormat="0" applyAlignment="0" applyProtection="0"/>
    <xf numFmtId="0" fontId="77" fillId="70" borderId="23" applyNumberFormat="0" applyAlignment="0" applyProtection="0"/>
    <xf numFmtId="0" fontId="5" fillId="0" borderId="0" applyNumberFormat="0" applyAlignment="0" applyProtection="0"/>
    <xf numFmtId="0" fontId="77" fillId="70" borderId="23" applyNumberFormat="0" applyAlignment="0" applyProtection="0"/>
    <xf numFmtId="0" fontId="5" fillId="0" borderId="0" applyNumberFormat="0" applyAlignment="0" applyProtection="0"/>
    <xf numFmtId="0" fontId="77" fillId="70" borderId="23" applyNumberFormat="0" applyAlignment="0" applyProtection="0"/>
    <xf numFmtId="0" fontId="5" fillId="0" borderId="0" applyNumberFormat="0" applyAlignment="0" applyProtection="0"/>
    <xf numFmtId="0" fontId="77" fillId="70" borderId="23" applyNumberFormat="0" applyAlignment="0" applyProtection="0"/>
    <xf numFmtId="0" fontId="5" fillId="0" borderId="0" applyNumberFormat="0" applyAlignment="0" applyProtection="0"/>
    <xf numFmtId="0" fontId="77" fillId="70" borderId="23" applyNumberFormat="0" applyAlignment="0" applyProtection="0"/>
    <xf numFmtId="0" fontId="5" fillId="0" borderId="0" applyNumberFormat="0" applyAlignment="0" applyProtection="0"/>
    <xf numFmtId="0" fontId="77" fillId="70" borderId="23" applyNumberFormat="0" applyAlignment="0" applyProtection="0"/>
    <xf numFmtId="0" fontId="5" fillId="0" borderId="0" applyNumberFormat="0" applyAlignment="0" applyProtection="0"/>
    <xf numFmtId="0" fontId="77" fillId="70" borderId="23" applyNumberFormat="0" applyAlignment="0" applyProtection="0"/>
    <xf numFmtId="0" fontId="5" fillId="0" borderId="0" applyNumberFormat="0" applyAlignment="0" applyProtection="0"/>
    <xf numFmtId="0" fontId="77" fillId="70" borderId="23" applyNumberFormat="0" applyAlignment="0" applyProtection="0"/>
    <xf numFmtId="0" fontId="77" fillId="70" borderId="23" applyNumberFormat="0" applyAlignment="0" applyProtection="0"/>
    <xf numFmtId="0" fontId="5" fillId="0" borderId="0" applyNumberFormat="0" applyAlignment="0" applyProtection="0"/>
    <xf numFmtId="0" fontId="77" fillId="70" borderId="23" applyNumberFormat="0" applyAlignment="0" applyProtection="0"/>
    <xf numFmtId="0" fontId="5" fillId="0" borderId="0" applyNumberFormat="0" applyAlignment="0" applyProtection="0"/>
    <xf numFmtId="0" fontId="77" fillId="70" borderId="23" applyNumberFormat="0" applyAlignment="0" applyProtection="0"/>
    <xf numFmtId="0" fontId="5" fillId="0" borderId="0" applyNumberFormat="0" applyAlignment="0" applyProtection="0"/>
    <xf numFmtId="0" fontId="77" fillId="70" borderId="23" applyNumberFormat="0" applyAlignment="0" applyProtection="0"/>
    <xf numFmtId="0" fontId="5" fillId="0" borderId="0" applyNumberFormat="0" applyAlignment="0" applyProtection="0"/>
    <xf numFmtId="0" fontId="77" fillId="70" borderId="23" applyNumberFormat="0" applyAlignment="0" applyProtection="0"/>
    <xf numFmtId="0" fontId="5" fillId="0" borderId="0" applyNumberFormat="0" applyAlignment="0" applyProtection="0"/>
    <xf numFmtId="0" fontId="77" fillId="70" borderId="23" applyNumberFormat="0" applyAlignment="0" applyProtection="0"/>
    <xf numFmtId="0" fontId="5" fillId="0" borderId="0" applyNumberFormat="0" applyAlignment="0" applyProtection="0"/>
    <xf numFmtId="0" fontId="77" fillId="70" borderId="23" applyNumberFormat="0" applyAlignment="0" applyProtection="0"/>
    <xf numFmtId="0" fontId="5" fillId="0" borderId="0" applyNumberFormat="0" applyAlignment="0" applyProtection="0"/>
    <xf numFmtId="0" fontId="77" fillId="70" borderId="23" applyNumberFormat="0" applyAlignment="0" applyProtection="0"/>
    <xf numFmtId="0" fontId="5" fillId="0" borderId="0" applyNumberFormat="0" applyAlignment="0" applyProtection="0"/>
    <xf numFmtId="0" fontId="77" fillId="70" borderId="23" applyNumberFormat="0" applyAlignment="0" applyProtection="0"/>
    <xf numFmtId="0" fontId="5" fillId="0" borderId="0" applyNumberFormat="0" applyAlignment="0" applyProtection="0"/>
    <xf numFmtId="0" fontId="77" fillId="70" borderId="23" applyNumberFormat="0" applyAlignment="0" applyProtection="0"/>
    <xf numFmtId="0" fontId="5" fillId="0" borderId="0" applyNumberFormat="0" applyAlignment="0" applyProtection="0"/>
    <xf numFmtId="0" fontId="77" fillId="70" borderId="23" applyNumberFormat="0" applyAlignment="0" applyProtection="0"/>
    <xf numFmtId="0" fontId="14" fillId="6" borderId="5" applyNumberFormat="0" applyAlignment="0" applyProtection="0"/>
    <xf numFmtId="0" fontId="77" fillId="70" borderId="23" applyNumberFormat="0" applyAlignment="0" applyProtection="0"/>
    <xf numFmtId="0" fontId="5" fillId="0" borderId="0" applyNumberFormat="0" applyAlignment="0" applyProtection="0"/>
    <xf numFmtId="0" fontId="77" fillId="70" borderId="23" applyNumberFormat="0" applyAlignment="0" applyProtection="0"/>
    <xf numFmtId="0" fontId="5" fillId="0" borderId="0" applyNumberFormat="0" applyAlignment="0" applyProtection="0"/>
    <xf numFmtId="0" fontId="77" fillId="70" borderId="23" applyNumberFormat="0" applyAlignment="0" applyProtection="0"/>
    <xf numFmtId="0" fontId="5" fillId="0" borderId="0" applyNumberFormat="0" applyAlignment="0" applyProtection="0"/>
    <xf numFmtId="0" fontId="77" fillId="70" borderId="23" applyNumberFormat="0" applyAlignment="0" applyProtection="0"/>
    <xf numFmtId="0" fontId="5" fillId="0" borderId="0" applyNumberFormat="0" applyAlignment="0" applyProtection="0"/>
    <xf numFmtId="0" fontId="77" fillId="70" borderId="23" applyNumberFormat="0" applyAlignment="0" applyProtection="0"/>
    <xf numFmtId="0" fontId="5" fillId="0" borderId="0" applyNumberFormat="0" applyAlignment="0" applyProtection="0"/>
    <xf numFmtId="0" fontId="77" fillId="70" borderId="23" applyNumberFormat="0" applyAlignment="0" applyProtection="0"/>
    <xf numFmtId="0" fontId="5" fillId="0" borderId="0" applyNumberFormat="0" applyAlignment="0" applyProtection="0"/>
    <xf numFmtId="0" fontId="77" fillId="70" borderId="23" applyNumberFormat="0" applyAlignment="0" applyProtection="0"/>
    <xf numFmtId="0" fontId="5" fillId="0" borderId="0" applyNumberFormat="0" applyAlignment="0" applyProtection="0"/>
    <xf numFmtId="0" fontId="77" fillId="70" borderId="23" applyNumberFormat="0" applyAlignment="0" applyProtection="0"/>
    <xf numFmtId="0" fontId="5" fillId="0" borderId="0" applyNumberFormat="0" applyAlignment="0" applyProtection="0"/>
    <xf numFmtId="0" fontId="77" fillId="70" borderId="23" applyNumberFormat="0" applyAlignment="0" applyProtection="0"/>
    <xf numFmtId="0" fontId="5" fillId="0" borderId="0" applyNumberFormat="0" applyAlignment="0" applyProtection="0"/>
    <xf numFmtId="0" fontId="77" fillId="70" borderId="23" applyNumberFormat="0" applyAlignment="0" applyProtection="0"/>
    <xf numFmtId="0" fontId="5" fillId="0" borderId="0" applyNumberFormat="0" applyAlignment="0" applyProtection="0"/>
    <xf numFmtId="0" fontId="77" fillId="70" borderId="23" applyNumberFormat="0" applyAlignment="0" applyProtection="0"/>
    <xf numFmtId="0" fontId="5" fillId="0" borderId="0" applyNumberFormat="0" applyAlignment="0" applyProtection="0"/>
    <xf numFmtId="0" fontId="77" fillId="70" borderId="23" applyNumberFormat="0" applyAlignment="0" applyProtection="0"/>
    <xf numFmtId="0" fontId="5" fillId="0" borderId="0" applyNumberFormat="0" applyAlignment="0" applyProtection="0"/>
    <xf numFmtId="0" fontId="77" fillId="70" borderId="23" applyNumberFormat="0" applyAlignment="0" applyProtection="0"/>
    <xf numFmtId="0" fontId="5" fillId="0" borderId="0" applyNumberFormat="0" applyAlignment="0" applyProtection="0"/>
    <xf numFmtId="0" fontId="77" fillId="70" borderId="23" applyNumberFormat="0" applyAlignment="0" applyProtection="0"/>
    <xf numFmtId="0" fontId="5" fillId="0" borderId="0" applyNumberFormat="0" applyAlignment="0" applyProtection="0"/>
    <xf numFmtId="0" fontId="77" fillId="70" borderId="23" applyNumberFormat="0" applyAlignment="0" applyProtection="0"/>
    <xf numFmtId="0" fontId="5" fillId="0" borderId="0" applyNumberFormat="0" applyAlignment="0" applyProtection="0"/>
    <xf numFmtId="0" fontId="77" fillId="70" borderId="23" applyNumberFormat="0" applyAlignment="0" applyProtection="0"/>
    <xf numFmtId="0" fontId="5" fillId="0" borderId="0" applyNumberFormat="0" applyAlignment="0" applyProtection="0"/>
    <xf numFmtId="0" fontId="77" fillId="70" borderId="23" applyNumberFormat="0" applyAlignment="0" applyProtection="0"/>
    <xf numFmtId="0" fontId="5" fillId="0" borderId="0" applyNumberFormat="0" applyAlignment="0" applyProtection="0"/>
    <xf numFmtId="0" fontId="77" fillId="70" borderId="23" applyNumberFormat="0" applyAlignment="0" applyProtection="0"/>
    <xf numFmtId="0" fontId="5" fillId="0" borderId="0" applyNumberFormat="0" applyAlignment="0" applyProtection="0"/>
    <xf numFmtId="0" fontId="77" fillId="70" borderId="23" applyNumberFormat="0" applyAlignment="0" applyProtection="0"/>
    <xf numFmtId="0" fontId="5" fillId="0" borderId="0" applyNumberFormat="0" applyAlignment="0" applyProtection="0"/>
    <xf numFmtId="0" fontId="77" fillId="70" borderId="23" applyNumberFormat="0" applyAlignment="0" applyProtection="0"/>
    <xf numFmtId="0" fontId="5" fillId="0" borderId="0" applyNumberFormat="0" applyAlignment="0" applyProtection="0"/>
    <xf numFmtId="0" fontId="22" fillId="0" borderId="0"/>
    <xf numFmtId="0" fontId="22" fillId="0" borderId="0"/>
    <xf numFmtId="0" fontId="22" fillId="0" borderId="0"/>
    <xf numFmtId="0" fontId="22" fillId="0" borderId="0"/>
    <xf numFmtId="0" fontId="79" fillId="91" borderId="24" applyNumberFormat="0" applyAlignment="0" applyProtection="0"/>
    <xf numFmtId="0" fontId="80" fillId="92" borderId="24" applyAlignment="0" applyProtection="0"/>
    <xf numFmtId="0" fontId="80" fillId="92" borderId="24" applyAlignment="0" applyProtection="0"/>
    <xf numFmtId="0" fontId="80" fillId="92" borderId="24"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80" fillId="92" borderId="24" applyAlignment="0" applyProtection="0"/>
    <xf numFmtId="0" fontId="80" fillId="92" borderId="24"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80" fillId="92" borderId="24" applyAlignment="0" applyProtection="0"/>
    <xf numFmtId="0" fontId="80" fillId="92" borderId="24"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16" fillId="7" borderId="8" applyNumberFormat="0" applyAlignment="0" applyProtection="0"/>
    <xf numFmtId="0" fontId="80" fillId="92" borderId="24"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5" fillId="0" borderId="0" applyNumberFormat="0" applyAlignment="0" applyProtection="0"/>
    <xf numFmtId="0" fontId="80" fillId="92" borderId="24"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5" fillId="0" borderId="0" applyNumberFormat="0" applyAlignment="0" applyProtection="0"/>
    <xf numFmtId="0" fontId="80" fillId="91" borderId="24" applyNumberFormat="0" applyAlignment="0" applyProtection="0"/>
    <xf numFmtId="0" fontId="5" fillId="0" borderId="0" applyNumberFormat="0" applyAlignment="0" applyProtection="0"/>
    <xf numFmtId="0" fontId="81" fillId="0" borderId="25" applyFill="0" applyAlignment="0" applyProtection="0"/>
    <xf numFmtId="0" fontId="81" fillId="0" borderId="25" applyFill="0" applyAlignment="0" applyProtection="0"/>
    <xf numFmtId="0" fontId="82" fillId="0" borderId="26" applyNumberFormat="0" applyFill="0" applyAlignment="0" applyProtection="0"/>
    <xf numFmtId="0" fontId="5" fillId="0" borderId="0" applyNumberFormat="0" applyFill="0" applyAlignment="0" applyProtection="0"/>
    <xf numFmtId="0" fontId="82" fillId="0" borderId="26" applyNumberFormat="0" applyFill="0" applyAlignment="0" applyProtection="0"/>
    <xf numFmtId="0" fontId="5" fillId="0" borderId="0" applyNumberFormat="0" applyFill="0" applyAlignment="0" applyProtection="0"/>
    <xf numFmtId="0" fontId="82" fillId="0" borderId="26" applyNumberFormat="0" applyFill="0" applyAlignment="0" applyProtection="0"/>
    <xf numFmtId="0" fontId="5" fillId="0" borderId="0" applyNumberFormat="0" applyFill="0" applyAlignment="0" applyProtection="0"/>
    <xf numFmtId="0" fontId="82" fillId="0" borderId="26" applyNumberFormat="0" applyFill="0" applyAlignment="0" applyProtection="0"/>
    <xf numFmtId="0" fontId="5" fillId="0" borderId="0" applyNumberFormat="0" applyFill="0" applyAlignment="0" applyProtection="0"/>
    <xf numFmtId="0" fontId="82" fillId="0" borderId="26" applyNumberFormat="0" applyFill="0" applyAlignment="0" applyProtection="0"/>
    <xf numFmtId="0" fontId="5" fillId="0" borderId="0" applyNumberFormat="0" applyFill="0" applyAlignment="0" applyProtection="0"/>
    <xf numFmtId="0" fontId="82" fillId="0" borderId="26" applyNumberFormat="0" applyFill="0" applyAlignment="0" applyProtection="0"/>
    <xf numFmtId="0" fontId="5" fillId="0" borderId="0" applyNumberFormat="0" applyFill="0" applyAlignment="0" applyProtection="0"/>
    <xf numFmtId="0" fontId="82" fillId="0" borderId="26" applyNumberFormat="0" applyFill="0" applyAlignment="0" applyProtection="0"/>
    <xf numFmtId="0" fontId="5" fillId="0" borderId="0" applyNumberFormat="0" applyFill="0" applyAlignment="0" applyProtection="0"/>
    <xf numFmtId="0" fontId="82" fillId="0" borderId="26" applyNumberFormat="0" applyFill="0" applyAlignment="0" applyProtection="0"/>
    <xf numFmtId="0" fontId="5" fillId="0" borderId="0" applyNumberFormat="0" applyFill="0" applyAlignment="0" applyProtection="0"/>
    <xf numFmtId="0" fontId="82" fillId="0" borderId="26" applyNumberFormat="0" applyFill="0" applyAlignment="0" applyProtection="0"/>
    <xf numFmtId="0" fontId="5" fillId="0" borderId="0" applyNumberFormat="0" applyFill="0" applyAlignment="0" applyProtection="0"/>
    <xf numFmtId="0" fontId="82" fillId="0" borderId="26" applyNumberFormat="0" applyFill="0" applyAlignment="0" applyProtection="0"/>
    <xf numFmtId="0" fontId="5" fillId="0" borderId="0" applyNumberFormat="0" applyFill="0" applyAlignment="0" applyProtection="0"/>
    <xf numFmtId="0" fontId="82" fillId="0" borderId="26" applyNumberFormat="0" applyFill="0" applyAlignment="0" applyProtection="0"/>
    <xf numFmtId="0" fontId="81" fillId="0" borderId="25" applyFill="0" applyAlignment="0" applyProtection="0"/>
    <xf numFmtId="0" fontId="82" fillId="0" borderId="26" applyNumberFormat="0" applyFill="0" applyAlignment="0" applyProtection="0"/>
    <xf numFmtId="0" fontId="82" fillId="0" borderId="26" applyNumberFormat="0" applyFill="0" applyAlignment="0" applyProtection="0"/>
    <xf numFmtId="0" fontId="82" fillId="0" borderId="26" applyNumberFormat="0" applyFill="0" applyAlignment="0" applyProtection="0"/>
    <xf numFmtId="0" fontId="82" fillId="0" borderId="26" applyNumberFormat="0" applyFill="0" applyAlignment="0" applyProtection="0"/>
    <xf numFmtId="0" fontId="82" fillId="0" borderId="26" applyNumberFormat="0" applyFill="0" applyAlignment="0" applyProtection="0"/>
    <xf numFmtId="0" fontId="5" fillId="0" borderId="0" applyNumberFormat="0" applyFill="0" applyAlignment="0" applyProtection="0"/>
    <xf numFmtId="0" fontId="82" fillId="0" borderId="26" applyNumberFormat="0" applyFill="0" applyAlignment="0" applyProtection="0"/>
    <xf numFmtId="0" fontId="5" fillId="0" borderId="0" applyNumberFormat="0" applyFill="0" applyAlignment="0" applyProtection="0"/>
    <xf numFmtId="0" fontId="82" fillId="0" borderId="26" applyNumberFormat="0" applyFill="0" applyAlignment="0" applyProtection="0"/>
    <xf numFmtId="0" fontId="5" fillId="0" borderId="0" applyNumberFormat="0" applyFill="0" applyAlignment="0" applyProtection="0"/>
    <xf numFmtId="0" fontId="82" fillId="0" borderId="26" applyNumberFormat="0" applyFill="0" applyAlignment="0" applyProtection="0"/>
    <xf numFmtId="0" fontId="5" fillId="0" borderId="0" applyNumberFormat="0" applyFill="0" applyAlignment="0" applyProtection="0"/>
    <xf numFmtId="0" fontId="82" fillId="0" borderId="26" applyNumberFormat="0" applyFill="0" applyAlignment="0" applyProtection="0"/>
    <xf numFmtId="0" fontId="5" fillId="0" borderId="0" applyNumberFormat="0" applyFill="0" applyAlignment="0" applyProtection="0"/>
    <xf numFmtId="0" fontId="82" fillId="0" borderId="26" applyNumberFormat="0" applyFill="0" applyAlignment="0" applyProtection="0"/>
    <xf numFmtId="0" fontId="5" fillId="0" borderId="0" applyNumberFormat="0" applyFill="0" applyAlignment="0" applyProtection="0"/>
    <xf numFmtId="0" fontId="82" fillId="0" borderId="26" applyNumberFormat="0" applyFill="0" applyAlignment="0" applyProtection="0"/>
    <xf numFmtId="0" fontId="5" fillId="0" borderId="0" applyNumberFormat="0" applyFill="0" applyAlignment="0" applyProtection="0"/>
    <xf numFmtId="0" fontId="82" fillId="0" borderId="26" applyNumberFormat="0" applyFill="0" applyAlignment="0" applyProtection="0"/>
    <xf numFmtId="0" fontId="5" fillId="0" borderId="0" applyNumberFormat="0" applyFill="0" applyAlignment="0" applyProtection="0"/>
    <xf numFmtId="0" fontId="82" fillId="0" borderId="26" applyNumberFormat="0" applyFill="0" applyAlignment="0" applyProtection="0"/>
    <xf numFmtId="0" fontId="5" fillId="0" borderId="0" applyNumberFormat="0" applyFill="0" applyAlignment="0" applyProtection="0"/>
    <xf numFmtId="0" fontId="82" fillId="0" borderId="26" applyNumberFormat="0" applyFill="0" applyAlignment="0" applyProtection="0"/>
    <xf numFmtId="0" fontId="5" fillId="0" borderId="0" applyNumberFormat="0" applyFill="0" applyAlignment="0" applyProtection="0"/>
    <xf numFmtId="0" fontId="82" fillId="0" borderId="26" applyNumberFormat="0" applyFill="0" applyAlignment="0" applyProtection="0"/>
    <xf numFmtId="0" fontId="81" fillId="0" borderId="25" applyFill="0" applyAlignment="0" applyProtection="0"/>
    <xf numFmtId="0" fontId="82" fillId="0" borderId="26" applyNumberFormat="0" applyFill="0" applyAlignment="0" applyProtection="0"/>
    <xf numFmtId="0" fontId="5" fillId="0" borderId="0" applyNumberFormat="0" applyFill="0" applyAlignment="0" applyProtection="0"/>
    <xf numFmtId="0" fontId="82" fillId="0" borderId="26" applyNumberFormat="0" applyFill="0" applyAlignment="0" applyProtection="0"/>
    <xf numFmtId="0" fontId="5" fillId="0" borderId="0" applyNumberFormat="0" applyFill="0" applyAlignment="0" applyProtection="0"/>
    <xf numFmtId="0" fontId="82" fillId="0" borderId="26" applyNumberFormat="0" applyFill="0" applyAlignment="0" applyProtection="0"/>
    <xf numFmtId="0" fontId="5" fillId="0" borderId="0" applyNumberFormat="0" applyFill="0" applyAlignment="0" applyProtection="0"/>
    <xf numFmtId="0" fontId="82" fillId="0" borderId="26" applyNumberFormat="0" applyFill="0" applyAlignment="0" applyProtection="0"/>
    <xf numFmtId="0" fontId="5" fillId="0" borderId="0" applyNumberFormat="0" applyFill="0" applyAlignment="0" applyProtection="0"/>
    <xf numFmtId="0" fontId="82" fillId="0" borderId="26" applyNumberFormat="0" applyFill="0" applyAlignment="0" applyProtection="0"/>
    <xf numFmtId="0" fontId="5" fillId="0" borderId="0" applyNumberFormat="0" applyFill="0" applyAlignment="0" applyProtection="0"/>
    <xf numFmtId="0" fontId="82" fillId="0" borderId="26" applyNumberFormat="0" applyFill="0" applyAlignment="0" applyProtection="0"/>
    <xf numFmtId="0" fontId="5" fillId="0" borderId="0" applyNumberFormat="0" applyFill="0" applyAlignment="0" applyProtection="0"/>
    <xf numFmtId="0" fontId="82" fillId="0" borderId="26" applyNumberFormat="0" applyFill="0" applyAlignment="0" applyProtection="0"/>
    <xf numFmtId="0" fontId="5" fillId="0" borderId="0" applyNumberFormat="0" applyFill="0" applyAlignment="0" applyProtection="0"/>
    <xf numFmtId="0" fontId="82" fillId="0" borderId="26" applyNumberFormat="0" applyFill="0" applyAlignment="0" applyProtection="0"/>
    <xf numFmtId="0" fontId="5" fillId="0" borderId="0" applyNumberFormat="0" applyFill="0" applyAlignment="0" applyProtection="0"/>
    <xf numFmtId="0" fontId="82" fillId="0" borderId="26" applyNumberFormat="0" applyFill="0" applyAlignment="0" applyProtection="0"/>
    <xf numFmtId="0" fontId="5" fillId="0" borderId="0" applyNumberFormat="0" applyFill="0" applyAlignment="0" applyProtection="0"/>
    <xf numFmtId="0" fontId="82" fillId="0" borderId="26" applyNumberFormat="0" applyFill="0" applyAlignment="0" applyProtection="0"/>
    <xf numFmtId="0" fontId="5" fillId="0" borderId="0" applyNumberFormat="0" applyFill="0" applyAlignment="0" applyProtection="0"/>
    <xf numFmtId="0" fontId="82" fillId="0" borderId="26" applyNumberFormat="0" applyFill="0" applyAlignment="0" applyProtection="0"/>
    <xf numFmtId="0" fontId="81" fillId="0" borderId="25" applyFill="0" applyAlignment="0" applyProtection="0"/>
    <xf numFmtId="0" fontId="82" fillId="0" borderId="26" applyNumberFormat="0" applyFill="0" applyAlignment="0" applyProtection="0"/>
    <xf numFmtId="0" fontId="5" fillId="0" borderId="0" applyNumberFormat="0" applyFill="0" applyAlignment="0" applyProtection="0"/>
    <xf numFmtId="0" fontId="82" fillId="0" borderId="26" applyNumberFormat="0" applyFill="0" applyAlignment="0" applyProtection="0"/>
    <xf numFmtId="0" fontId="5" fillId="0" borderId="0" applyNumberFormat="0" applyFill="0" applyAlignment="0" applyProtection="0"/>
    <xf numFmtId="0" fontId="82" fillId="0" borderId="26" applyNumberFormat="0" applyFill="0" applyAlignment="0" applyProtection="0"/>
    <xf numFmtId="0" fontId="5" fillId="0" borderId="0" applyNumberFormat="0" applyFill="0" applyAlignment="0" applyProtection="0"/>
    <xf numFmtId="0" fontId="82" fillId="0" borderId="26" applyNumberFormat="0" applyFill="0" applyAlignment="0" applyProtection="0"/>
    <xf numFmtId="0" fontId="5" fillId="0" borderId="0" applyNumberFormat="0" applyFill="0" applyAlignment="0" applyProtection="0"/>
    <xf numFmtId="0" fontId="82" fillId="0" borderId="26" applyNumberFormat="0" applyFill="0" applyAlignment="0" applyProtection="0"/>
    <xf numFmtId="0" fontId="5" fillId="0" borderId="0" applyNumberFormat="0" applyFill="0" applyAlignment="0" applyProtection="0"/>
    <xf numFmtId="0" fontId="82" fillId="0" borderId="26" applyNumberFormat="0" applyFill="0" applyAlignment="0" applyProtection="0"/>
    <xf numFmtId="0" fontId="5" fillId="0" borderId="0" applyNumberFormat="0" applyFill="0" applyAlignment="0" applyProtection="0"/>
    <xf numFmtId="0" fontId="82" fillId="0" borderId="26" applyNumberFormat="0" applyFill="0" applyAlignment="0" applyProtection="0"/>
    <xf numFmtId="0" fontId="5" fillId="0" borderId="0" applyNumberFormat="0" applyFill="0" applyAlignment="0" applyProtection="0"/>
    <xf numFmtId="0" fontId="82" fillId="0" borderId="26" applyNumberFormat="0" applyFill="0" applyAlignment="0" applyProtection="0"/>
    <xf numFmtId="0" fontId="5" fillId="0" borderId="0" applyNumberFormat="0" applyFill="0" applyAlignment="0" applyProtection="0"/>
    <xf numFmtId="0" fontId="82" fillId="0" borderId="26" applyNumberFormat="0" applyFill="0" applyAlignment="0" applyProtection="0"/>
    <xf numFmtId="0" fontId="5" fillId="0" borderId="0" applyNumberFormat="0" applyFill="0" applyAlignment="0" applyProtection="0"/>
    <xf numFmtId="0" fontId="82" fillId="0" borderId="26" applyNumberFormat="0" applyFill="0" applyAlignment="0" applyProtection="0"/>
    <xf numFmtId="0" fontId="5" fillId="0" borderId="0" applyNumberFormat="0" applyFill="0" applyAlignment="0" applyProtection="0"/>
    <xf numFmtId="0" fontId="82" fillId="0" borderId="26" applyNumberFormat="0" applyFill="0" applyAlignment="0" applyProtection="0"/>
    <xf numFmtId="0" fontId="15" fillId="0" borderId="7" applyNumberFormat="0" applyFill="0" applyAlignment="0" applyProtection="0"/>
    <xf numFmtId="0" fontId="82" fillId="0" borderId="26" applyNumberFormat="0" applyFill="0" applyAlignment="0" applyProtection="0"/>
    <xf numFmtId="0" fontId="5" fillId="0" borderId="0" applyNumberFormat="0" applyFill="0" applyAlignment="0" applyProtection="0"/>
    <xf numFmtId="0" fontId="82" fillId="0" borderId="26" applyNumberFormat="0" applyFill="0" applyAlignment="0" applyProtection="0"/>
    <xf numFmtId="0" fontId="5" fillId="0" borderId="0" applyNumberFormat="0" applyFill="0" applyAlignment="0" applyProtection="0"/>
    <xf numFmtId="0" fontId="82" fillId="0" borderId="26" applyNumberFormat="0" applyFill="0" applyAlignment="0" applyProtection="0"/>
    <xf numFmtId="0" fontId="5" fillId="0" borderId="0" applyNumberFormat="0" applyFill="0" applyAlignment="0" applyProtection="0"/>
    <xf numFmtId="0" fontId="82" fillId="0" borderId="26" applyNumberFormat="0" applyFill="0" applyAlignment="0" applyProtection="0"/>
    <xf numFmtId="0" fontId="5" fillId="0" borderId="0" applyNumberFormat="0" applyFill="0" applyAlignment="0" applyProtection="0"/>
    <xf numFmtId="0" fontId="82" fillId="0" borderId="26" applyNumberFormat="0" applyFill="0" applyAlignment="0" applyProtection="0"/>
    <xf numFmtId="0" fontId="5" fillId="0" borderId="0" applyNumberFormat="0" applyFill="0" applyAlignment="0" applyProtection="0"/>
    <xf numFmtId="0" fontId="82" fillId="0" borderId="26" applyNumberFormat="0" applyFill="0" applyAlignment="0" applyProtection="0"/>
    <xf numFmtId="0" fontId="5" fillId="0" borderId="0" applyNumberFormat="0" applyFill="0" applyAlignment="0" applyProtection="0"/>
    <xf numFmtId="0" fontId="82" fillId="0" borderId="26" applyNumberFormat="0" applyFill="0" applyAlignment="0" applyProtection="0"/>
    <xf numFmtId="0" fontId="5" fillId="0" borderId="0" applyNumberFormat="0" applyFill="0" applyAlignment="0" applyProtection="0"/>
    <xf numFmtId="0" fontId="82" fillId="0" borderId="26" applyNumberFormat="0" applyFill="0" applyAlignment="0" applyProtection="0"/>
    <xf numFmtId="0" fontId="5" fillId="0" borderId="0" applyNumberFormat="0" applyFill="0" applyAlignment="0" applyProtection="0"/>
    <xf numFmtId="0" fontId="82" fillId="0" borderId="26" applyNumberFormat="0" applyFill="0" applyAlignment="0" applyProtection="0"/>
    <xf numFmtId="0" fontId="5" fillId="0" borderId="0" applyNumberFormat="0" applyFill="0" applyAlignment="0" applyProtection="0"/>
    <xf numFmtId="0" fontId="82" fillId="0" borderId="26" applyNumberFormat="0" applyFill="0" applyAlignment="0" applyProtection="0"/>
    <xf numFmtId="0" fontId="5" fillId="0" borderId="0" applyNumberFormat="0" applyFill="0" applyAlignment="0" applyProtection="0"/>
    <xf numFmtId="0" fontId="82" fillId="0" borderId="26" applyNumberFormat="0" applyFill="0" applyAlignment="0" applyProtection="0"/>
    <xf numFmtId="0" fontId="5" fillId="0" borderId="0" applyNumberFormat="0" applyFill="0" applyAlignment="0" applyProtection="0"/>
    <xf numFmtId="0" fontId="82" fillId="0" borderId="26" applyNumberFormat="0" applyFill="0" applyAlignment="0" applyProtection="0"/>
    <xf numFmtId="0" fontId="5" fillId="0" borderId="0" applyNumberFormat="0" applyFill="0" applyAlignment="0" applyProtection="0"/>
    <xf numFmtId="0" fontId="82" fillId="0" borderId="26" applyNumberFormat="0" applyFill="0" applyAlignment="0" applyProtection="0"/>
    <xf numFmtId="0" fontId="5" fillId="0" borderId="0" applyNumberFormat="0" applyFill="0" applyAlignment="0" applyProtection="0"/>
    <xf numFmtId="0" fontId="82" fillId="0" borderId="26" applyNumberFormat="0" applyFill="0" applyAlignment="0" applyProtection="0"/>
    <xf numFmtId="0" fontId="5" fillId="0" borderId="0" applyNumberFormat="0" applyFill="0" applyAlignment="0" applyProtection="0"/>
    <xf numFmtId="0" fontId="82" fillId="0" borderId="26" applyNumberFormat="0" applyFill="0" applyAlignment="0" applyProtection="0"/>
    <xf numFmtId="0" fontId="5" fillId="0" borderId="0" applyNumberFormat="0" applyFill="0" applyAlignment="0" applyProtection="0"/>
    <xf numFmtId="0" fontId="82" fillId="0" borderId="26" applyNumberFormat="0" applyFill="0" applyAlignment="0" applyProtection="0"/>
    <xf numFmtId="0" fontId="5" fillId="0" borderId="0" applyNumberFormat="0" applyFill="0" applyAlignment="0" applyProtection="0"/>
    <xf numFmtId="0" fontId="82" fillId="0" borderId="26" applyNumberFormat="0" applyFill="0" applyAlignment="0" applyProtection="0"/>
    <xf numFmtId="0" fontId="5" fillId="0" borderId="0" applyNumberFormat="0" applyFill="0" applyAlignment="0" applyProtection="0"/>
    <xf numFmtId="0" fontId="82" fillId="0" borderId="26" applyNumberFormat="0" applyFill="0" applyAlignment="0" applyProtection="0"/>
    <xf numFmtId="0" fontId="5" fillId="0" borderId="0" applyNumberFormat="0" applyFill="0" applyAlignment="0" applyProtection="0"/>
    <xf numFmtId="0" fontId="82" fillId="0" borderId="26" applyNumberFormat="0" applyFill="0" applyAlignment="0" applyProtection="0"/>
    <xf numFmtId="0" fontId="5" fillId="0" borderId="0" applyNumberFormat="0" applyFill="0" applyAlignment="0" applyProtection="0"/>
    <xf numFmtId="0" fontId="82" fillId="0" borderId="26" applyNumberFormat="0" applyFill="0" applyAlignment="0" applyProtection="0"/>
    <xf numFmtId="0" fontId="5" fillId="0" borderId="0" applyNumberFormat="0" applyFill="0" applyAlignment="0" applyProtection="0"/>
    <xf numFmtId="0" fontId="80" fillId="91" borderId="24" applyNumberFormat="0" applyAlignment="0" applyProtection="0"/>
    <xf numFmtId="0" fontId="82" fillId="0" borderId="26" applyNumberFormat="0" applyFill="0" applyAlignment="0" applyProtection="0"/>
    <xf numFmtId="0" fontId="80" fillId="91" borderId="24" applyNumberFormat="0" applyAlignment="0" applyProtection="0"/>
    <xf numFmtId="0" fontId="5" fillId="0" borderId="0" applyNumberFormat="0" applyAlignment="0" applyProtection="0"/>
    <xf numFmtId="0" fontId="80" fillId="92" borderId="24" applyAlignment="0" applyProtection="0"/>
    <xf numFmtId="0" fontId="80" fillId="92" borderId="24" applyAlignment="0" applyProtection="0"/>
    <xf numFmtId="0" fontId="80" fillId="92" borderId="24" applyAlignment="0" applyProtection="0"/>
    <xf numFmtId="0" fontId="80" fillId="92" borderId="24" applyAlignment="0" applyProtection="0"/>
    <xf numFmtId="0" fontId="80" fillId="92" borderId="24" applyAlignment="0" applyProtection="0"/>
    <xf numFmtId="0" fontId="83" fillId="0" borderId="0" applyNumberFormat="0" applyFill="0" applyBorder="0" applyAlignment="0" applyProtection="0"/>
    <xf numFmtId="0" fontId="84" fillId="0" borderId="0" applyNumberFormat="0" applyFill="0" applyBorder="0" applyProtection="0">
      <alignment horizontal="center"/>
    </xf>
    <xf numFmtId="0" fontId="85" fillId="0" borderId="0">
      <protection locked="0"/>
    </xf>
    <xf numFmtId="0" fontId="25" fillId="0" borderId="0" applyFont="0" applyFill="0" applyBorder="0" applyAlignment="0" applyProtection="0"/>
    <xf numFmtId="0" fontId="43" fillId="0" borderId="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alignment horizontal="right"/>
    </xf>
    <xf numFmtId="0" fontId="86" fillId="0" borderId="0" applyFont="0" applyFill="0" applyBorder="0" applyAlignment="0" applyProtection="0"/>
    <xf numFmtId="0" fontId="22" fillId="0" borderId="0" applyFont="0" applyFill="0" applyBorder="0" applyAlignment="0" applyProtection="0">
      <alignment horizontal="right"/>
    </xf>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43" fontId="22" fillId="0" borderId="0" applyFont="0" applyFill="0" applyBorder="0" applyAlignment="0" applyProtection="0"/>
    <xf numFmtId="0" fontId="42" fillId="0" borderId="0" applyFill="0" applyBorder="0" applyAlignment="0" applyProtection="0"/>
    <xf numFmtId="43" fontId="4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3" fontId="4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3" fontId="4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3" fontId="4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3" fontId="4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3" fontId="4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42" fillId="0" borderId="0"/>
    <xf numFmtId="0" fontId="42" fillId="0" borderId="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42" fillId="0" borderId="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42" fillId="0" borderId="0" applyFill="0" applyBorder="0" applyAlignment="0" applyProtection="0"/>
    <xf numFmtId="0" fontId="42" fillId="0" borderId="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alignment horizontal="right"/>
    </xf>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42" fillId="0" borderId="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3" fontId="4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3" fontId="4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87"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8" fillId="0" borderId="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43" fontId="4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0" fontId="22" fillId="0" borderId="0" applyFont="0" applyFill="0" applyBorder="0" applyAlignment="0" applyProtection="0"/>
    <xf numFmtId="3" fontId="88" fillId="0" borderId="0" applyFont="0" applyFill="0" applyBorder="0" applyAlignment="0" applyProtection="0"/>
    <xf numFmtId="3" fontId="22" fillId="0" borderId="0" applyFill="0" applyBorder="0" applyAlignment="0" applyProtection="0"/>
    <xf numFmtId="0" fontId="22" fillId="0" borderId="0">
      <alignment horizontal="center"/>
    </xf>
    <xf numFmtId="0" fontId="22" fillId="0" borderId="0">
      <alignment horizontal="center"/>
    </xf>
    <xf numFmtId="0" fontId="85" fillId="0" borderId="0">
      <protection locked="0"/>
    </xf>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5" fillId="0" borderId="0" applyFont="0" applyFill="0" applyBorder="0" applyAlignment="0" applyProtection="0"/>
    <xf numFmtId="0" fontId="22" fillId="0" borderId="0" applyFont="0" applyFill="0" applyBorder="0" applyAlignment="0" applyProtection="0">
      <alignment horizontal="right"/>
    </xf>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5" fillId="0" borderId="0" applyFont="0" applyFill="0" applyBorder="0" applyAlignment="0" applyProtection="0"/>
    <xf numFmtId="0" fontId="89"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90"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91"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87"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89"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5" fillId="0" borderId="0" applyFont="0" applyFill="0" applyBorder="0" applyAlignment="0" applyProtection="0"/>
    <xf numFmtId="0" fontId="88" fillId="0" borderId="0" applyFont="0" applyFill="0" applyBorder="0" applyAlignment="0" applyProtection="0"/>
    <xf numFmtId="0" fontId="22" fillId="0" borderId="0" applyFill="0" applyBorder="0" applyAlignment="0" applyProtection="0"/>
    <xf numFmtId="0" fontId="92" fillId="0" borderId="0" applyNumberFormat="0"/>
    <xf numFmtId="0" fontId="93" fillId="0" borderId="0" applyNumberFormat="0"/>
    <xf numFmtId="0" fontId="94" fillId="0" borderId="0">
      <protection locked="0"/>
    </xf>
    <xf numFmtId="0" fontId="22" fillId="0" borderId="0" applyFill="0" applyBorder="0" applyAlignment="0" applyProtection="0"/>
    <xf numFmtId="0" fontId="22" fillId="0" borderId="0" applyFont="0" applyFill="0" applyBorder="0" applyAlignment="0" applyProtection="0"/>
    <xf numFmtId="0" fontId="94" fillId="0" borderId="0">
      <protection locked="0"/>
    </xf>
    <xf numFmtId="3" fontId="22" fillId="0" borderId="0"/>
    <xf numFmtId="3" fontId="5" fillId="0" borderId="0"/>
    <xf numFmtId="3" fontId="22" fillId="0" borderId="0"/>
    <xf numFmtId="3" fontId="22" fillId="0" borderId="0"/>
    <xf numFmtId="3" fontId="22" fillId="0" borderId="0"/>
    <xf numFmtId="3" fontId="22" fillId="0" borderId="0"/>
    <xf numFmtId="3" fontId="22"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xf numFmtId="41" fontId="22" fillId="0" borderId="0" applyFont="0" applyFill="0" applyBorder="0" applyAlignment="0" applyProtection="0"/>
    <xf numFmtId="43" fontId="22" fillId="0" borderId="0" applyFont="0" applyFill="0" applyBorder="0" applyAlignment="0" applyProtection="0"/>
    <xf numFmtId="0" fontId="25" fillId="0" borderId="0" applyNumberFormat="0" applyFill="0" applyBorder="0" applyAlignment="0" applyProtection="0"/>
    <xf numFmtId="0" fontId="22"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93" borderId="0" applyNumberFormat="0" applyFont="0" applyBorder="0" applyAlignment="0" applyProtection="0"/>
    <xf numFmtId="0" fontId="22" fillId="93" borderId="0" applyNumberFormat="0" applyFont="0" applyBorder="0" applyAlignment="0" applyProtection="0"/>
    <xf numFmtId="0" fontId="22" fillId="93" borderId="0" applyNumberFormat="0" applyFont="0" applyBorder="0" applyAlignment="0" applyProtection="0"/>
    <xf numFmtId="0" fontId="22" fillId="0" borderId="0"/>
    <xf numFmtId="0" fontId="22" fillId="0" borderId="27" applyNumberFormat="0" applyFont="0" applyFill="0" applyAlignment="0" applyProtection="0"/>
    <xf numFmtId="0" fontId="95" fillId="94" borderId="0" applyNumberFormat="0" applyBorder="0" applyAlignment="0" applyProtection="0"/>
    <xf numFmtId="0" fontId="95" fillId="95" borderId="0" applyNumberFormat="0" applyBorder="0" applyAlignment="0" applyProtection="0"/>
    <xf numFmtId="0" fontId="95" fillId="96" borderId="0" applyNumberFormat="0" applyBorder="0" applyAlignment="0" applyProtection="0"/>
    <xf numFmtId="0" fontId="96" fillId="0" borderId="28" applyNumberFormat="0" applyFill="0" applyAlignment="0" applyProtection="0"/>
    <xf numFmtId="0" fontId="97" fillId="0" borderId="29" applyNumberFormat="0" applyFill="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98" fillId="0" borderId="30" applyNumberFormat="0" applyFill="0" applyAlignment="0" applyProtection="0"/>
    <xf numFmtId="0" fontId="99" fillId="0" borderId="31" applyNumberFormat="0" applyFill="0" applyAlignment="0" applyProtection="0"/>
    <xf numFmtId="0" fontId="100" fillId="0" borderId="0" applyFill="0" applyBorder="0" applyAlignment="0" applyProtection="0"/>
    <xf numFmtId="0" fontId="100" fillId="0" borderId="0" applyNumberFormat="0" applyFill="0" applyBorder="0" applyAlignment="0" applyProtection="0"/>
    <xf numFmtId="0" fontId="5" fillId="0" borderId="0" applyNumberFormat="0" applyFill="0" applyBorder="0" applyAlignment="0" applyProtection="0"/>
    <xf numFmtId="0" fontId="100" fillId="0" borderId="0" applyNumberFormat="0" applyFill="0" applyBorder="0" applyAlignment="0" applyProtection="0"/>
    <xf numFmtId="0" fontId="5" fillId="0" borderId="0" applyNumberFormat="0" applyFill="0" applyBorder="0" applyAlignment="0" applyProtection="0"/>
    <xf numFmtId="0" fontId="100" fillId="0" borderId="0" applyNumberFormat="0" applyFill="0" applyBorder="0" applyAlignment="0" applyProtection="0"/>
    <xf numFmtId="0" fontId="5" fillId="0" borderId="0" applyNumberFormat="0" applyFill="0" applyBorder="0" applyAlignment="0" applyProtection="0"/>
    <xf numFmtId="0" fontId="100" fillId="0" borderId="0" applyNumberFormat="0" applyFill="0" applyBorder="0" applyAlignment="0" applyProtection="0"/>
    <xf numFmtId="0" fontId="5" fillId="0" borderId="0" applyNumberFormat="0" applyFill="0" applyBorder="0" applyAlignment="0" applyProtection="0"/>
    <xf numFmtId="0" fontId="100" fillId="0" borderId="0" applyNumberFormat="0" applyFill="0" applyBorder="0" applyAlignment="0" applyProtection="0"/>
    <xf numFmtId="0" fontId="5" fillId="0" borderId="0" applyNumberFormat="0" applyFill="0" applyBorder="0" applyAlignment="0" applyProtection="0"/>
    <xf numFmtId="0" fontId="100" fillId="0" borderId="0" applyNumberFormat="0" applyFill="0" applyBorder="0" applyAlignment="0" applyProtection="0"/>
    <xf numFmtId="0" fontId="5" fillId="0" borderId="0" applyNumberFormat="0" applyFill="0" applyBorder="0" applyAlignment="0" applyProtection="0"/>
    <xf numFmtId="0" fontId="100" fillId="0" borderId="0" applyNumberFormat="0" applyFill="0" applyBorder="0" applyAlignment="0" applyProtection="0"/>
    <xf numFmtId="0" fontId="5" fillId="0" borderId="0" applyNumberFormat="0" applyFill="0" applyBorder="0" applyAlignment="0" applyProtection="0"/>
    <xf numFmtId="0" fontId="100" fillId="0" borderId="0" applyNumberFormat="0" applyFill="0" applyBorder="0" applyAlignment="0" applyProtection="0"/>
    <xf numFmtId="0" fontId="5" fillId="0" borderId="0" applyNumberFormat="0" applyFill="0" applyBorder="0" applyAlignment="0" applyProtection="0"/>
    <xf numFmtId="0" fontId="100" fillId="0" borderId="0" applyNumberFormat="0" applyFill="0" applyBorder="0" applyAlignment="0" applyProtection="0"/>
    <xf numFmtId="0" fontId="5" fillId="0" borderId="0" applyNumberFormat="0" applyFill="0" applyBorder="0" applyAlignment="0" applyProtection="0"/>
    <xf numFmtId="0" fontId="100" fillId="0" borderId="0" applyNumberFormat="0" applyFill="0" applyBorder="0" applyAlignment="0" applyProtection="0"/>
    <xf numFmtId="0" fontId="5" fillId="0" borderId="0" applyNumberFormat="0" applyFill="0" applyBorder="0" applyAlignment="0" applyProtection="0"/>
    <xf numFmtId="0" fontId="100" fillId="0" borderId="0" applyNumberFormat="0" applyFill="0" applyBorder="0" applyAlignment="0" applyProtection="0"/>
    <xf numFmtId="0" fontId="99"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99"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5" fillId="0" borderId="0" applyNumberFormat="0" applyFill="0" applyBorder="0" applyAlignment="0" applyProtection="0"/>
    <xf numFmtId="0" fontId="100" fillId="0" borderId="0" applyNumberFormat="0" applyFill="0" applyBorder="0" applyAlignment="0" applyProtection="0"/>
    <xf numFmtId="0" fontId="5" fillId="0" borderId="0" applyNumberFormat="0" applyFill="0" applyBorder="0" applyAlignment="0" applyProtection="0"/>
    <xf numFmtId="0" fontId="100" fillId="0" borderId="0" applyNumberFormat="0" applyFill="0" applyBorder="0" applyAlignment="0" applyProtection="0"/>
    <xf numFmtId="0" fontId="5" fillId="0" borderId="0" applyNumberFormat="0" applyFill="0" applyBorder="0" applyAlignment="0" applyProtection="0"/>
    <xf numFmtId="0" fontId="100" fillId="0" borderId="0" applyNumberFormat="0" applyFill="0" applyBorder="0" applyAlignment="0" applyProtection="0"/>
    <xf numFmtId="0" fontId="5" fillId="0" borderId="0" applyNumberFormat="0" applyFill="0" applyBorder="0" applyAlignment="0" applyProtection="0"/>
    <xf numFmtId="0" fontId="100" fillId="0" borderId="0" applyNumberFormat="0" applyFill="0" applyBorder="0" applyAlignment="0" applyProtection="0"/>
    <xf numFmtId="0" fontId="5" fillId="0" borderId="0" applyNumberFormat="0" applyFill="0" applyBorder="0" applyAlignment="0" applyProtection="0"/>
    <xf numFmtId="0" fontId="100" fillId="0" borderId="0" applyNumberFormat="0" applyFill="0" applyBorder="0" applyAlignment="0" applyProtection="0"/>
    <xf numFmtId="0" fontId="5" fillId="0" borderId="0" applyNumberFormat="0" applyFill="0" applyBorder="0" applyAlignment="0" applyProtection="0"/>
    <xf numFmtId="0" fontId="100" fillId="0" borderId="0" applyNumberFormat="0" applyFill="0" applyBorder="0" applyAlignment="0" applyProtection="0"/>
    <xf numFmtId="0" fontId="5" fillId="0" borderId="0" applyNumberFormat="0" applyFill="0" applyBorder="0" applyAlignment="0" applyProtection="0"/>
    <xf numFmtId="0" fontId="100" fillId="0" borderId="0" applyNumberFormat="0" applyFill="0" applyBorder="0" applyAlignment="0" applyProtection="0"/>
    <xf numFmtId="0" fontId="5" fillId="0" borderId="0" applyNumberFormat="0" applyFill="0" applyBorder="0" applyAlignment="0" applyProtection="0"/>
    <xf numFmtId="0" fontId="100" fillId="0" borderId="0" applyNumberFormat="0" applyFill="0" applyBorder="0" applyAlignment="0" applyProtection="0"/>
    <xf numFmtId="0" fontId="5" fillId="0" borderId="0" applyNumberFormat="0" applyFill="0" applyBorder="0" applyAlignment="0" applyProtection="0"/>
    <xf numFmtId="0" fontId="100" fillId="0" borderId="0" applyNumberFormat="0" applyFill="0" applyBorder="0" applyAlignment="0" applyProtection="0"/>
    <xf numFmtId="0" fontId="5"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5" fillId="0" borderId="0" applyNumberFormat="0" applyFill="0" applyBorder="0" applyAlignment="0" applyProtection="0"/>
    <xf numFmtId="0" fontId="100" fillId="0" borderId="0" applyNumberFormat="0" applyFill="0" applyBorder="0" applyAlignment="0" applyProtection="0"/>
    <xf numFmtId="0" fontId="5" fillId="0" borderId="0" applyNumberFormat="0" applyFill="0" applyBorder="0" applyAlignment="0" applyProtection="0"/>
    <xf numFmtId="0" fontId="100" fillId="0" borderId="0" applyNumberFormat="0" applyFill="0" applyBorder="0" applyAlignment="0" applyProtection="0"/>
    <xf numFmtId="0" fontId="5" fillId="0" borderId="0" applyNumberFormat="0" applyFill="0" applyBorder="0" applyAlignment="0" applyProtection="0"/>
    <xf numFmtId="0" fontId="100" fillId="0" borderId="0" applyNumberFormat="0" applyFill="0" applyBorder="0" applyAlignment="0" applyProtection="0"/>
    <xf numFmtId="0" fontId="5" fillId="0" borderId="0" applyNumberFormat="0" applyFill="0" applyBorder="0" applyAlignment="0" applyProtection="0"/>
    <xf numFmtId="0" fontId="100" fillId="0" borderId="0" applyNumberFormat="0" applyFill="0" applyBorder="0" applyAlignment="0" applyProtection="0"/>
    <xf numFmtId="0" fontId="5" fillId="0" borderId="0" applyNumberFormat="0" applyFill="0" applyBorder="0" applyAlignment="0" applyProtection="0"/>
    <xf numFmtId="0" fontId="100" fillId="0" borderId="0" applyNumberFormat="0" applyFill="0" applyBorder="0" applyAlignment="0" applyProtection="0"/>
    <xf numFmtId="0" fontId="5" fillId="0" borderId="0" applyNumberFormat="0" applyFill="0" applyBorder="0" applyAlignment="0" applyProtection="0"/>
    <xf numFmtId="0" fontId="100" fillId="0" borderId="0" applyNumberFormat="0" applyFill="0" applyBorder="0" applyAlignment="0" applyProtection="0"/>
    <xf numFmtId="0" fontId="5" fillId="0" borderId="0" applyNumberFormat="0" applyFill="0" applyBorder="0" applyAlignment="0" applyProtection="0"/>
    <xf numFmtId="0" fontId="100" fillId="0" borderId="0" applyNumberFormat="0" applyFill="0" applyBorder="0" applyAlignment="0" applyProtection="0"/>
    <xf numFmtId="0" fontId="5" fillId="0" borderId="0" applyNumberFormat="0" applyFill="0" applyBorder="0" applyAlignment="0" applyProtection="0"/>
    <xf numFmtId="0" fontId="100" fillId="0" borderId="0" applyNumberFormat="0" applyFill="0" applyBorder="0" applyAlignment="0" applyProtection="0"/>
    <xf numFmtId="0" fontId="5" fillId="0" borderId="0" applyNumberFormat="0" applyFill="0" applyBorder="0" applyAlignment="0" applyProtection="0"/>
    <xf numFmtId="0" fontId="100" fillId="0" borderId="0" applyNumberFormat="0" applyFill="0" applyBorder="0" applyAlignment="0" applyProtection="0"/>
    <xf numFmtId="0" fontId="5"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5" fillId="0" borderId="0" applyNumberFormat="0" applyFill="0" applyBorder="0" applyAlignment="0" applyProtection="0"/>
    <xf numFmtId="0" fontId="100" fillId="0" borderId="0" applyNumberFormat="0" applyFill="0" applyBorder="0" applyAlignment="0" applyProtection="0"/>
    <xf numFmtId="0" fontId="5" fillId="0" borderId="0" applyNumberFormat="0" applyFill="0" applyBorder="0" applyAlignment="0" applyProtection="0"/>
    <xf numFmtId="0" fontId="100" fillId="0" borderId="0" applyNumberFormat="0" applyFill="0" applyBorder="0" applyAlignment="0" applyProtection="0"/>
    <xf numFmtId="0" fontId="5" fillId="0" borderId="0" applyNumberFormat="0" applyFill="0" applyBorder="0" applyAlignment="0" applyProtection="0"/>
    <xf numFmtId="0" fontId="100" fillId="0" borderId="0" applyNumberFormat="0" applyFill="0" applyBorder="0" applyAlignment="0" applyProtection="0"/>
    <xf numFmtId="0" fontId="5" fillId="0" borderId="0" applyNumberFormat="0" applyFill="0" applyBorder="0" applyAlignment="0" applyProtection="0"/>
    <xf numFmtId="0" fontId="100" fillId="0" borderId="0" applyNumberFormat="0" applyFill="0" applyBorder="0" applyAlignment="0" applyProtection="0"/>
    <xf numFmtId="0" fontId="5" fillId="0" borderId="0" applyNumberFormat="0" applyFill="0" applyBorder="0" applyAlignment="0" applyProtection="0"/>
    <xf numFmtId="0" fontId="100" fillId="0" borderId="0" applyNumberFormat="0" applyFill="0" applyBorder="0" applyAlignment="0" applyProtection="0"/>
    <xf numFmtId="0" fontId="5" fillId="0" borderId="0" applyNumberFormat="0" applyFill="0" applyBorder="0" applyAlignment="0" applyProtection="0"/>
    <xf numFmtId="0" fontId="100" fillId="0" borderId="0" applyNumberFormat="0" applyFill="0" applyBorder="0" applyAlignment="0" applyProtection="0"/>
    <xf numFmtId="0" fontId="5" fillId="0" borderId="0" applyNumberFormat="0" applyFill="0" applyBorder="0" applyAlignment="0" applyProtection="0"/>
    <xf numFmtId="0" fontId="100" fillId="0" borderId="0" applyNumberFormat="0" applyFill="0" applyBorder="0" applyAlignment="0" applyProtection="0"/>
    <xf numFmtId="0" fontId="5" fillId="0" borderId="0" applyNumberFormat="0" applyFill="0" applyBorder="0" applyAlignment="0" applyProtection="0"/>
    <xf numFmtId="0" fontId="100" fillId="0" borderId="0" applyNumberFormat="0" applyFill="0" applyBorder="0" applyAlignment="0" applyProtection="0"/>
    <xf numFmtId="0" fontId="5" fillId="0" borderId="0" applyNumberFormat="0" applyFill="0" applyBorder="0" applyAlignment="0" applyProtection="0"/>
    <xf numFmtId="0" fontId="100" fillId="0" borderId="0" applyNumberFormat="0" applyFill="0" applyBorder="0" applyAlignment="0" applyProtection="0"/>
    <xf numFmtId="0" fontId="5" fillId="0" borderId="0" applyNumberFormat="0" applyFill="0" applyBorder="0" applyAlignment="0" applyProtection="0"/>
    <xf numFmtId="0" fontId="100" fillId="0" borderId="0" applyNumberFormat="0" applyFill="0" applyBorder="0" applyAlignment="0" applyProtection="0"/>
    <xf numFmtId="0" fontId="8" fillId="0" borderId="0" applyNumberFormat="0" applyFill="0" applyBorder="0" applyAlignment="0" applyProtection="0"/>
    <xf numFmtId="0" fontId="100" fillId="0" borderId="0" applyNumberFormat="0" applyFill="0" applyBorder="0" applyAlignment="0" applyProtection="0"/>
    <xf numFmtId="0" fontId="5" fillId="0" borderId="0" applyNumberFormat="0" applyFill="0" applyBorder="0" applyAlignment="0" applyProtection="0"/>
    <xf numFmtId="0" fontId="100" fillId="0" borderId="0" applyNumberFormat="0" applyFill="0" applyBorder="0" applyAlignment="0" applyProtection="0"/>
    <xf numFmtId="0" fontId="5" fillId="0" borderId="0" applyNumberFormat="0" applyFill="0" applyBorder="0" applyAlignment="0" applyProtection="0"/>
    <xf numFmtId="0" fontId="100" fillId="0" borderId="0" applyNumberFormat="0" applyFill="0" applyBorder="0" applyAlignment="0" applyProtection="0"/>
    <xf numFmtId="0" fontId="5" fillId="0" borderId="0" applyNumberFormat="0" applyFill="0" applyBorder="0" applyAlignment="0" applyProtection="0"/>
    <xf numFmtId="0" fontId="100" fillId="0" borderId="0" applyNumberFormat="0" applyFill="0" applyBorder="0" applyAlignment="0" applyProtection="0"/>
    <xf numFmtId="0" fontId="5" fillId="0" borderId="0" applyNumberFormat="0" applyFill="0" applyBorder="0" applyAlignment="0" applyProtection="0"/>
    <xf numFmtId="0" fontId="100" fillId="0" borderId="0" applyNumberFormat="0" applyFill="0" applyBorder="0" applyAlignment="0" applyProtection="0"/>
    <xf numFmtId="0" fontId="5" fillId="0" borderId="0" applyNumberFormat="0" applyFill="0" applyBorder="0" applyAlignment="0" applyProtection="0"/>
    <xf numFmtId="0" fontId="100" fillId="0" borderId="0" applyNumberFormat="0" applyFill="0" applyBorder="0" applyAlignment="0" applyProtection="0"/>
    <xf numFmtId="0" fontId="5" fillId="0" borderId="0" applyNumberFormat="0" applyFill="0" applyBorder="0" applyAlignment="0" applyProtection="0"/>
    <xf numFmtId="0" fontId="100" fillId="0" borderId="0" applyNumberFormat="0" applyFill="0" applyBorder="0" applyAlignment="0" applyProtection="0"/>
    <xf numFmtId="0" fontId="5" fillId="0" borderId="0" applyNumberFormat="0" applyFill="0" applyBorder="0" applyAlignment="0" applyProtection="0"/>
    <xf numFmtId="0" fontId="100" fillId="0" borderId="0" applyNumberFormat="0" applyFill="0" applyBorder="0" applyAlignment="0" applyProtection="0"/>
    <xf numFmtId="0" fontId="5" fillId="0" borderId="0" applyNumberFormat="0" applyFill="0" applyBorder="0" applyAlignment="0" applyProtection="0"/>
    <xf numFmtId="0" fontId="100" fillId="0" borderId="0" applyNumberFormat="0" applyFill="0" applyBorder="0" applyAlignment="0" applyProtection="0"/>
    <xf numFmtId="0" fontId="5" fillId="0" borderId="0" applyNumberFormat="0" applyFill="0" applyBorder="0" applyAlignment="0" applyProtection="0"/>
    <xf numFmtId="0" fontId="100" fillId="0" borderId="0" applyNumberFormat="0" applyFill="0" applyBorder="0" applyAlignment="0" applyProtection="0"/>
    <xf numFmtId="0" fontId="5" fillId="0" borderId="0" applyNumberFormat="0" applyFill="0" applyBorder="0" applyAlignment="0" applyProtection="0"/>
    <xf numFmtId="0" fontId="100" fillId="0" borderId="0" applyNumberFormat="0" applyFill="0" applyBorder="0" applyAlignment="0" applyProtection="0"/>
    <xf numFmtId="0" fontId="5" fillId="0" borderId="0" applyNumberFormat="0" applyFill="0" applyBorder="0" applyAlignment="0" applyProtection="0"/>
    <xf numFmtId="0" fontId="100" fillId="0" borderId="0" applyNumberFormat="0" applyFill="0" applyBorder="0" applyAlignment="0" applyProtection="0"/>
    <xf numFmtId="0" fontId="5" fillId="0" borderId="0" applyNumberFormat="0" applyFill="0" applyBorder="0" applyAlignment="0" applyProtection="0"/>
    <xf numFmtId="0" fontId="100" fillId="0" borderId="0" applyNumberFormat="0" applyFill="0" applyBorder="0" applyAlignment="0" applyProtection="0"/>
    <xf numFmtId="0" fontId="5" fillId="0" borderId="0" applyNumberFormat="0" applyFill="0" applyBorder="0" applyAlignment="0" applyProtection="0"/>
    <xf numFmtId="0" fontId="100" fillId="0" borderId="0" applyNumberFormat="0" applyFill="0" applyBorder="0" applyAlignment="0" applyProtection="0"/>
    <xf numFmtId="0" fontId="5" fillId="0" borderId="0" applyNumberFormat="0" applyFill="0" applyBorder="0" applyAlignment="0" applyProtection="0"/>
    <xf numFmtId="0" fontId="100" fillId="0" borderId="0" applyNumberFormat="0" applyFill="0" applyBorder="0" applyAlignment="0" applyProtection="0"/>
    <xf numFmtId="0" fontId="5" fillId="0" borderId="0" applyNumberFormat="0" applyFill="0" applyBorder="0" applyAlignment="0" applyProtection="0"/>
    <xf numFmtId="0" fontId="100" fillId="0" borderId="0" applyNumberFormat="0" applyFill="0" applyBorder="0" applyAlignment="0" applyProtection="0"/>
    <xf numFmtId="0" fontId="5" fillId="0" borderId="0" applyNumberFormat="0" applyFill="0" applyBorder="0" applyAlignment="0" applyProtection="0"/>
    <xf numFmtId="0" fontId="100" fillId="0" borderId="0" applyNumberFormat="0" applyFill="0" applyBorder="0" applyAlignment="0" applyProtection="0"/>
    <xf numFmtId="0" fontId="5" fillId="0" borderId="0" applyNumberFormat="0" applyFill="0" applyBorder="0" applyAlignment="0" applyProtection="0"/>
    <xf numFmtId="0" fontId="100" fillId="0" borderId="0" applyNumberFormat="0" applyFill="0" applyBorder="0" applyAlignment="0" applyProtection="0"/>
    <xf numFmtId="0" fontId="5" fillId="0" borderId="0" applyNumberFormat="0" applyFill="0" applyBorder="0" applyAlignment="0" applyProtection="0"/>
    <xf numFmtId="0" fontId="100" fillId="0" borderId="0" applyNumberFormat="0" applyFill="0" applyBorder="0" applyAlignment="0" applyProtection="0"/>
    <xf numFmtId="0" fontId="5" fillId="0" borderId="0" applyNumberFormat="0" applyFill="0" applyBorder="0" applyAlignment="0" applyProtection="0"/>
    <xf numFmtId="0" fontId="100" fillId="0" borderId="0" applyNumberFormat="0" applyFill="0" applyBorder="0" applyAlignment="0" applyProtection="0"/>
    <xf numFmtId="0" fontId="5" fillId="0" borderId="0" applyNumberFormat="0" applyFill="0" applyBorder="0" applyAlignment="0" applyProtection="0"/>
    <xf numFmtId="0" fontId="61" fillId="71" borderId="0" applyNumberFormat="0" applyBorder="0" applyAlignment="0" applyProtection="0"/>
    <xf numFmtId="0" fontId="61" fillId="75" borderId="0" applyNumberFormat="0" applyBorder="0" applyAlignment="0" applyProtection="0"/>
    <xf numFmtId="0" fontId="61" fillId="80" borderId="0" applyNumberFormat="0" applyBorder="0" applyAlignment="0" applyProtection="0"/>
    <xf numFmtId="0" fontId="61" fillId="63" borderId="0" applyNumberFormat="0" applyBorder="0" applyAlignment="0" applyProtection="0"/>
    <xf numFmtId="0" fontId="61" fillId="65" borderId="0" applyNumberFormat="0" applyBorder="0" applyAlignment="0" applyProtection="0"/>
    <xf numFmtId="0" fontId="61" fillId="84" borderId="0" applyNumberFormat="0" applyBorder="0" applyAlignment="0" applyProtection="0"/>
    <xf numFmtId="0" fontId="101" fillId="97" borderId="0" applyNumberFormat="0" applyBorder="0" applyAlignment="0" applyProtection="0"/>
    <xf numFmtId="0" fontId="101" fillId="95" borderId="0" applyNumberFormat="0" applyBorder="0" applyAlignment="0" applyProtection="0"/>
    <xf numFmtId="0" fontId="101" fillId="98" borderId="0" applyNumberFormat="0" applyBorder="0" applyAlignment="0" applyProtection="0"/>
    <xf numFmtId="0" fontId="102" fillId="81" borderId="0" applyNumberFormat="0" applyBorder="0" applyAlignment="0" applyProtection="0"/>
    <xf numFmtId="0" fontId="102" fillId="81" borderId="0" applyNumberFormat="0" applyBorder="0" applyAlignment="0" applyProtection="0"/>
    <xf numFmtId="0" fontId="103" fillId="77" borderId="0" applyNumberFormat="0" applyBorder="0" applyAlignment="0" applyProtection="0"/>
    <xf numFmtId="0" fontId="61" fillId="74" borderId="0" applyBorder="0" applyAlignment="0" applyProtection="0"/>
    <xf numFmtId="0" fontId="61" fillId="71" borderId="0" applyNumberFormat="0" applyBorder="0" applyAlignment="0" applyProtection="0"/>
    <xf numFmtId="0" fontId="5" fillId="0" borderId="0" applyNumberFormat="0" applyBorder="0" applyAlignment="0" applyProtection="0"/>
    <xf numFmtId="0" fontId="61" fillId="71" borderId="0" applyNumberFormat="0" applyBorder="0" applyAlignment="0" applyProtection="0"/>
    <xf numFmtId="0" fontId="5" fillId="0" borderId="0" applyNumberFormat="0" applyBorder="0" applyAlignment="0" applyProtection="0"/>
    <xf numFmtId="0" fontId="61" fillId="71" borderId="0" applyNumberFormat="0" applyBorder="0" applyAlignment="0" applyProtection="0"/>
    <xf numFmtId="0" fontId="5" fillId="0" borderId="0" applyNumberFormat="0" applyBorder="0" applyAlignment="0" applyProtection="0"/>
    <xf numFmtId="0" fontId="61" fillId="71" borderId="0" applyNumberFormat="0" applyBorder="0" applyAlignment="0" applyProtection="0"/>
    <xf numFmtId="0" fontId="5" fillId="0" borderId="0" applyNumberFormat="0" applyBorder="0" applyAlignment="0" applyProtection="0"/>
    <xf numFmtId="0" fontId="61" fillId="71" borderId="0" applyNumberFormat="0" applyBorder="0" applyAlignment="0" applyProtection="0"/>
    <xf numFmtId="0" fontId="5" fillId="0" borderId="0" applyNumberFormat="0" applyBorder="0" applyAlignment="0" applyProtection="0"/>
    <xf numFmtId="0" fontId="61" fillId="71" borderId="0" applyNumberFormat="0" applyBorder="0" applyAlignment="0" applyProtection="0"/>
    <xf numFmtId="0" fontId="5" fillId="0" borderId="0" applyNumberFormat="0" applyBorder="0" applyAlignment="0" applyProtection="0"/>
    <xf numFmtId="0" fontId="61" fillId="71" borderId="0" applyNumberFormat="0" applyBorder="0" applyAlignment="0" applyProtection="0"/>
    <xf numFmtId="0" fontId="5" fillId="0" borderId="0" applyNumberFormat="0" applyBorder="0" applyAlignment="0" applyProtection="0"/>
    <xf numFmtId="0" fontId="61" fillId="71" borderId="0" applyNumberFormat="0" applyBorder="0" applyAlignment="0" applyProtection="0"/>
    <xf numFmtId="0" fontId="5" fillId="0" borderId="0" applyNumberFormat="0" applyBorder="0" applyAlignment="0" applyProtection="0"/>
    <xf numFmtId="0" fontId="61" fillId="71" borderId="0" applyNumberFormat="0" applyBorder="0" applyAlignment="0" applyProtection="0"/>
    <xf numFmtId="0" fontId="5" fillId="0" borderId="0" applyNumberFormat="0" applyBorder="0" applyAlignment="0" applyProtection="0"/>
    <xf numFmtId="0" fontId="61" fillId="71" borderId="0" applyNumberFormat="0" applyBorder="0" applyAlignment="0" applyProtection="0"/>
    <xf numFmtId="0" fontId="5" fillId="0" borderId="0" applyNumberFormat="0" applyBorder="0" applyAlignment="0" applyProtection="0"/>
    <xf numFmtId="0" fontId="61" fillId="71" borderId="0" applyNumberFormat="0" applyBorder="0" applyAlignment="0" applyProtection="0"/>
    <xf numFmtId="0" fontId="61" fillId="99" borderId="0" applyNumberFormat="0" applyBorder="0" applyAlignment="0" applyProtection="0"/>
    <xf numFmtId="0" fontId="5" fillId="0" borderId="0" applyNumberFormat="0" applyBorder="0" applyAlignment="0" applyProtection="0"/>
    <xf numFmtId="0" fontId="61" fillId="71" borderId="0" applyNumberFormat="0" applyBorder="0" applyAlignment="0" applyProtection="0"/>
    <xf numFmtId="0" fontId="55" fillId="0" borderId="0" applyNumberFormat="0" applyBorder="0" applyAlignment="0" applyProtection="0"/>
    <xf numFmtId="0" fontId="61" fillId="71" borderId="0" applyNumberFormat="0" applyBorder="0" applyAlignment="0" applyProtection="0"/>
    <xf numFmtId="0" fontId="61" fillId="99" borderId="0" applyNumberFormat="0" applyBorder="0" applyAlignment="0" applyProtection="0"/>
    <xf numFmtId="0" fontId="5" fillId="0" borderId="0" applyNumberFormat="0" applyBorder="0" applyAlignment="0" applyProtection="0"/>
    <xf numFmtId="0" fontId="61" fillId="99" borderId="0" applyNumberFormat="0" applyBorder="0" applyAlignment="0" applyProtection="0"/>
    <xf numFmtId="0" fontId="5" fillId="0" borderId="0" applyNumberFormat="0" applyBorder="0" applyAlignment="0" applyProtection="0"/>
    <xf numFmtId="0" fontId="61" fillId="99" borderId="0" applyNumberFormat="0" applyBorder="0" applyAlignment="0" applyProtection="0"/>
    <xf numFmtId="0" fontId="5" fillId="0" borderId="0" applyNumberFormat="0" applyBorder="0" applyAlignment="0" applyProtection="0"/>
    <xf numFmtId="0" fontId="61" fillId="71" borderId="0" applyNumberFormat="0" applyBorder="0" applyAlignment="0" applyProtection="0"/>
    <xf numFmtId="0" fontId="61" fillId="71" borderId="0" applyNumberFormat="0" applyBorder="0" applyAlignment="0" applyProtection="0"/>
    <xf numFmtId="0" fontId="5" fillId="0" borderId="0" applyNumberFormat="0" applyBorder="0" applyAlignment="0" applyProtection="0"/>
    <xf numFmtId="0" fontId="61" fillId="71" borderId="0" applyNumberFormat="0" applyBorder="0" applyAlignment="0" applyProtection="0"/>
    <xf numFmtId="0" fontId="5" fillId="0" borderId="0" applyNumberFormat="0" applyBorder="0" applyAlignment="0" applyProtection="0"/>
    <xf numFmtId="0" fontId="61" fillId="71" borderId="0" applyNumberFormat="0" applyBorder="0" applyAlignment="0" applyProtection="0"/>
    <xf numFmtId="0" fontId="5" fillId="0" borderId="0" applyNumberFormat="0" applyBorder="0" applyAlignment="0" applyProtection="0"/>
    <xf numFmtId="0" fontId="61" fillId="71" borderId="0" applyNumberFormat="0" applyBorder="0" applyAlignment="0" applyProtection="0"/>
    <xf numFmtId="0" fontId="5" fillId="0" borderId="0" applyNumberFormat="0" applyBorder="0" applyAlignment="0" applyProtection="0"/>
    <xf numFmtId="0" fontId="61" fillId="71" borderId="0" applyNumberFormat="0" applyBorder="0" applyAlignment="0" applyProtection="0"/>
    <xf numFmtId="0" fontId="5" fillId="0" borderId="0" applyNumberFormat="0" applyBorder="0" applyAlignment="0" applyProtection="0"/>
    <xf numFmtId="0" fontId="61" fillId="71" borderId="0" applyNumberFormat="0" applyBorder="0" applyAlignment="0" applyProtection="0"/>
    <xf numFmtId="0" fontId="5" fillId="0" borderId="0" applyNumberFormat="0" applyBorder="0" applyAlignment="0" applyProtection="0"/>
    <xf numFmtId="0" fontId="61" fillId="71" borderId="0" applyNumberFormat="0" applyBorder="0" applyAlignment="0" applyProtection="0"/>
    <xf numFmtId="0" fontId="5" fillId="0" borderId="0" applyNumberFormat="0" applyBorder="0" applyAlignment="0" applyProtection="0"/>
    <xf numFmtId="0" fontId="61" fillId="71" borderId="0" applyNumberFormat="0" applyBorder="0" applyAlignment="0" applyProtection="0"/>
    <xf numFmtId="0" fontId="5" fillId="0" borderId="0" applyNumberFormat="0" applyBorder="0" applyAlignment="0" applyProtection="0"/>
    <xf numFmtId="0" fontId="61" fillId="71" borderId="0" applyNumberFormat="0" applyBorder="0" applyAlignment="0" applyProtection="0"/>
    <xf numFmtId="0" fontId="5" fillId="0" borderId="0" applyNumberFormat="0" applyBorder="0" applyAlignment="0" applyProtection="0"/>
    <xf numFmtId="0" fontId="61" fillId="71" borderId="0" applyNumberFormat="0" applyBorder="0" applyAlignment="0" applyProtection="0"/>
    <xf numFmtId="0" fontId="5" fillId="0" borderId="0" applyNumberFormat="0" applyBorder="0" applyAlignment="0" applyProtection="0"/>
    <xf numFmtId="0" fontId="61" fillId="71" borderId="0" applyNumberFormat="0" applyBorder="0" applyAlignment="0" applyProtection="0"/>
    <xf numFmtId="0" fontId="61" fillId="71" borderId="0" applyNumberFormat="0" applyBorder="0" applyAlignment="0" applyProtection="0"/>
    <xf numFmtId="0" fontId="5" fillId="0" borderId="0" applyNumberFormat="0" applyBorder="0" applyAlignment="0" applyProtection="0"/>
    <xf numFmtId="0" fontId="61" fillId="71" borderId="0" applyNumberFormat="0" applyBorder="0" applyAlignment="0" applyProtection="0"/>
    <xf numFmtId="0" fontId="5" fillId="0" borderId="0" applyNumberFormat="0" applyBorder="0" applyAlignment="0" applyProtection="0"/>
    <xf numFmtId="0" fontId="61" fillId="71" borderId="0" applyNumberFormat="0" applyBorder="0" applyAlignment="0" applyProtection="0"/>
    <xf numFmtId="0" fontId="5" fillId="0" borderId="0" applyNumberFormat="0" applyBorder="0" applyAlignment="0" applyProtection="0"/>
    <xf numFmtId="0" fontId="61" fillId="71" borderId="0" applyNumberFormat="0" applyBorder="0" applyAlignment="0" applyProtection="0"/>
    <xf numFmtId="0" fontId="5" fillId="0" borderId="0" applyNumberFormat="0" applyBorder="0" applyAlignment="0" applyProtection="0"/>
    <xf numFmtId="0" fontId="61" fillId="71" borderId="0" applyNumberFormat="0" applyBorder="0" applyAlignment="0" applyProtection="0"/>
    <xf numFmtId="0" fontId="5" fillId="0" borderId="0" applyNumberFormat="0" applyBorder="0" applyAlignment="0" applyProtection="0"/>
    <xf numFmtId="0" fontId="61" fillId="71" borderId="0" applyNumberFormat="0" applyBorder="0" applyAlignment="0" applyProtection="0"/>
    <xf numFmtId="0" fontId="5" fillId="0" borderId="0" applyNumberFormat="0" applyBorder="0" applyAlignment="0" applyProtection="0"/>
    <xf numFmtId="0" fontId="61" fillId="71" borderId="0" applyNumberFormat="0" applyBorder="0" applyAlignment="0" applyProtection="0"/>
    <xf numFmtId="0" fontId="5" fillId="0" borderId="0" applyNumberFormat="0" applyBorder="0" applyAlignment="0" applyProtection="0"/>
    <xf numFmtId="0" fontId="61" fillId="71" borderId="0" applyNumberFormat="0" applyBorder="0" applyAlignment="0" applyProtection="0"/>
    <xf numFmtId="0" fontId="5" fillId="0" borderId="0" applyNumberFormat="0" applyBorder="0" applyAlignment="0" applyProtection="0"/>
    <xf numFmtId="0" fontId="61" fillId="71" borderId="0" applyNumberFormat="0" applyBorder="0" applyAlignment="0" applyProtection="0"/>
    <xf numFmtId="0" fontId="5" fillId="0" borderId="0" applyNumberFormat="0" applyBorder="0" applyAlignment="0" applyProtection="0"/>
    <xf numFmtId="0" fontId="61" fillId="71" borderId="0" applyNumberFormat="0" applyBorder="0" applyAlignment="0" applyProtection="0"/>
    <xf numFmtId="0" fontId="5" fillId="0" borderId="0" applyNumberFormat="0" applyBorder="0" applyAlignment="0" applyProtection="0"/>
    <xf numFmtId="0" fontId="61" fillId="71" borderId="0" applyNumberFormat="0" applyBorder="0" applyAlignment="0" applyProtection="0"/>
    <xf numFmtId="0" fontId="61" fillId="71" borderId="0" applyNumberFormat="0" applyBorder="0" applyAlignment="0" applyProtection="0"/>
    <xf numFmtId="0" fontId="5" fillId="0" borderId="0" applyNumberFormat="0" applyBorder="0" applyAlignment="0" applyProtection="0"/>
    <xf numFmtId="0" fontId="61" fillId="71" borderId="0" applyNumberFormat="0" applyBorder="0" applyAlignment="0" applyProtection="0"/>
    <xf numFmtId="0" fontId="5" fillId="0" borderId="0" applyNumberFormat="0" applyBorder="0" applyAlignment="0" applyProtection="0"/>
    <xf numFmtId="0" fontId="61" fillId="71" borderId="0" applyNumberFormat="0" applyBorder="0" applyAlignment="0" applyProtection="0"/>
    <xf numFmtId="0" fontId="5" fillId="0" borderId="0" applyNumberFormat="0" applyBorder="0" applyAlignment="0" applyProtection="0"/>
    <xf numFmtId="0" fontId="61" fillId="71" borderId="0" applyNumberFormat="0" applyBorder="0" applyAlignment="0" applyProtection="0"/>
    <xf numFmtId="0" fontId="5" fillId="0" borderId="0" applyNumberFormat="0" applyBorder="0" applyAlignment="0" applyProtection="0"/>
    <xf numFmtId="0" fontId="61" fillId="71" borderId="0" applyNumberFormat="0" applyBorder="0" applyAlignment="0" applyProtection="0"/>
    <xf numFmtId="0" fontId="5" fillId="0" borderId="0" applyNumberFormat="0" applyBorder="0" applyAlignment="0" applyProtection="0"/>
    <xf numFmtId="0" fontId="61" fillId="71" borderId="0" applyNumberFormat="0" applyBorder="0" applyAlignment="0" applyProtection="0"/>
    <xf numFmtId="0" fontId="5" fillId="0" borderId="0" applyNumberFormat="0" applyBorder="0" applyAlignment="0" applyProtection="0"/>
    <xf numFmtId="0" fontId="61" fillId="71" borderId="0" applyNumberFormat="0" applyBorder="0" applyAlignment="0" applyProtection="0"/>
    <xf numFmtId="0" fontId="5" fillId="0" borderId="0" applyNumberFormat="0" applyBorder="0" applyAlignment="0" applyProtection="0"/>
    <xf numFmtId="0" fontId="61" fillId="71" borderId="0" applyNumberFormat="0" applyBorder="0" applyAlignment="0" applyProtection="0"/>
    <xf numFmtId="0" fontId="5" fillId="0" borderId="0" applyNumberFormat="0" applyBorder="0" applyAlignment="0" applyProtection="0"/>
    <xf numFmtId="0" fontId="61" fillId="71" borderId="0" applyNumberFormat="0" applyBorder="0" applyAlignment="0" applyProtection="0"/>
    <xf numFmtId="0" fontId="5" fillId="0" borderId="0" applyNumberFormat="0" applyBorder="0" applyAlignment="0" applyProtection="0"/>
    <xf numFmtId="0" fontId="61" fillId="71" borderId="0" applyNumberFormat="0" applyBorder="0" applyAlignment="0" applyProtection="0"/>
    <xf numFmtId="0" fontId="5" fillId="0" borderId="0" applyNumberFormat="0" applyBorder="0" applyAlignment="0" applyProtection="0"/>
    <xf numFmtId="0" fontId="61" fillId="71" borderId="0" applyNumberFormat="0" applyBorder="0" applyAlignment="0" applyProtection="0"/>
    <xf numFmtId="0" fontId="19" fillId="9" borderId="0" applyNumberFormat="0" applyBorder="0" applyAlignment="0" applyProtection="0"/>
    <xf numFmtId="0" fontId="61" fillId="71" borderId="0" applyNumberFormat="0" applyBorder="0" applyAlignment="0" applyProtection="0"/>
    <xf numFmtId="0" fontId="5" fillId="0" borderId="0" applyNumberFormat="0" applyBorder="0" applyAlignment="0" applyProtection="0"/>
    <xf numFmtId="0" fontId="61" fillId="71" borderId="0" applyNumberFormat="0" applyBorder="0" applyAlignment="0" applyProtection="0"/>
    <xf numFmtId="0" fontId="5" fillId="0" borderId="0" applyNumberFormat="0" applyBorder="0" applyAlignment="0" applyProtection="0"/>
    <xf numFmtId="0" fontId="61" fillId="71" borderId="0" applyNumberFormat="0" applyBorder="0" applyAlignment="0" applyProtection="0"/>
    <xf numFmtId="0" fontId="5" fillId="0" borderId="0" applyNumberFormat="0" applyBorder="0" applyAlignment="0" applyProtection="0"/>
    <xf numFmtId="0" fontId="61" fillId="71" borderId="0" applyNumberFormat="0" applyBorder="0" applyAlignment="0" applyProtection="0"/>
    <xf numFmtId="0" fontId="5" fillId="0" borderId="0" applyNumberFormat="0" applyBorder="0" applyAlignment="0" applyProtection="0"/>
    <xf numFmtId="0" fontId="61" fillId="71" borderId="0" applyNumberFormat="0" applyBorder="0" applyAlignment="0" applyProtection="0"/>
    <xf numFmtId="0" fontId="5" fillId="0" borderId="0" applyNumberFormat="0" applyBorder="0" applyAlignment="0" applyProtection="0"/>
    <xf numFmtId="0" fontId="61" fillId="71" borderId="0" applyNumberFormat="0" applyBorder="0" applyAlignment="0" applyProtection="0"/>
    <xf numFmtId="0" fontId="5" fillId="0" borderId="0" applyNumberFormat="0" applyBorder="0" applyAlignment="0" applyProtection="0"/>
    <xf numFmtId="0" fontId="61" fillId="71" borderId="0" applyNumberFormat="0" applyBorder="0" applyAlignment="0" applyProtection="0"/>
    <xf numFmtId="0" fontId="5" fillId="0" borderId="0" applyNumberFormat="0" applyBorder="0" applyAlignment="0" applyProtection="0"/>
    <xf numFmtId="0" fontId="61" fillId="71" borderId="0" applyNumberFormat="0" applyBorder="0" applyAlignment="0" applyProtection="0"/>
    <xf numFmtId="0" fontId="5" fillId="0" borderId="0" applyNumberFormat="0" applyBorder="0" applyAlignment="0" applyProtection="0"/>
    <xf numFmtId="0" fontId="61" fillId="71" borderId="0" applyNumberFormat="0" applyBorder="0" applyAlignment="0" applyProtection="0"/>
    <xf numFmtId="0" fontId="5" fillId="0" borderId="0" applyNumberFormat="0" applyBorder="0" applyAlignment="0" applyProtection="0"/>
    <xf numFmtId="0" fontId="61" fillId="71" borderId="0" applyNumberFormat="0" applyBorder="0" applyAlignment="0" applyProtection="0"/>
    <xf numFmtId="0" fontId="5" fillId="0" borderId="0" applyNumberFormat="0" applyBorder="0" applyAlignment="0" applyProtection="0"/>
    <xf numFmtId="0" fontId="61" fillId="71" borderId="0" applyNumberFormat="0" applyBorder="0" applyAlignment="0" applyProtection="0"/>
    <xf numFmtId="0" fontId="5" fillId="0" borderId="0" applyNumberFormat="0" applyBorder="0" applyAlignment="0" applyProtection="0"/>
    <xf numFmtId="0" fontId="61" fillId="71" borderId="0" applyNumberFormat="0" applyBorder="0" applyAlignment="0" applyProtection="0"/>
    <xf numFmtId="0" fontId="5" fillId="0" borderId="0" applyNumberFormat="0" applyBorder="0" applyAlignment="0" applyProtection="0"/>
    <xf numFmtId="0" fontId="61" fillId="71" borderId="0" applyNumberFormat="0" applyBorder="0" applyAlignment="0" applyProtection="0"/>
    <xf numFmtId="0" fontId="5" fillId="0" borderId="0" applyNumberFormat="0" applyBorder="0" applyAlignment="0" applyProtection="0"/>
    <xf numFmtId="0" fontId="61" fillId="71" borderId="0" applyNumberFormat="0" applyBorder="0" applyAlignment="0" applyProtection="0"/>
    <xf numFmtId="0" fontId="5" fillId="0" borderId="0" applyNumberFormat="0" applyBorder="0" applyAlignment="0" applyProtection="0"/>
    <xf numFmtId="0" fontId="61" fillId="71" borderId="0" applyNumberFormat="0" applyBorder="0" applyAlignment="0" applyProtection="0"/>
    <xf numFmtId="0" fontId="5" fillId="0" borderId="0" applyNumberFormat="0" applyBorder="0" applyAlignment="0" applyProtection="0"/>
    <xf numFmtId="0" fontId="61" fillId="71" borderId="0" applyNumberFormat="0" applyBorder="0" applyAlignment="0" applyProtection="0"/>
    <xf numFmtId="0" fontId="5" fillId="0" borderId="0" applyNumberFormat="0" applyBorder="0" applyAlignment="0" applyProtection="0"/>
    <xf numFmtId="0" fontId="61" fillId="71" borderId="0" applyNumberFormat="0" applyBorder="0" applyAlignment="0" applyProtection="0"/>
    <xf numFmtId="0" fontId="5" fillId="0" borderId="0" applyNumberFormat="0" applyBorder="0" applyAlignment="0" applyProtection="0"/>
    <xf numFmtId="0" fontId="61" fillId="71" borderId="0" applyNumberFormat="0" applyBorder="0" applyAlignment="0" applyProtection="0"/>
    <xf numFmtId="0" fontId="5" fillId="0" borderId="0" applyNumberFormat="0" applyBorder="0" applyAlignment="0" applyProtection="0"/>
    <xf numFmtId="0" fontId="61" fillId="71" borderId="0" applyNumberFormat="0" applyBorder="0" applyAlignment="0" applyProtection="0"/>
    <xf numFmtId="0" fontId="5" fillId="0" borderId="0" applyNumberFormat="0" applyBorder="0" applyAlignment="0" applyProtection="0"/>
    <xf numFmtId="0" fontId="61" fillId="71" borderId="0" applyNumberFormat="0" applyBorder="0" applyAlignment="0" applyProtection="0"/>
    <xf numFmtId="0" fontId="5" fillId="0" borderId="0" applyNumberFormat="0" applyBorder="0" applyAlignment="0" applyProtection="0"/>
    <xf numFmtId="0" fontId="102" fillId="76" borderId="0" applyNumberFormat="0" applyBorder="0" applyAlignment="0" applyProtection="0"/>
    <xf numFmtId="0" fontId="102" fillId="100" borderId="0" applyNumberFormat="0" applyBorder="0" applyAlignment="0" applyProtection="0"/>
    <xf numFmtId="0" fontId="103" fillId="101" borderId="0" applyNumberFormat="0" applyBorder="0" applyAlignment="0" applyProtection="0"/>
    <xf numFmtId="0" fontId="61" fillId="79" borderId="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19" fillId="13" borderId="0" applyNumberFormat="0" applyBorder="0" applyAlignment="0" applyProtection="0"/>
    <xf numFmtId="0" fontId="61" fillId="75" borderId="0" applyNumberFormat="0" applyBorder="0" applyAlignment="0" applyProtection="0"/>
    <xf numFmtId="0" fontId="61" fillId="75" borderId="0" applyNumberFormat="0" applyBorder="0" applyAlignment="0" applyProtection="0"/>
    <xf numFmtId="0" fontId="61" fillId="75" borderId="0" applyNumberFormat="0" applyBorder="0" applyAlignment="0" applyProtection="0"/>
    <xf numFmtId="0" fontId="61" fillId="75"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61" fillId="75" borderId="0" applyNumberFormat="0" applyBorder="0" applyAlignment="0" applyProtection="0"/>
    <xf numFmtId="0" fontId="5" fillId="0" borderId="0" applyNumberFormat="0" applyBorder="0" applyAlignment="0" applyProtection="0"/>
    <xf numFmtId="0" fontId="102" fillId="76" borderId="0" applyNumberFormat="0" applyBorder="0" applyAlignment="0" applyProtection="0"/>
    <xf numFmtId="0" fontId="102" fillId="85" borderId="0" applyNumberFormat="0" applyBorder="0" applyAlignment="0" applyProtection="0"/>
    <xf numFmtId="0" fontId="103" fillId="85" borderId="0" applyNumberFormat="0" applyBorder="0" applyAlignment="0" applyProtection="0"/>
    <xf numFmtId="0" fontId="61" fillId="82" borderId="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19" fillId="17"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61" fillId="80" borderId="0" applyNumberFormat="0" applyBorder="0" applyAlignment="0" applyProtection="0"/>
    <xf numFmtId="0" fontId="5" fillId="0" borderId="0" applyNumberFormat="0" applyBorder="0" applyAlignment="0" applyProtection="0"/>
    <xf numFmtId="0" fontId="102" fillId="83" borderId="0" applyNumberFormat="0" applyBorder="0" applyAlignment="0" applyProtection="0"/>
    <xf numFmtId="0" fontId="102" fillId="73" borderId="0" applyNumberFormat="0" applyBorder="0" applyAlignment="0" applyProtection="0"/>
    <xf numFmtId="0" fontId="103" fillId="102" borderId="0" applyNumberFormat="0" applyBorder="0" applyAlignment="0" applyProtection="0"/>
    <xf numFmtId="0" fontId="61" fillId="64" borderId="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61" fillId="103" borderId="0" applyNumberFormat="0" applyBorder="0" applyAlignment="0" applyProtection="0"/>
    <xf numFmtId="0" fontId="61" fillId="63" borderId="0" applyNumberFormat="0" applyBorder="0" applyAlignment="0" applyProtection="0"/>
    <xf numFmtId="0" fontId="61" fillId="63" borderId="0" applyNumberFormat="0" applyBorder="0" applyAlignment="0" applyProtection="0"/>
    <xf numFmtId="0" fontId="61" fillId="103" borderId="0" applyNumberFormat="0" applyBorder="0" applyAlignment="0" applyProtection="0"/>
    <xf numFmtId="0" fontId="61" fillId="63"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19" fillId="21"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61" fillId="63" borderId="0" applyNumberFormat="0" applyBorder="0" applyAlignment="0" applyProtection="0"/>
    <xf numFmtId="0" fontId="5" fillId="0" borderId="0" applyNumberFormat="0" applyBorder="0" applyAlignment="0" applyProtection="0"/>
    <xf numFmtId="0" fontId="102" fillId="83" borderId="0" applyNumberFormat="0" applyBorder="0" applyAlignment="0" applyProtection="0"/>
    <xf numFmtId="0" fontId="102" fillId="73" borderId="0" applyNumberFormat="0" applyBorder="0" applyAlignment="0" applyProtection="0"/>
    <xf numFmtId="0" fontId="103" fillId="73" borderId="0" applyNumberFormat="0" applyBorder="0" applyAlignment="0" applyProtection="0"/>
    <xf numFmtId="0" fontId="61" fillId="66" borderId="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19" fillId="25" borderId="0" applyNumberFormat="0" applyBorder="0" applyAlignment="0" applyProtection="0"/>
    <xf numFmtId="0" fontId="61" fillId="65" borderId="0" applyNumberFormat="0" applyBorder="0" applyAlignment="0" applyProtection="0"/>
    <xf numFmtId="0" fontId="61" fillId="65" borderId="0" applyNumberFormat="0" applyBorder="0" applyAlignment="0" applyProtection="0"/>
    <xf numFmtId="0" fontId="61" fillId="65" borderId="0" applyNumberFormat="0" applyBorder="0" applyAlignment="0" applyProtection="0"/>
    <xf numFmtId="0" fontId="61" fillId="65"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61" fillId="65" borderId="0" applyNumberFormat="0" applyBorder="0" applyAlignment="0" applyProtection="0"/>
    <xf numFmtId="0" fontId="5" fillId="0" borderId="0" applyNumberFormat="0" applyBorder="0" applyAlignment="0" applyProtection="0"/>
    <xf numFmtId="0" fontId="102" fillId="83" borderId="0" applyNumberFormat="0" applyBorder="0" applyAlignment="0" applyProtection="0"/>
    <xf numFmtId="0" fontId="102" fillId="72" borderId="0" applyNumberFormat="0" applyBorder="0" applyAlignment="0" applyProtection="0"/>
    <xf numFmtId="0" fontId="103" fillId="77" borderId="0" applyNumberFormat="0" applyBorder="0" applyAlignment="0" applyProtection="0"/>
    <xf numFmtId="0" fontId="61" fillId="86" borderId="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19" fillId="29" borderId="0" applyNumberFormat="0" applyBorder="0" applyAlignment="0" applyProtection="0"/>
    <xf numFmtId="0" fontId="61" fillId="84" borderId="0" applyNumberFormat="0" applyBorder="0" applyAlignment="0" applyProtection="0"/>
    <xf numFmtId="0" fontId="61" fillId="84" borderId="0" applyNumberFormat="0" applyBorder="0" applyAlignment="0" applyProtection="0"/>
    <xf numFmtId="0" fontId="61" fillId="84" borderId="0" applyNumberFormat="0" applyBorder="0" applyAlignment="0" applyProtection="0"/>
    <xf numFmtId="0" fontId="61" fillId="84"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61" fillId="84" borderId="0" applyNumberFormat="0" applyBorder="0" applyAlignment="0" applyProtection="0"/>
    <xf numFmtId="0" fontId="5" fillId="0" borderId="0" applyNumberFormat="0" applyBorder="0" applyAlignment="0" applyProtection="0"/>
    <xf numFmtId="0" fontId="104" fillId="52" borderId="23" applyAlignment="0" applyProtection="0"/>
    <xf numFmtId="0" fontId="104" fillId="46" borderId="23" applyNumberFormat="0" applyAlignment="0" applyProtection="0"/>
    <xf numFmtId="0" fontId="5" fillId="0" borderId="0" applyNumberFormat="0" applyAlignment="0" applyProtection="0"/>
    <xf numFmtId="0" fontId="104" fillId="46" borderId="23" applyNumberFormat="0" applyAlignment="0" applyProtection="0"/>
    <xf numFmtId="0" fontId="5" fillId="0" borderId="0" applyNumberFormat="0" applyAlignment="0" applyProtection="0"/>
    <xf numFmtId="0" fontId="104" fillId="46" borderId="23" applyNumberFormat="0" applyAlignment="0" applyProtection="0"/>
    <xf numFmtId="0" fontId="5" fillId="0" borderId="0" applyNumberFormat="0" applyAlignment="0" applyProtection="0"/>
    <xf numFmtId="0" fontId="104" fillId="46" borderId="23" applyNumberFormat="0" applyAlignment="0" applyProtection="0"/>
    <xf numFmtId="0" fontId="5" fillId="0" borderId="0" applyNumberFormat="0" applyAlignment="0" applyProtection="0"/>
    <xf numFmtId="0" fontId="104" fillId="46" borderId="23" applyNumberFormat="0" applyAlignment="0" applyProtection="0"/>
    <xf numFmtId="0" fontId="5" fillId="0" borderId="0" applyNumberFormat="0" applyAlignment="0" applyProtection="0"/>
    <xf numFmtId="0" fontId="104" fillId="46" borderId="23" applyNumberFormat="0" applyAlignment="0" applyProtection="0"/>
    <xf numFmtId="0" fontId="5" fillId="0" borderId="0" applyNumberFormat="0" applyAlignment="0" applyProtection="0"/>
    <xf numFmtId="0" fontId="104" fillId="46" borderId="23" applyNumberFormat="0" applyAlignment="0" applyProtection="0"/>
    <xf numFmtId="0" fontId="5" fillId="0" borderId="0" applyNumberFormat="0" applyAlignment="0" applyProtection="0"/>
    <xf numFmtId="0" fontId="104" fillId="46" borderId="23" applyNumberFormat="0" applyAlignment="0" applyProtection="0"/>
    <xf numFmtId="0" fontId="5" fillId="0" borderId="0" applyNumberFormat="0" applyAlignment="0" applyProtection="0"/>
    <xf numFmtId="0" fontId="104" fillId="46" borderId="23" applyNumberFormat="0" applyAlignment="0" applyProtection="0"/>
    <xf numFmtId="0" fontId="5" fillId="0" borderId="0" applyNumberFormat="0" applyAlignment="0" applyProtection="0"/>
    <xf numFmtId="0" fontId="104" fillId="46" borderId="23" applyNumberFormat="0" applyAlignment="0" applyProtection="0"/>
    <xf numFmtId="0" fontId="5" fillId="0" borderId="0" applyNumberFormat="0" applyAlignment="0" applyProtection="0"/>
    <xf numFmtId="0" fontId="104" fillId="46" borderId="23" applyNumberFormat="0" applyAlignment="0" applyProtection="0"/>
    <xf numFmtId="0" fontId="104" fillId="69" borderId="23" applyNumberFormat="0" applyAlignment="0" applyProtection="0"/>
    <xf numFmtId="0" fontId="104" fillId="46" borderId="23" applyNumberFormat="0" applyAlignment="0" applyProtection="0"/>
    <xf numFmtId="0" fontId="104" fillId="46" borderId="23" applyNumberFormat="0" applyAlignment="0" applyProtection="0"/>
    <xf numFmtId="0" fontId="104" fillId="69" borderId="23" applyNumberFormat="0" applyAlignment="0" applyProtection="0"/>
    <xf numFmtId="0" fontId="104" fillId="46" borderId="23" applyNumberFormat="0" applyAlignment="0" applyProtection="0"/>
    <xf numFmtId="0" fontId="104" fillId="46" borderId="23" applyNumberFormat="0" applyAlignment="0" applyProtection="0"/>
    <xf numFmtId="0" fontId="5" fillId="0" borderId="0" applyNumberFormat="0" applyAlignment="0" applyProtection="0"/>
    <xf numFmtId="0" fontId="104" fillId="46" borderId="23" applyNumberFormat="0" applyAlignment="0" applyProtection="0"/>
    <xf numFmtId="0" fontId="5" fillId="0" borderId="0" applyNumberFormat="0" applyAlignment="0" applyProtection="0"/>
    <xf numFmtId="0" fontId="104" fillId="46" borderId="23" applyNumberFormat="0" applyAlignment="0" applyProtection="0"/>
    <xf numFmtId="0" fontId="5" fillId="0" borderId="0" applyNumberFormat="0" applyAlignment="0" applyProtection="0"/>
    <xf numFmtId="0" fontId="104" fillId="46" borderId="23" applyNumberFormat="0" applyAlignment="0" applyProtection="0"/>
    <xf numFmtId="0" fontId="5" fillId="0" borderId="0" applyNumberFormat="0" applyAlignment="0" applyProtection="0"/>
    <xf numFmtId="0" fontId="104" fillId="46" borderId="23" applyNumberFormat="0" applyAlignment="0" applyProtection="0"/>
    <xf numFmtId="0" fontId="5" fillId="0" borderId="0" applyNumberFormat="0" applyAlignment="0" applyProtection="0"/>
    <xf numFmtId="0" fontId="104" fillId="46" borderId="23" applyNumberFormat="0" applyAlignment="0" applyProtection="0"/>
    <xf numFmtId="0" fontId="5" fillId="0" borderId="0" applyNumberFormat="0" applyAlignment="0" applyProtection="0"/>
    <xf numFmtId="0" fontId="104" fillId="46" borderId="23" applyNumberFormat="0" applyAlignment="0" applyProtection="0"/>
    <xf numFmtId="0" fontId="5" fillId="0" borderId="0" applyNumberFormat="0" applyAlignment="0" applyProtection="0"/>
    <xf numFmtId="0" fontId="104" fillId="46" borderId="23" applyNumberFormat="0" applyAlignment="0" applyProtection="0"/>
    <xf numFmtId="0" fontId="5" fillId="0" borderId="0" applyNumberFormat="0" applyAlignment="0" applyProtection="0"/>
    <xf numFmtId="0" fontId="104" fillId="46" borderId="23" applyNumberFormat="0" applyAlignment="0" applyProtection="0"/>
    <xf numFmtId="0" fontId="5" fillId="0" borderId="0" applyNumberFormat="0" applyAlignment="0" applyProtection="0"/>
    <xf numFmtId="0" fontId="104" fillId="46" borderId="23" applyNumberFormat="0" applyAlignment="0" applyProtection="0"/>
    <xf numFmtId="0" fontId="5" fillId="0" borderId="0" applyNumberFormat="0" applyAlignment="0" applyProtection="0"/>
    <xf numFmtId="0" fontId="104" fillId="46" borderId="23" applyNumberFormat="0" applyAlignment="0" applyProtection="0"/>
    <xf numFmtId="0" fontId="12" fillId="5" borderId="5" applyNumberFormat="0" applyAlignment="0" applyProtection="0"/>
    <xf numFmtId="0" fontId="104" fillId="46" borderId="23" applyNumberFormat="0" applyAlignment="0" applyProtection="0"/>
    <xf numFmtId="0" fontId="5" fillId="0" borderId="0" applyNumberFormat="0" applyAlignment="0" applyProtection="0"/>
    <xf numFmtId="0" fontId="104" fillId="46" borderId="23" applyNumberFormat="0" applyAlignment="0" applyProtection="0"/>
    <xf numFmtId="0" fontId="5" fillId="0" borderId="0" applyNumberFormat="0" applyAlignment="0" applyProtection="0"/>
    <xf numFmtId="0" fontId="104" fillId="46" borderId="23" applyNumberFormat="0" applyAlignment="0" applyProtection="0"/>
    <xf numFmtId="0" fontId="5" fillId="0" borderId="0" applyNumberFormat="0" applyAlignment="0" applyProtection="0"/>
    <xf numFmtId="0" fontId="104" fillId="46" borderId="23" applyNumberFormat="0" applyAlignment="0" applyProtection="0"/>
    <xf numFmtId="0" fontId="5" fillId="0" borderId="0" applyNumberFormat="0" applyAlignment="0" applyProtection="0"/>
    <xf numFmtId="0" fontId="104" fillId="46" borderId="23" applyNumberFormat="0" applyAlignment="0" applyProtection="0"/>
    <xf numFmtId="0" fontId="5" fillId="0" borderId="0" applyNumberFormat="0" applyAlignment="0" applyProtection="0"/>
    <xf numFmtId="0" fontId="104" fillId="46" borderId="23" applyNumberFormat="0" applyAlignment="0" applyProtection="0"/>
    <xf numFmtId="0" fontId="5" fillId="0" borderId="0" applyNumberFormat="0" applyAlignment="0" applyProtection="0"/>
    <xf numFmtId="0" fontId="104" fillId="46" borderId="23" applyNumberFormat="0" applyAlignment="0" applyProtection="0"/>
    <xf numFmtId="0" fontId="5" fillId="0" borderId="0" applyNumberFormat="0" applyAlignment="0" applyProtection="0"/>
    <xf numFmtId="0" fontId="104" fillId="46" borderId="23" applyNumberFormat="0" applyAlignment="0" applyProtection="0"/>
    <xf numFmtId="0" fontId="5" fillId="0" borderId="0" applyNumberFormat="0" applyAlignment="0" applyProtection="0"/>
    <xf numFmtId="0" fontId="104" fillId="46" borderId="23" applyNumberFormat="0" applyAlignment="0" applyProtection="0"/>
    <xf numFmtId="0" fontId="5" fillId="0" borderId="0" applyNumberFormat="0" applyAlignment="0" applyProtection="0"/>
    <xf numFmtId="0" fontId="104" fillId="46" borderId="23" applyNumberFormat="0" applyAlignment="0" applyProtection="0"/>
    <xf numFmtId="0" fontId="5" fillId="0" borderId="0" applyNumberFormat="0" applyAlignment="0" applyProtection="0"/>
    <xf numFmtId="0" fontId="104" fillId="46" borderId="23" applyNumberFormat="0" applyAlignment="0" applyProtection="0"/>
    <xf numFmtId="0" fontId="104" fillId="46" borderId="23" applyNumberFormat="0" applyAlignment="0" applyProtection="0"/>
    <xf numFmtId="0" fontId="5" fillId="0" borderId="0" applyNumberFormat="0" applyAlignment="0" applyProtection="0"/>
    <xf numFmtId="0" fontId="104" fillId="46" borderId="23" applyNumberFormat="0" applyAlignment="0" applyProtection="0"/>
    <xf numFmtId="0" fontId="5" fillId="0" borderId="0" applyNumberFormat="0" applyAlignment="0" applyProtection="0"/>
    <xf numFmtId="0" fontId="104" fillId="46" borderId="23" applyNumberFormat="0" applyAlignment="0" applyProtection="0"/>
    <xf numFmtId="0" fontId="5" fillId="0" borderId="0" applyNumberFormat="0" applyAlignment="0" applyProtection="0"/>
    <xf numFmtId="0" fontId="104" fillId="46" borderId="23" applyNumberFormat="0" applyAlignment="0" applyProtection="0"/>
    <xf numFmtId="0" fontId="5" fillId="0" borderId="0" applyNumberFormat="0" applyAlignment="0" applyProtection="0"/>
    <xf numFmtId="0" fontId="104" fillId="46" borderId="23" applyNumberFormat="0" applyAlignment="0" applyProtection="0"/>
    <xf numFmtId="0" fontId="5" fillId="0" borderId="0" applyNumberFormat="0" applyAlignment="0" applyProtection="0"/>
    <xf numFmtId="0" fontId="104" fillId="46" borderId="23" applyNumberFormat="0" applyAlignment="0" applyProtection="0"/>
    <xf numFmtId="0" fontId="5" fillId="0" borderId="0" applyNumberFormat="0" applyAlignment="0" applyProtection="0"/>
    <xf numFmtId="0" fontId="104" fillId="46" borderId="23" applyNumberFormat="0" applyAlignment="0" applyProtection="0"/>
    <xf numFmtId="0" fontId="5" fillId="0" borderId="0" applyNumberFormat="0" applyAlignment="0" applyProtection="0"/>
    <xf numFmtId="0" fontId="104" fillId="46" borderId="23" applyNumberFormat="0" applyAlignment="0" applyProtection="0"/>
    <xf numFmtId="0" fontId="5" fillId="0" borderId="0" applyNumberFormat="0" applyAlignment="0" applyProtection="0"/>
    <xf numFmtId="0" fontId="104" fillId="46" borderId="23" applyNumberFormat="0" applyAlignment="0" applyProtection="0"/>
    <xf numFmtId="0" fontId="5" fillId="0" borderId="0" applyNumberFormat="0" applyAlignment="0" applyProtection="0"/>
    <xf numFmtId="0" fontId="104" fillId="46" borderId="23" applyNumberFormat="0" applyAlignment="0" applyProtection="0"/>
    <xf numFmtId="0" fontId="5" fillId="0" borderId="0" applyNumberFormat="0" applyAlignment="0" applyProtection="0"/>
    <xf numFmtId="0" fontId="104" fillId="46" borderId="23" applyNumberFormat="0" applyAlignment="0" applyProtection="0"/>
    <xf numFmtId="0" fontId="12" fillId="5" borderId="5" applyNumberFormat="0" applyAlignment="0" applyProtection="0"/>
    <xf numFmtId="0" fontId="104" fillId="46" borderId="23" applyNumberFormat="0" applyAlignment="0" applyProtection="0"/>
    <xf numFmtId="0" fontId="5" fillId="0" borderId="0" applyNumberFormat="0" applyAlignment="0" applyProtection="0"/>
    <xf numFmtId="0" fontId="104" fillId="46" borderId="23" applyNumberFormat="0" applyAlignment="0" applyProtection="0"/>
    <xf numFmtId="0" fontId="5" fillId="0" borderId="0" applyNumberFormat="0" applyAlignment="0" applyProtection="0"/>
    <xf numFmtId="0" fontId="104" fillId="46" borderId="23" applyNumberFormat="0" applyAlignment="0" applyProtection="0"/>
    <xf numFmtId="0" fontId="5" fillId="0" borderId="0" applyNumberFormat="0" applyAlignment="0" applyProtection="0"/>
    <xf numFmtId="0" fontId="104" fillId="46" borderId="23" applyNumberFormat="0" applyAlignment="0" applyProtection="0"/>
    <xf numFmtId="0" fontId="5" fillId="0" borderId="0" applyNumberFormat="0" applyAlignment="0" applyProtection="0"/>
    <xf numFmtId="0" fontId="104" fillId="46" borderId="23" applyNumberFormat="0" applyAlignment="0" applyProtection="0"/>
    <xf numFmtId="0" fontId="5" fillId="0" borderId="0" applyNumberFormat="0" applyAlignment="0" applyProtection="0"/>
    <xf numFmtId="0" fontId="104" fillId="46" borderId="23" applyNumberFormat="0" applyAlignment="0" applyProtection="0"/>
    <xf numFmtId="0" fontId="5" fillId="0" borderId="0" applyNumberFormat="0" applyAlignment="0" applyProtection="0"/>
    <xf numFmtId="0" fontId="104" fillId="46" borderId="23" applyNumberFormat="0" applyAlignment="0" applyProtection="0"/>
    <xf numFmtId="0" fontId="5" fillId="0" borderId="0" applyNumberFormat="0" applyAlignment="0" applyProtection="0"/>
    <xf numFmtId="0" fontId="104" fillId="46" borderId="23" applyNumberFormat="0" applyAlignment="0" applyProtection="0"/>
    <xf numFmtId="0" fontId="5" fillId="0" borderId="0" applyNumberFormat="0" applyAlignment="0" applyProtection="0"/>
    <xf numFmtId="0" fontId="104" fillId="46" borderId="23" applyNumberFormat="0" applyAlignment="0" applyProtection="0"/>
    <xf numFmtId="0" fontId="5" fillId="0" borderId="0" applyNumberFormat="0" applyAlignment="0" applyProtection="0"/>
    <xf numFmtId="0" fontId="104" fillId="46" borderId="23" applyNumberFormat="0" applyAlignment="0" applyProtection="0"/>
    <xf numFmtId="0" fontId="5" fillId="0" borderId="0" applyNumberFormat="0" applyAlignment="0" applyProtection="0"/>
    <xf numFmtId="0" fontId="104" fillId="46" borderId="23" applyNumberFormat="0" applyAlignment="0" applyProtection="0"/>
    <xf numFmtId="0" fontId="5" fillId="0" borderId="0" applyNumberFormat="0" applyAlignment="0" applyProtection="0"/>
    <xf numFmtId="0" fontId="104" fillId="46" borderId="23" applyNumberFormat="0" applyAlignment="0" applyProtection="0"/>
    <xf numFmtId="0" fontId="5" fillId="0" borderId="0" applyNumberFormat="0" applyAlignment="0" applyProtection="0"/>
    <xf numFmtId="0" fontId="104" fillId="46" borderId="23" applyNumberFormat="0" applyAlignment="0" applyProtection="0"/>
    <xf numFmtId="0" fontId="5" fillId="0" borderId="0" applyNumberFormat="0" applyAlignment="0" applyProtection="0"/>
    <xf numFmtId="0" fontId="104" fillId="46" borderId="23" applyNumberFormat="0" applyAlignment="0" applyProtection="0"/>
    <xf numFmtId="0" fontId="5" fillId="0" borderId="0" applyNumberFormat="0" applyAlignment="0" applyProtection="0"/>
    <xf numFmtId="0" fontId="104" fillId="46" borderId="23" applyNumberFormat="0" applyAlignment="0" applyProtection="0"/>
    <xf numFmtId="0" fontId="5" fillId="0" borderId="0" applyNumberFormat="0" applyAlignment="0" applyProtection="0"/>
    <xf numFmtId="0" fontId="104" fillId="46" borderId="23" applyNumberFormat="0" applyAlignment="0" applyProtection="0"/>
    <xf numFmtId="0" fontId="5" fillId="0" borderId="0" applyNumberFormat="0" applyAlignment="0" applyProtection="0"/>
    <xf numFmtId="0" fontId="104" fillId="46" borderId="23" applyNumberFormat="0" applyAlignment="0" applyProtection="0"/>
    <xf numFmtId="0" fontId="5" fillId="0" borderId="0" applyNumberFormat="0" applyAlignment="0" applyProtection="0"/>
    <xf numFmtId="0" fontId="104" fillId="46" borderId="23" applyNumberFormat="0" applyAlignment="0" applyProtection="0"/>
    <xf numFmtId="0" fontId="5" fillId="0" borderId="0" applyNumberFormat="0" applyAlignment="0" applyProtection="0"/>
    <xf numFmtId="0" fontId="104" fillId="46" borderId="23" applyNumberFormat="0" applyAlignment="0" applyProtection="0"/>
    <xf numFmtId="0" fontId="5" fillId="0" borderId="0" applyNumberFormat="0" applyAlignment="0" applyProtection="0"/>
    <xf numFmtId="0" fontId="104" fillId="46" borderId="23" applyNumberFormat="0" applyAlignment="0" applyProtection="0"/>
    <xf numFmtId="0" fontId="5" fillId="0" borderId="0" applyNumberFormat="0" applyAlignment="0" applyProtection="0"/>
    <xf numFmtId="0" fontId="32" fillId="104" borderId="32"/>
    <xf numFmtId="0" fontId="105" fillId="0" borderId="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45" fillId="0" borderId="0"/>
    <xf numFmtId="0" fontId="5" fillId="0" borderId="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43" fillId="0" borderId="0"/>
    <xf numFmtId="0" fontId="5" fillId="0" borderId="0" applyFont="0" applyFill="0" applyBorder="0" applyAlignment="0" applyProtection="0"/>
    <xf numFmtId="0" fontId="45" fillId="0" borderId="0"/>
    <xf numFmtId="0" fontId="22" fillId="0" borderId="0"/>
    <xf numFmtId="0" fontId="22" fillId="0" borderId="0"/>
    <xf numFmtId="0" fontId="22" fillId="0" borderId="0"/>
    <xf numFmtId="0" fontId="22" fillId="0" borderId="0"/>
    <xf numFmtId="43" fontId="22" fillId="0" borderId="0" applyFont="0" applyFill="0" applyBorder="0" applyAlignment="0" applyProtection="0"/>
    <xf numFmtId="0" fontId="22" fillId="0" borderId="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xf numFmtId="0" fontId="22" fillId="0" borderId="0"/>
    <xf numFmtId="0" fontId="22" fillId="0" borderId="0"/>
    <xf numFmtId="0" fontId="22" fillId="0" borderId="0"/>
    <xf numFmtId="43" fontId="22" fillId="0" borderId="0" applyFont="0" applyFill="0" applyBorder="0" applyAlignment="0" applyProtection="0"/>
    <xf numFmtId="0" fontId="22" fillId="0" borderId="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43" fontId="22" fillId="0" borderId="0" applyFont="0" applyFill="0" applyBorder="0" applyAlignment="0" applyProtection="0"/>
    <xf numFmtId="0" fontId="22" fillId="0" borderId="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43" fontId="22" fillId="0" borderId="0" applyFont="0" applyFill="0" applyBorder="0" applyAlignment="0" applyProtection="0"/>
    <xf numFmtId="0" fontId="22" fillId="0" borderId="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43" fontId="22" fillId="0" borderId="0" applyFont="0" applyFill="0" applyBorder="0" applyAlignment="0" applyProtection="0"/>
    <xf numFmtId="0" fontId="22" fillId="0" borderId="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43" fontId="22" fillId="0" borderId="0" applyFont="0" applyFill="0" applyBorder="0" applyAlignment="0" applyProtection="0"/>
    <xf numFmtId="0" fontId="22" fillId="0" borderId="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43" fontId="22" fillId="0" borderId="0" applyFont="0" applyFill="0" applyBorder="0" applyAlignment="0" applyProtection="0"/>
    <xf numFmtId="0" fontId="22" fillId="0" borderId="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6" fillId="0" borderId="0" applyFont="0" applyFill="0" applyBorder="0" applyAlignment="0" applyProtection="0"/>
    <xf numFmtId="0" fontId="106" fillId="0" borderId="0" applyFont="0" applyFill="0" applyBorder="0" applyAlignment="0" applyProtection="0"/>
    <xf numFmtId="0" fontId="106" fillId="0" borderId="0" applyFont="0" applyFill="0" applyBorder="0" applyAlignment="0" applyProtection="0"/>
    <xf numFmtId="0" fontId="106"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6" fillId="0" borderId="0" applyFont="0" applyFill="0" applyBorder="0" applyAlignment="0" applyProtection="0"/>
    <xf numFmtId="0" fontId="22" fillId="0" borderId="0" applyFont="0" applyFill="0" applyBorder="0" applyAlignment="0" applyProtection="0"/>
    <xf numFmtId="0" fontId="106"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6"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6" fillId="0" borderId="0" applyFont="0" applyFill="0" applyBorder="0" applyAlignment="0" applyProtection="0"/>
    <xf numFmtId="0" fontId="106" fillId="0" borderId="0" applyFont="0" applyFill="0" applyBorder="0" applyAlignment="0" applyProtection="0"/>
    <xf numFmtId="0" fontId="106"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xf numFmtId="0" fontId="42" fillId="0" borderId="0"/>
    <xf numFmtId="0" fontId="22" fillId="0" borderId="0"/>
    <xf numFmtId="0" fontId="42" fillId="0" borderId="0"/>
    <xf numFmtId="0" fontId="42" fillId="0" borderId="0"/>
    <xf numFmtId="0" fontId="42" fillId="0" borderId="0"/>
    <xf numFmtId="0" fontId="22" fillId="0" borderId="0"/>
    <xf numFmtId="9" fontId="42" fillId="0" borderId="0"/>
    <xf numFmtId="0" fontId="42" fillId="0" borderId="0" applyFill="0" applyBorder="0" applyAlignment="0" applyProtection="0"/>
    <xf numFmtId="0" fontId="107" fillId="0" borderId="0" applyNumberFormat="0" applyFill="0" applyBorder="0" applyAlignment="0" applyProtection="0"/>
    <xf numFmtId="0" fontId="5" fillId="0" borderId="0" applyNumberFormat="0" applyFill="0" applyBorder="0" applyAlignment="0" applyProtection="0"/>
    <xf numFmtId="0" fontId="107" fillId="0" borderId="0" applyFill="0" applyBorder="0" applyAlignment="0" applyProtection="0"/>
    <xf numFmtId="0" fontId="108" fillId="0" borderId="0" applyNumberFormat="0" applyFill="0" applyBorder="0" applyAlignment="0" applyProtection="0"/>
    <xf numFmtId="0" fontId="109" fillId="0" borderId="0" applyProtection="0"/>
    <xf numFmtId="0" fontId="110" fillId="0" borderId="0" applyProtection="0"/>
    <xf numFmtId="0" fontId="25" fillId="0" borderId="0" applyNumberFormat="0" applyFont="0" applyFill="0" applyBorder="0" applyAlignment="0" applyProtection="0"/>
    <xf numFmtId="0" fontId="38" fillId="0" borderId="0" applyProtection="0"/>
    <xf numFmtId="0" fontId="40" fillId="0" borderId="0" applyProtection="0"/>
    <xf numFmtId="0" fontId="43" fillId="0" borderId="0" applyProtection="0"/>
    <xf numFmtId="0" fontId="25" fillId="0" borderId="0" applyProtection="0"/>
    <xf numFmtId="4" fontId="111" fillId="0" borderId="0">
      <alignment horizontal="right" vertical="justify"/>
      <protection locked="0"/>
    </xf>
    <xf numFmtId="14" fontId="112" fillId="0" borderId="15" applyNumberFormat="0">
      <alignment horizontal="center" vertical="center"/>
    </xf>
    <xf numFmtId="2" fontId="25" fillId="0" borderId="0" applyFill="0" applyBorder="0" applyAlignment="0" applyProtection="0"/>
    <xf numFmtId="0" fontId="25" fillId="0" borderId="0" applyFill="0" applyBorder="0" applyAlignment="0" applyProtection="0"/>
    <xf numFmtId="0" fontId="22" fillId="0" borderId="0">
      <protection locked="0"/>
    </xf>
    <xf numFmtId="2" fontId="22" fillId="0" borderId="0" applyFill="0" applyBorder="0" applyAlignment="0" applyProtection="0"/>
    <xf numFmtId="0" fontId="113" fillId="0" borderId="0" applyNumberFormat="0" applyFill="0" applyBorder="0" applyAlignment="0" applyProtection="0">
      <alignment vertical="top"/>
      <protection locked="0"/>
    </xf>
    <xf numFmtId="0" fontId="114" fillId="0" borderId="0" applyFill="0" applyBorder="0" applyProtection="0">
      <alignment horizontal="left"/>
    </xf>
    <xf numFmtId="0" fontId="71" fillId="43" borderId="0" applyNumberFormat="0" applyBorder="0" applyAlignment="0" applyProtection="0"/>
    <xf numFmtId="0" fontId="5" fillId="0" borderId="0" applyNumberFormat="0" applyBorder="0" applyAlignment="0" applyProtection="0"/>
    <xf numFmtId="0" fontId="71" fillId="49" borderId="0" applyBorder="0" applyAlignment="0" applyProtection="0"/>
    <xf numFmtId="3" fontId="115" fillId="0" borderId="0" applyNumberFormat="0"/>
    <xf numFmtId="38" fontId="53" fillId="33" borderId="0" applyNumberFormat="0" applyBorder="0" applyAlignment="0" applyProtection="0"/>
    <xf numFmtId="38" fontId="53" fillId="35" borderId="0" applyNumberFormat="0" applyBorder="0" applyAlignment="0" applyProtection="0"/>
    <xf numFmtId="38" fontId="5" fillId="0" borderId="0" applyNumberFormat="0" applyBorder="0" applyAlignment="0" applyProtection="0"/>
    <xf numFmtId="0" fontId="22" fillId="0" borderId="0" applyFont="0" applyFill="0" applyBorder="0" applyAlignment="0" applyProtection="0">
      <alignment horizontal="right"/>
    </xf>
    <xf numFmtId="0" fontId="116" fillId="0" borderId="0" applyNumberFormat="0" applyFill="0" applyBorder="0" applyProtection="0">
      <alignment horizontal="right"/>
    </xf>
    <xf numFmtId="0" fontId="23" fillId="0" borderId="13" applyNumberFormat="0" applyAlignment="0" applyProtection="0">
      <alignment horizontal="left" vertical="center"/>
    </xf>
    <xf numFmtId="0" fontId="23" fillId="0" borderId="12">
      <alignment horizontal="left" vertical="center"/>
    </xf>
    <xf numFmtId="0" fontId="23" fillId="0" borderId="12">
      <alignment horizontal="left" vertical="center"/>
    </xf>
    <xf numFmtId="0" fontId="98" fillId="0" borderId="30" applyNumberFormat="0" applyFill="0" applyAlignment="0" applyProtection="0"/>
    <xf numFmtId="0" fontId="5" fillId="0" borderId="0" applyNumberFormat="0" applyFill="0" applyAlignment="0" applyProtection="0"/>
    <xf numFmtId="0" fontId="98" fillId="0" borderId="30" applyFill="0" applyAlignment="0" applyProtection="0"/>
    <xf numFmtId="0" fontId="117" fillId="0" borderId="0" applyNumberFormat="0" applyFill="0" applyBorder="0" applyAlignment="0" applyProtection="0"/>
    <xf numFmtId="0" fontId="118" fillId="0" borderId="29" applyNumberFormat="0" applyFill="0" applyAlignment="0" applyProtection="0"/>
    <xf numFmtId="0" fontId="5" fillId="0" borderId="0" applyNumberFormat="0" applyFill="0" applyAlignment="0" applyProtection="0"/>
    <xf numFmtId="0" fontId="118" fillId="0" borderId="29" applyFill="0" applyAlignment="0" applyProtection="0"/>
    <xf numFmtId="0" fontId="23" fillId="0" borderId="0" applyNumberFormat="0" applyFill="0" applyBorder="0" applyAlignment="0" applyProtection="0"/>
    <xf numFmtId="0" fontId="100" fillId="0" borderId="33" applyNumberFormat="0" applyFill="0" applyAlignment="0" applyProtection="0"/>
    <xf numFmtId="0" fontId="5" fillId="0" borderId="0" applyNumberFormat="0" applyFill="0" applyAlignment="0" applyProtection="0"/>
    <xf numFmtId="0" fontId="100" fillId="0" borderId="34" applyFill="0" applyAlignment="0" applyProtection="0"/>
    <xf numFmtId="0" fontId="100" fillId="0" borderId="0" applyNumberFormat="0" applyFill="0" applyBorder="0" applyAlignment="0" applyProtection="0"/>
    <xf numFmtId="0" fontId="5" fillId="0" borderId="0" applyNumberFormat="0" applyFill="0" applyBorder="0" applyAlignment="0" applyProtection="0"/>
    <xf numFmtId="0" fontId="100" fillId="0" borderId="0" applyFill="0" applyBorder="0" applyAlignment="0" applyProtection="0"/>
    <xf numFmtId="0" fontId="22" fillId="0" borderId="0">
      <protection locked="0"/>
    </xf>
    <xf numFmtId="0" fontId="22" fillId="0" borderId="0">
      <protection locked="0"/>
    </xf>
    <xf numFmtId="0" fontId="39" fillId="0" borderId="35" applyNumberFormat="0" applyFill="0" applyAlignment="0" applyProtection="0"/>
    <xf numFmtId="0" fontId="34" fillId="0" borderId="0" applyNumberFormat="0" applyFill="0" applyBorder="0" applyProtection="0">
      <alignment horizontal="center"/>
    </xf>
    <xf numFmtId="0" fontId="119"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120" fillId="0" borderId="0" applyNumberFormat="0" applyFill="0" applyBorder="0" applyAlignment="0" applyProtection="0">
      <alignment vertical="top"/>
      <protection locked="0"/>
    </xf>
    <xf numFmtId="0" fontId="119"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119"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119" fillId="0" borderId="0" applyNumberFormat="0" applyFill="0" applyBorder="0" applyAlignment="0" applyProtection="0"/>
    <xf numFmtId="0" fontId="121" fillId="0" borderId="0" applyNumberFormat="0" applyFill="0" applyBorder="0" applyAlignment="0" applyProtection="0">
      <alignment vertical="top"/>
      <protection locked="0"/>
    </xf>
    <xf numFmtId="0" fontId="122" fillId="0" borderId="0" applyNumberFormat="0" applyFill="0" applyBorder="0" applyAlignment="0" applyProtection="0">
      <alignment vertical="top"/>
      <protection locked="0"/>
    </xf>
    <xf numFmtId="0" fontId="123" fillId="0" borderId="0" applyNumberFormat="0" applyFill="0" applyBorder="0" applyAlignment="0" applyProtection="0">
      <alignment vertical="top"/>
      <protection locked="0"/>
    </xf>
    <xf numFmtId="0" fontId="122"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122"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123"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119" fillId="0" borderId="0" applyNumberFormat="0" applyFill="0" applyBorder="0" applyAlignment="0" applyProtection="0">
      <alignment vertical="top"/>
      <protection locked="0"/>
    </xf>
    <xf numFmtId="0" fontId="122"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122"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122"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122"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122"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122"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4" fillId="0" borderId="0" applyNumberFormat="0" applyFill="0" applyBorder="0" applyAlignment="0" applyProtection="0"/>
    <xf numFmtId="0" fontId="122" fillId="0" borderId="0" applyNumberFormat="0" applyFill="0" applyBorder="0" applyAlignment="0" applyProtection="0">
      <alignment vertical="top"/>
      <protection locked="0"/>
    </xf>
    <xf numFmtId="0" fontId="119" fillId="0" borderId="0" applyNumberFormat="0" applyFill="0" applyBorder="0" applyAlignment="0" applyProtection="0">
      <alignment vertical="top"/>
      <protection locked="0"/>
    </xf>
    <xf numFmtId="0" fontId="119"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119"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119"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119"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119"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119"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124" fillId="0" borderId="0" applyNumberFormat="0" applyFill="0" applyBorder="0" applyAlignment="0" applyProtection="0"/>
    <xf numFmtId="0" fontId="121" fillId="0" borderId="0" applyNumberFormat="0" applyFill="0" applyBorder="0" applyAlignment="0" applyProtection="0">
      <alignment vertical="top"/>
      <protection locked="0"/>
    </xf>
    <xf numFmtId="0" fontId="119"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119"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119"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119"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119"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119"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119"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119"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119"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119" fillId="0" borderId="0" applyNumberFormat="0" applyFill="0" applyBorder="0" applyAlignment="0" applyProtection="0">
      <alignment vertical="top"/>
      <protection locked="0"/>
    </xf>
    <xf numFmtId="0" fontId="121" fillId="0" borderId="0" applyNumberFormat="0" applyFill="0" applyBorder="0" applyAlignment="0" applyProtection="0">
      <alignment vertical="top"/>
      <protection locked="0"/>
    </xf>
    <xf numFmtId="0" fontId="119"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119" fillId="0" borderId="0" applyNumberFormat="0" applyFill="0" applyBorder="0" applyAlignment="0" applyProtection="0">
      <alignment vertical="top"/>
      <protection locked="0"/>
    </xf>
    <xf numFmtId="0" fontId="119"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119"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119"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119"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119"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119"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119"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119"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119"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119"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119"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119"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119"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119"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119"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4" fillId="0" borderId="0" applyNumberFormat="0" applyFill="0" applyBorder="0" applyAlignment="0" applyProtection="0"/>
    <xf numFmtId="0" fontId="119"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125" fillId="0" borderId="0" applyNumberFormat="0" applyFill="0" applyBorder="0" applyAlignment="0" applyProtection="0"/>
    <xf numFmtId="0" fontId="22" fillId="0" borderId="0" applyNumberFormat="0" applyFont="0" applyFill="0" applyBorder="0" applyAlignment="0" applyProtection="0"/>
    <xf numFmtId="0" fontId="126" fillId="0" borderId="0" applyNumberFormat="0" applyFill="0" applyBorder="0" applyAlignment="0" applyProtection="0">
      <alignment vertical="top"/>
      <protection locked="0"/>
    </xf>
    <xf numFmtId="0" fontId="127" fillId="0" borderId="0" applyNumberFormat="0" applyFill="0" applyBorder="0" applyAlignment="0" applyProtection="0">
      <alignment vertical="top"/>
      <protection locked="0"/>
    </xf>
    <xf numFmtId="0" fontId="127" fillId="0" borderId="0" applyNumberFormat="0" applyFill="0" applyBorder="0" applyAlignment="0" applyProtection="0">
      <alignment vertical="top"/>
      <protection locked="0"/>
    </xf>
    <xf numFmtId="0" fontId="127" fillId="0" borderId="0" applyNumberFormat="0" applyFill="0" applyBorder="0" applyAlignment="0" applyProtection="0">
      <alignment vertical="top"/>
      <protection locked="0"/>
    </xf>
    <xf numFmtId="0" fontId="127" fillId="0" borderId="0" applyNumberFormat="0" applyFill="0" applyBorder="0" applyAlignment="0" applyProtection="0">
      <alignment vertical="top"/>
      <protection locked="0"/>
    </xf>
    <xf numFmtId="0" fontId="127" fillId="0" borderId="0" applyNumberFormat="0" applyFill="0" applyBorder="0" applyAlignment="0" applyProtection="0">
      <alignment vertical="top"/>
      <protection locked="0"/>
    </xf>
    <xf numFmtId="0" fontId="127" fillId="0" borderId="0" applyNumberFormat="0" applyFill="0" applyBorder="0" applyAlignment="0" applyProtection="0">
      <alignment vertical="top"/>
      <protection locked="0"/>
    </xf>
    <xf numFmtId="0" fontId="25" fillId="0" borderId="0" applyFont="0" applyFill="0" applyBorder="0" applyAlignment="0" applyProtection="0"/>
    <xf numFmtId="0" fontId="68" fillId="48" borderId="0" applyBorder="0" applyAlignment="0" applyProtection="0"/>
    <xf numFmtId="0" fontId="68" fillId="42" borderId="0" applyNumberFormat="0" applyBorder="0" applyAlignment="0" applyProtection="0"/>
    <xf numFmtId="0" fontId="5" fillId="0" borderId="0" applyNumberFormat="0" applyBorder="0" applyAlignment="0" applyProtection="0"/>
    <xf numFmtId="0" fontId="68" fillId="42" borderId="0" applyNumberFormat="0" applyBorder="0" applyAlignment="0" applyProtection="0"/>
    <xf numFmtId="0" fontId="5" fillId="0" borderId="0" applyNumberFormat="0" applyBorder="0" applyAlignment="0" applyProtection="0"/>
    <xf numFmtId="0" fontId="68" fillId="42" borderId="0" applyNumberFormat="0" applyBorder="0" applyAlignment="0" applyProtection="0"/>
    <xf numFmtId="0" fontId="5" fillId="0" borderId="0" applyNumberFormat="0" applyBorder="0" applyAlignment="0" applyProtection="0"/>
    <xf numFmtId="0" fontId="68" fillId="42" borderId="0" applyNumberFormat="0" applyBorder="0" applyAlignment="0" applyProtection="0"/>
    <xf numFmtId="0" fontId="5" fillId="0" borderId="0" applyNumberFormat="0" applyBorder="0" applyAlignment="0" applyProtection="0"/>
    <xf numFmtId="0" fontId="68" fillId="42" borderId="0" applyNumberFormat="0" applyBorder="0" applyAlignment="0" applyProtection="0"/>
    <xf numFmtId="0" fontId="5" fillId="0" borderId="0" applyNumberFormat="0" applyBorder="0" applyAlignment="0" applyProtection="0"/>
    <xf numFmtId="0" fontId="68" fillId="42" borderId="0" applyNumberFormat="0" applyBorder="0" applyAlignment="0" applyProtection="0"/>
    <xf numFmtId="0" fontId="5" fillId="0" borderId="0" applyNumberFormat="0" applyBorder="0" applyAlignment="0" applyProtection="0"/>
    <xf numFmtId="0" fontId="68" fillId="42" borderId="0" applyNumberFormat="0" applyBorder="0" applyAlignment="0" applyProtection="0"/>
    <xf numFmtId="0" fontId="5" fillId="0" borderId="0" applyNumberFormat="0" applyBorder="0" applyAlignment="0" applyProtection="0"/>
    <xf numFmtId="0" fontId="68" fillId="42" borderId="0" applyNumberFormat="0" applyBorder="0" applyAlignment="0" applyProtection="0"/>
    <xf numFmtId="0" fontId="5" fillId="0" borderId="0" applyNumberFormat="0" applyBorder="0" applyAlignment="0" applyProtection="0"/>
    <xf numFmtId="0" fontId="68" fillId="42" borderId="0" applyNumberFormat="0" applyBorder="0" applyAlignment="0" applyProtection="0"/>
    <xf numFmtId="0" fontId="5" fillId="0" borderId="0" applyNumberFormat="0" applyBorder="0" applyAlignment="0" applyProtection="0"/>
    <xf numFmtId="0" fontId="68" fillId="42" borderId="0" applyNumberFormat="0" applyBorder="0" applyAlignment="0" applyProtection="0"/>
    <xf numFmtId="0" fontId="5" fillId="0" borderId="0" applyNumberFormat="0" applyBorder="0" applyAlignment="0" applyProtection="0"/>
    <xf numFmtId="0" fontId="68" fillId="42" borderId="0" applyNumberFormat="0" applyBorder="0" applyAlignment="0" applyProtection="0"/>
    <xf numFmtId="0" fontId="68" fillId="42" borderId="0" applyNumberFormat="0" applyBorder="0" applyAlignment="0" applyProtection="0"/>
    <xf numFmtId="0" fontId="68" fillId="42" borderId="0" applyNumberFormat="0" applyBorder="0" applyAlignment="0" applyProtection="0"/>
    <xf numFmtId="0" fontId="68" fillId="42" borderId="0" applyNumberFormat="0" applyBorder="0" applyAlignment="0" applyProtection="0"/>
    <xf numFmtId="0" fontId="68" fillId="42" borderId="0" applyNumberFormat="0" applyBorder="0" applyAlignment="0" applyProtection="0"/>
    <xf numFmtId="0" fontId="128" fillId="105" borderId="0" applyNumberFormat="0" applyBorder="0" applyAlignment="0" applyProtection="0"/>
    <xf numFmtId="0" fontId="68" fillId="42" borderId="0" applyNumberFormat="0" applyBorder="0" applyAlignment="0" applyProtection="0"/>
    <xf numFmtId="0" fontId="68" fillId="42" borderId="0" applyNumberFormat="0" applyBorder="0" applyAlignment="0" applyProtection="0"/>
    <xf numFmtId="0" fontId="5" fillId="0" borderId="0" applyNumberFormat="0" applyBorder="0" applyAlignment="0" applyProtection="0"/>
    <xf numFmtId="0" fontId="68" fillId="42" borderId="0" applyNumberFormat="0" applyBorder="0" applyAlignment="0" applyProtection="0"/>
    <xf numFmtId="0" fontId="5" fillId="0" borderId="0" applyNumberFormat="0" applyBorder="0" applyAlignment="0" applyProtection="0"/>
    <xf numFmtId="0" fontId="68" fillId="42" borderId="0" applyNumberFormat="0" applyBorder="0" applyAlignment="0" applyProtection="0"/>
    <xf numFmtId="0" fontId="5" fillId="0" borderId="0" applyNumberFormat="0" applyBorder="0" applyAlignment="0" applyProtection="0"/>
    <xf numFmtId="0" fontId="68" fillId="42" borderId="0" applyNumberFormat="0" applyBorder="0" applyAlignment="0" applyProtection="0"/>
    <xf numFmtId="0" fontId="5" fillId="0" borderId="0" applyNumberFormat="0" applyBorder="0" applyAlignment="0" applyProtection="0"/>
    <xf numFmtId="0" fontId="68" fillId="42" borderId="0" applyNumberFormat="0" applyBorder="0" applyAlignment="0" applyProtection="0"/>
    <xf numFmtId="0" fontId="5" fillId="0" borderId="0" applyNumberFormat="0" applyBorder="0" applyAlignment="0" applyProtection="0"/>
    <xf numFmtId="0" fontId="68" fillId="42" borderId="0" applyNumberFormat="0" applyBorder="0" applyAlignment="0" applyProtection="0"/>
    <xf numFmtId="0" fontId="5" fillId="0" borderId="0" applyNumberFormat="0" applyBorder="0" applyAlignment="0" applyProtection="0"/>
    <xf numFmtId="0" fontId="68" fillId="42" borderId="0" applyNumberFormat="0" applyBorder="0" applyAlignment="0" applyProtection="0"/>
    <xf numFmtId="0" fontId="5" fillId="0" borderId="0" applyNumberFormat="0" applyBorder="0" applyAlignment="0" applyProtection="0"/>
    <xf numFmtId="0" fontId="68" fillId="42" borderId="0" applyNumberFormat="0" applyBorder="0" applyAlignment="0" applyProtection="0"/>
    <xf numFmtId="0" fontId="5" fillId="0" borderId="0" applyNumberFormat="0" applyBorder="0" applyAlignment="0" applyProtection="0"/>
    <xf numFmtId="0" fontId="68" fillId="42" borderId="0" applyNumberFormat="0" applyBorder="0" applyAlignment="0" applyProtection="0"/>
    <xf numFmtId="0" fontId="5" fillId="0" borderId="0" applyNumberFormat="0" applyBorder="0" applyAlignment="0" applyProtection="0"/>
    <xf numFmtId="0" fontId="68" fillId="42" borderId="0" applyNumberFormat="0" applyBorder="0" applyAlignment="0" applyProtection="0"/>
    <xf numFmtId="0" fontId="5" fillId="0" borderId="0" applyNumberFormat="0" applyBorder="0" applyAlignment="0" applyProtection="0"/>
    <xf numFmtId="0" fontId="68" fillId="42" borderId="0" applyNumberFormat="0" applyBorder="0" applyAlignment="0" applyProtection="0"/>
    <xf numFmtId="0" fontId="68" fillId="42" borderId="0" applyNumberFormat="0" applyBorder="0" applyAlignment="0" applyProtection="0"/>
    <xf numFmtId="0" fontId="5" fillId="0" borderId="0" applyNumberFormat="0" applyBorder="0" applyAlignment="0" applyProtection="0"/>
    <xf numFmtId="0" fontId="68" fillId="42" borderId="0" applyNumberFormat="0" applyBorder="0" applyAlignment="0" applyProtection="0"/>
    <xf numFmtId="0" fontId="5" fillId="0" borderId="0" applyNumberFormat="0" applyBorder="0" applyAlignment="0" applyProtection="0"/>
    <xf numFmtId="0" fontId="68" fillId="42" borderId="0" applyNumberFormat="0" applyBorder="0" applyAlignment="0" applyProtection="0"/>
    <xf numFmtId="0" fontId="5" fillId="0" borderId="0" applyNumberFormat="0" applyBorder="0" applyAlignment="0" applyProtection="0"/>
    <xf numFmtId="0" fontId="68" fillId="42" borderId="0" applyNumberFormat="0" applyBorder="0" applyAlignment="0" applyProtection="0"/>
    <xf numFmtId="0" fontId="5" fillId="0" borderId="0" applyNumberFormat="0" applyBorder="0" applyAlignment="0" applyProtection="0"/>
    <xf numFmtId="0" fontId="68" fillId="42" borderId="0" applyNumberFormat="0" applyBorder="0" applyAlignment="0" applyProtection="0"/>
    <xf numFmtId="0" fontId="5" fillId="0" borderId="0" applyNumberFormat="0" applyBorder="0" applyAlignment="0" applyProtection="0"/>
    <xf numFmtId="0" fontId="68" fillId="42" borderId="0" applyNumberFormat="0" applyBorder="0" applyAlignment="0" applyProtection="0"/>
    <xf numFmtId="0" fontId="5" fillId="0" borderId="0" applyNumberFormat="0" applyBorder="0" applyAlignment="0" applyProtection="0"/>
    <xf numFmtId="0" fontId="68" fillId="42" borderId="0" applyNumberFormat="0" applyBorder="0" applyAlignment="0" applyProtection="0"/>
    <xf numFmtId="0" fontId="5" fillId="0" borderId="0" applyNumberFormat="0" applyBorder="0" applyAlignment="0" applyProtection="0"/>
    <xf numFmtId="0" fontId="68" fillId="42" borderId="0" applyNumberFormat="0" applyBorder="0" applyAlignment="0" applyProtection="0"/>
    <xf numFmtId="0" fontId="5" fillId="0" borderId="0" applyNumberFormat="0" applyBorder="0" applyAlignment="0" applyProtection="0"/>
    <xf numFmtId="0" fontId="68" fillId="42" borderId="0" applyNumberFormat="0" applyBorder="0" applyAlignment="0" applyProtection="0"/>
    <xf numFmtId="0" fontId="5" fillId="0" borderId="0" applyNumberFormat="0" applyBorder="0" applyAlignment="0" applyProtection="0"/>
    <xf numFmtId="0" fontId="68" fillId="42" borderId="0" applyNumberFormat="0" applyBorder="0" applyAlignment="0" applyProtection="0"/>
    <xf numFmtId="0" fontId="5" fillId="0" borderId="0" applyNumberFormat="0" applyBorder="0" applyAlignment="0" applyProtection="0"/>
    <xf numFmtId="0" fontId="68" fillId="42" borderId="0" applyNumberFormat="0" applyBorder="0" applyAlignment="0" applyProtection="0"/>
    <xf numFmtId="0" fontId="68" fillId="42" borderId="0" applyNumberFormat="0" applyBorder="0" applyAlignment="0" applyProtection="0"/>
    <xf numFmtId="0" fontId="5" fillId="0" borderId="0" applyNumberFormat="0" applyBorder="0" applyAlignment="0" applyProtection="0"/>
    <xf numFmtId="0" fontId="68" fillId="42" borderId="0" applyNumberFormat="0" applyBorder="0" applyAlignment="0" applyProtection="0"/>
    <xf numFmtId="0" fontId="5" fillId="0" borderId="0" applyNumberFormat="0" applyBorder="0" applyAlignment="0" applyProtection="0"/>
    <xf numFmtId="0" fontId="68" fillId="42" borderId="0" applyNumberFormat="0" applyBorder="0" applyAlignment="0" applyProtection="0"/>
    <xf numFmtId="0" fontId="5" fillId="0" borderId="0" applyNumberFormat="0" applyBorder="0" applyAlignment="0" applyProtection="0"/>
    <xf numFmtId="0" fontId="68" fillId="42" borderId="0" applyNumberFormat="0" applyBorder="0" applyAlignment="0" applyProtection="0"/>
    <xf numFmtId="0" fontId="5" fillId="0" borderId="0" applyNumberFormat="0" applyBorder="0" applyAlignment="0" applyProtection="0"/>
    <xf numFmtId="0" fontId="68" fillId="42" borderId="0" applyNumberFormat="0" applyBorder="0" applyAlignment="0" applyProtection="0"/>
    <xf numFmtId="0" fontId="5" fillId="0" borderId="0" applyNumberFormat="0" applyBorder="0" applyAlignment="0" applyProtection="0"/>
    <xf numFmtId="0" fontId="68" fillId="42" borderId="0" applyNumberFormat="0" applyBorder="0" applyAlignment="0" applyProtection="0"/>
    <xf numFmtId="0" fontId="5" fillId="0" borderId="0" applyNumberFormat="0" applyBorder="0" applyAlignment="0" applyProtection="0"/>
    <xf numFmtId="0" fontId="68" fillId="42" borderId="0" applyNumberFormat="0" applyBorder="0" applyAlignment="0" applyProtection="0"/>
    <xf numFmtId="0" fontId="5" fillId="0" borderId="0" applyNumberFormat="0" applyBorder="0" applyAlignment="0" applyProtection="0"/>
    <xf numFmtId="0" fontId="68" fillId="42" borderId="0" applyNumberFormat="0" applyBorder="0" applyAlignment="0" applyProtection="0"/>
    <xf numFmtId="0" fontId="5" fillId="0" borderId="0" applyNumberFormat="0" applyBorder="0" applyAlignment="0" applyProtection="0"/>
    <xf numFmtId="0" fontId="68" fillId="42" borderId="0" applyNumberFormat="0" applyBorder="0" applyAlignment="0" applyProtection="0"/>
    <xf numFmtId="0" fontId="5" fillId="0" borderId="0" applyNumberFormat="0" applyBorder="0" applyAlignment="0" applyProtection="0"/>
    <xf numFmtId="0" fontId="68" fillId="42" borderId="0" applyNumberFormat="0" applyBorder="0" applyAlignment="0" applyProtection="0"/>
    <xf numFmtId="0" fontId="5" fillId="0" borderId="0" applyNumberFormat="0" applyBorder="0" applyAlignment="0" applyProtection="0"/>
    <xf numFmtId="0" fontId="68" fillId="42" borderId="0" applyNumberFormat="0" applyBorder="0" applyAlignment="0" applyProtection="0"/>
    <xf numFmtId="0" fontId="10" fillId="3" borderId="0" applyNumberFormat="0" applyBorder="0" applyAlignment="0" applyProtection="0"/>
    <xf numFmtId="0" fontId="68" fillId="42" borderId="0" applyNumberFormat="0" applyBorder="0" applyAlignment="0" applyProtection="0"/>
    <xf numFmtId="0" fontId="5" fillId="0" borderId="0" applyNumberFormat="0" applyBorder="0" applyAlignment="0" applyProtection="0"/>
    <xf numFmtId="0" fontId="68" fillId="42" borderId="0" applyNumberFormat="0" applyBorder="0" applyAlignment="0" applyProtection="0"/>
    <xf numFmtId="0" fontId="5" fillId="0" borderId="0" applyNumberFormat="0" applyBorder="0" applyAlignment="0" applyProtection="0"/>
    <xf numFmtId="0" fontId="68" fillId="42" borderId="0" applyNumberFormat="0" applyBorder="0" applyAlignment="0" applyProtection="0"/>
    <xf numFmtId="0" fontId="5" fillId="0" borderId="0" applyNumberFormat="0" applyBorder="0" applyAlignment="0" applyProtection="0"/>
    <xf numFmtId="0" fontId="68" fillId="42" borderId="0" applyNumberFormat="0" applyBorder="0" applyAlignment="0" applyProtection="0"/>
    <xf numFmtId="0" fontId="5" fillId="0" borderId="0" applyNumberFormat="0" applyBorder="0" applyAlignment="0" applyProtection="0"/>
    <xf numFmtId="0" fontId="68" fillId="42" borderId="0" applyNumberFormat="0" applyBorder="0" applyAlignment="0" applyProtection="0"/>
    <xf numFmtId="0" fontId="5" fillId="0" borderId="0" applyNumberFormat="0" applyBorder="0" applyAlignment="0" applyProtection="0"/>
    <xf numFmtId="0" fontId="68" fillId="42" borderId="0" applyNumberFormat="0" applyBorder="0" applyAlignment="0" applyProtection="0"/>
    <xf numFmtId="0" fontId="5" fillId="0" borderId="0" applyNumberFormat="0" applyBorder="0" applyAlignment="0" applyProtection="0"/>
    <xf numFmtId="0" fontId="68" fillId="42" borderId="0" applyNumberFormat="0" applyBorder="0" applyAlignment="0" applyProtection="0"/>
    <xf numFmtId="0" fontId="5" fillId="0" borderId="0" applyNumberFormat="0" applyBorder="0" applyAlignment="0" applyProtection="0"/>
    <xf numFmtId="0" fontId="68" fillId="42" borderId="0" applyNumberFormat="0" applyBorder="0" applyAlignment="0" applyProtection="0"/>
    <xf numFmtId="0" fontId="5" fillId="0" borderId="0" applyNumberFormat="0" applyBorder="0" applyAlignment="0" applyProtection="0"/>
    <xf numFmtId="0" fontId="68" fillId="42" borderId="0" applyNumberFormat="0" applyBorder="0" applyAlignment="0" applyProtection="0"/>
    <xf numFmtId="0" fontId="5" fillId="0" borderId="0" applyNumberFormat="0" applyBorder="0" applyAlignment="0" applyProtection="0"/>
    <xf numFmtId="0" fontId="68" fillId="42" borderId="0" applyNumberFormat="0" applyBorder="0" applyAlignment="0" applyProtection="0"/>
    <xf numFmtId="0" fontId="5" fillId="0" borderId="0" applyNumberFormat="0" applyBorder="0" applyAlignment="0" applyProtection="0"/>
    <xf numFmtId="0" fontId="68" fillId="42" borderId="0" applyNumberFormat="0" applyBorder="0" applyAlignment="0" applyProtection="0"/>
    <xf numFmtId="0" fontId="5" fillId="0" borderId="0" applyNumberFormat="0" applyBorder="0" applyAlignment="0" applyProtection="0"/>
    <xf numFmtId="0" fontId="68" fillId="42" borderId="0" applyNumberFormat="0" applyBorder="0" applyAlignment="0" applyProtection="0"/>
    <xf numFmtId="0" fontId="5" fillId="0" borderId="0" applyNumberFormat="0" applyBorder="0" applyAlignment="0" applyProtection="0"/>
    <xf numFmtId="0" fontId="68" fillId="42" borderId="0" applyNumberFormat="0" applyBorder="0" applyAlignment="0" applyProtection="0"/>
    <xf numFmtId="0" fontId="5" fillId="0" borderId="0" applyNumberFormat="0" applyBorder="0" applyAlignment="0" applyProtection="0"/>
    <xf numFmtId="0" fontId="68" fillId="42" borderId="0" applyNumberFormat="0" applyBorder="0" applyAlignment="0" applyProtection="0"/>
    <xf numFmtId="0" fontId="5" fillId="0" borderId="0" applyNumberFormat="0" applyBorder="0" applyAlignment="0" applyProtection="0"/>
    <xf numFmtId="0" fontId="68" fillId="42" borderId="0" applyNumberFormat="0" applyBorder="0" applyAlignment="0" applyProtection="0"/>
    <xf numFmtId="0" fontId="5" fillId="0" borderId="0" applyNumberFormat="0" applyBorder="0" applyAlignment="0" applyProtection="0"/>
    <xf numFmtId="0" fontId="68" fillId="42" borderId="0" applyNumberFormat="0" applyBorder="0" applyAlignment="0" applyProtection="0"/>
    <xf numFmtId="0" fontId="5" fillId="0" borderId="0" applyNumberFormat="0" applyBorder="0" applyAlignment="0" applyProtection="0"/>
    <xf numFmtId="0" fontId="68" fillId="42" borderId="0" applyNumberFormat="0" applyBorder="0" applyAlignment="0" applyProtection="0"/>
    <xf numFmtId="0" fontId="5" fillId="0" borderId="0" applyNumberFormat="0" applyBorder="0" applyAlignment="0" applyProtection="0"/>
    <xf numFmtId="0" fontId="68" fillId="42" borderId="0" applyNumberFormat="0" applyBorder="0" applyAlignment="0" applyProtection="0"/>
    <xf numFmtId="0" fontId="5" fillId="0" borderId="0" applyNumberFormat="0" applyBorder="0" applyAlignment="0" applyProtection="0"/>
    <xf numFmtId="0" fontId="68" fillId="42" borderId="0" applyNumberFormat="0" applyBorder="0" applyAlignment="0" applyProtection="0"/>
    <xf numFmtId="0" fontId="5" fillId="0" borderId="0" applyNumberFormat="0" applyBorder="0" applyAlignment="0" applyProtection="0"/>
    <xf numFmtId="0" fontId="68" fillId="42" borderId="0" applyNumberFormat="0" applyBorder="0" applyAlignment="0" applyProtection="0"/>
    <xf numFmtId="0" fontId="5" fillId="0" borderId="0" applyNumberFormat="0" applyBorder="0" applyAlignment="0" applyProtection="0"/>
    <xf numFmtId="0" fontId="68" fillId="42" borderId="0" applyNumberFormat="0" applyBorder="0" applyAlignment="0" applyProtection="0"/>
    <xf numFmtId="0" fontId="104" fillId="46" borderId="23" applyNumberFormat="0" applyAlignment="0" applyProtection="0"/>
    <xf numFmtId="10" fontId="53" fillId="33" borderId="1" applyNumberFormat="0" applyBorder="0" applyAlignment="0" applyProtection="0"/>
    <xf numFmtId="10" fontId="53" fillId="39" borderId="1" applyNumberFormat="0" applyBorder="0" applyAlignment="0" applyProtection="0"/>
    <xf numFmtId="10" fontId="5" fillId="0" borderId="0" applyNumberFormat="0" applyBorder="0" applyAlignment="0" applyProtection="0"/>
    <xf numFmtId="0" fontId="53" fillId="39" borderId="1" applyNumberFormat="0" applyAlignment="0">
      <protection locked="0"/>
    </xf>
    <xf numFmtId="0" fontId="5" fillId="0" borderId="0" applyNumberFormat="0" applyAlignment="0" applyProtection="0"/>
    <xf numFmtId="0" fontId="5" fillId="0" borderId="0" applyNumberFormat="0" applyAlignment="0" applyProtection="0"/>
    <xf numFmtId="0" fontId="5" fillId="0" borderId="0" applyNumberFormat="0" applyAlignment="0" applyProtection="0"/>
    <xf numFmtId="0" fontId="5" fillId="0" borderId="0" applyNumberFormat="0" applyAlignment="0" applyProtection="0"/>
    <xf numFmtId="0" fontId="5" fillId="0" borderId="0" applyNumberFormat="0" applyAlignment="0" applyProtection="0"/>
    <xf numFmtId="0" fontId="40" fillId="0" borderId="0" applyAlignment="0">
      <protection locked="0"/>
    </xf>
    <xf numFmtId="0" fontId="53" fillId="39" borderId="11" applyNumberFormat="0" applyFont="0" applyAlignment="0" applyProtection="0">
      <alignment horizontal="center"/>
      <protection locked="0"/>
    </xf>
    <xf numFmtId="0" fontId="129" fillId="0" borderId="0"/>
    <xf numFmtId="0" fontId="130" fillId="0" borderId="0" applyFont="0">
      <alignment horizontal="center"/>
    </xf>
    <xf numFmtId="0" fontId="22" fillId="0" borderId="17" applyFont="0" applyFill="0" applyBorder="0" applyAlignment="0" applyProtection="0">
      <alignment horizontal="right"/>
    </xf>
    <xf numFmtId="0" fontId="37" fillId="0" borderId="0"/>
    <xf numFmtId="0" fontId="22" fillId="0" borderId="0"/>
    <xf numFmtId="0" fontId="82" fillId="0" borderId="26" applyNumberFormat="0" applyFill="0" applyAlignment="0" applyProtection="0"/>
    <xf numFmtId="0" fontId="5" fillId="0" borderId="0" applyNumberFormat="0" applyFill="0" applyAlignment="0" applyProtection="0"/>
    <xf numFmtId="0" fontId="81" fillId="0" borderId="25" applyFill="0" applyAlignment="0" applyProtection="0"/>
    <xf numFmtId="0" fontId="81" fillId="0" borderId="25" applyFill="0" applyAlignment="0" applyProtection="0"/>
    <xf numFmtId="0" fontId="81" fillId="0" borderId="25" applyFill="0" applyAlignment="0" applyProtection="0"/>
    <xf numFmtId="0" fontId="112" fillId="0" borderId="15">
      <alignment horizontal="center" vertical="center"/>
    </xf>
    <xf numFmtId="0" fontId="92" fillId="0" borderId="0"/>
    <xf numFmtId="0" fontId="40" fillId="0" borderId="0" applyFont="0" applyFill="0" applyBorder="0" applyProtection="0">
      <alignment horizontal="center"/>
    </xf>
    <xf numFmtId="0" fontId="22" fillId="0" borderId="0" applyFont="0" applyFill="0" applyBorder="0" applyAlignment="0" applyProtection="0"/>
    <xf numFmtId="38" fontId="131" fillId="0" borderId="18" applyBorder="0"/>
    <xf numFmtId="0"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0" fontId="5"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0"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0" fontId="5"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0"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0"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0"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0" fontId="22" fillId="0" borderId="0" applyFont="0" applyFill="0" applyBorder="0" applyAlignment="0" applyProtection="0"/>
    <xf numFmtId="41" fontId="5" fillId="0" borderId="0" applyFont="0" applyFill="0" applyBorder="0" applyAlignment="0" applyProtection="0"/>
    <xf numFmtId="0" fontId="5"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0"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0"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5" fillId="0" borderId="0" applyFont="0" applyFill="0" applyBorder="0" applyAlignment="0" applyProtection="0"/>
    <xf numFmtId="0" fontId="5"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0"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0" fontId="5"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0"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0" fontId="5"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0"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0" fontId="5"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0"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0" fontId="5"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0"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0" fontId="5"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43"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43"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132" fillId="0" borderId="0" applyFont="0" applyFill="0" applyBorder="0" applyAlignment="0" applyProtection="0"/>
    <xf numFmtId="0" fontId="13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132" fillId="0" borderId="0" applyFont="0" applyFill="0" applyBorder="0" applyAlignment="0" applyProtection="0"/>
    <xf numFmtId="0" fontId="132" fillId="0" borderId="0" applyFont="0" applyFill="0" applyBorder="0" applyAlignment="0" applyProtection="0"/>
    <xf numFmtId="0" fontId="5" fillId="0" borderId="0" applyFont="0" applyFill="0" applyBorder="0" applyAlignment="0" applyProtection="0"/>
    <xf numFmtId="0" fontId="132" fillId="0" borderId="0" applyFont="0" applyFill="0" applyBorder="0" applyAlignment="0" applyProtection="0"/>
    <xf numFmtId="0" fontId="132" fillId="0" borderId="0" applyFont="0" applyFill="0" applyBorder="0" applyAlignment="0" applyProtection="0"/>
    <xf numFmtId="0" fontId="5" fillId="0" borderId="0" applyFont="0" applyFill="0" applyBorder="0" applyAlignment="0" applyProtection="0"/>
    <xf numFmtId="0" fontId="132" fillId="0" borderId="0" applyFont="0" applyFill="0" applyBorder="0" applyAlignment="0" applyProtection="0"/>
    <xf numFmtId="0" fontId="132" fillId="0" borderId="0" applyFont="0" applyFill="0" applyBorder="0" applyAlignment="0" applyProtection="0"/>
    <xf numFmtId="0" fontId="5" fillId="0" borderId="0" applyFont="0" applyFill="0" applyBorder="0" applyAlignment="0" applyProtection="0"/>
    <xf numFmtId="0" fontId="132" fillId="0" borderId="0" applyFont="0" applyFill="0" applyBorder="0" applyAlignment="0" applyProtection="0"/>
    <xf numFmtId="0" fontId="132" fillId="0" borderId="0" applyFont="0" applyFill="0" applyBorder="0" applyAlignment="0" applyProtection="0"/>
    <xf numFmtId="0" fontId="5" fillId="0" borderId="0" applyFont="0" applyFill="0" applyBorder="0" applyAlignment="0" applyProtection="0"/>
    <xf numFmtId="0" fontId="132" fillId="0" borderId="0" applyFont="0" applyFill="0" applyBorder="0" applyAlignment="0" applyProtection="0"/>
    <xf numFmtId="0" fontId="132" fillId="0" borderId="0" applyFont="0" applyFill="0" applyBorder="0" applyAlignment="0" applyProtection="0"/>
    <xf numFmtId="0" fontId="5" fillId="0" borderId="0" applyFont="0" applyFill="0" applyBorder="0" applyAlignment="0" applyProtection="0"/>
    <xf numFmtId="0" fontId="132" fillId="0" borderId="0" applyFont="0" applyFill="0" applyBorder="0" applyAlignment="0" applyProtection="0"/>
    <xf numFmtId="0" fontId="132" fillId="0" borderId="0" applyFont="0" applyFill="0" applyBorder="0" applyAlignment="0" applyProtection="0"/>
    <xf numFmtId="0" fontId="5" fillId="0" borderId="0" applyFont="0" applyFill="0" applyBorder="0" applyAlignment="0" applyProtection="0"/>
    <xf numFmtId="0" fontId="132" fillId="0" borderId="0" applyFont="0" applyFill="0" applyBorder="0" applyAlignment="0" applyProtection="0"/>
    <xf numFmtId="0" fontId="132" fillId="0" borderId="0" applyFont="0" applyFill="0" applyBorder="0" applyAlignment="0" applyProtection="0"/>
    <xf numFmtId="0" fontId="5" fillId="0" borderId="0" applyFont="0" applyFill="0" applyBorder="0" applyAlignment="0" applyProtection="0"/>
    <xf numFmtId="0" fontId="132" fillId="0" borderId="0" applyFont="0" applyFill="0" applyBorder="0" applyAlignment="0" applyProtection="0"/>
    <xf numFmtId="0" fontId="13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5" fillId="0" borderId="0" applyFont="0" applyFill="0" applyBorder="0" applyAlignment="0" applyProtection="0"/>
    <xf numFmtId="43" fontId="22" fillId="0" borderId="0" applyFont="0" applyFill="0" applyBorder="0" applyAlignment="0" applyProtection="0"/>
    <xf numFmtId="43" fontId="5"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43" fontId="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43"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132" fillId="0" borderId="0" applyFont="0" applyFill="0" applyBorder="0" applyAlignment="0" applyProtection="0"/>
    <xf numFmtId="0" fontId="132" fillId="0" borderId="0" applyFont="0" applyFill="0" applyBorder="0" applyAlignment="0" applyProtection="0"/>
    <xf numFmtId="0" fontId="5" fillId="0" borderId="0" applyFont="0" applyFill="0" applyBorder="0" applyAlignment="0" applyProtection="0"/>
    <xf numFmtId="0" fontId="132" fillId="0" borderId="0" applyFont="0" applyFill="0" applyBorder="0" applyAlignment="0" applyProtection="0"/>
    <xf numFmtId="0" fontId="132" fillId="0" borderId="0" applyFont="0" applyFill="0" applyBorder="0" applyAlignment="0" applyProtection="0"/>
    <xf numFmtId="0" fontId="5" fillId="0" borderId="0" applyFont="0" applyFill="0" applyBorder="0" applyAlignment="0" applyProtection="0"/>
    <xf numFmtId="0" fontId="132" fillId="0" borderId="0" applyFont="0" applyFill="0" applyBorder="0" applyAlignment="0" applyProtection="0"/>
    <xf numFmtId="0" fontId="132" fillId="0" borderId="0" applyFont="0" applyFill="0" applyBorder="0" applyAlignment="0" applyProtection="0"/>
    <xf numFmtId="0" fontId="5" fillId="0" borderId="0" applyFont="0" applyFill="0" applyBorder="0" applyAlignment="0" applyProtection="0"/>
    <xf numFmtId="0" fontId="132" fillId="0" borderId="0" applyFont="0" applyFill="0" applyBorder="0" applyAlignment="0" applyProtection="0"/>
    <xf numFmtId="0" fontId="132" fillId="0" borderId="0" applyFont="0" applyFill="0" applyBorder="0" applyAlignment="0" applyProtection="0"/>
    <xf numFmtId="0" fontId="5" fillId="0" borderId="0" applyFont="0" applyFill="0" applyBorder="0" applyAlignment="0" applyProtection="0"/>
    <xf numFmtId="0" fontId="132" fillId="0" borderId="0" applyFont="0" applyFill="0" applyBorder="0" applyAlignment="0" applyProtection="0"/>
    <xf numFmtId="0" fontId="132" fillId="0" borderId="0" applyFont="0" applyFill="0" applyBorder="0" applyAlignment="0" applyProtection="0"/>
    <xf numFmtId="0" fontId="5" fillId="0" borderId="0" applyFont="0" applyFill="0" applyBorder="0" applyAlignment="0" applyProtection="0"/>
    <xf numFmtId="0" fontId="132" fillId="0" borderId="0" applyFont="0" applyFill="0" applyBorder="0" applyAlignment="0" applyProtection="0"/>
    <xf numFmtId="0" fontId="13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43"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3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35" fillId="0" borderId="0" applyFont="0" applyFill="0" applyBorder="0" applyAlignment="0" applyProtection="0"/>
    <xf numFmtId="0" fontId="35" fillId="0" borderId="0" applyFont="0" applyFill="0" applyBorder="0" applyAlignment="0" applyProtection="0"/>
    <xf numFmtId="0" fontId="35" fillId="0" borderId="0" applyFont="0" applyFill="0" applyBorder="0" applyAlignment="0" applyProtection="0"/>
    <xf numFmtId="0" fontId="35" fillId="0" borderId="0" applyFont="0" applyFill="0" applyBorder="0" applyAlignment="0" applyProtection="0"/>
    <xf numFmtId="0" fontId="35"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43" fillId="0" borderId="0" applyFont="0" applyFill="0" applyBorder="0" applyAlignment="0" applyProtection="0"/>
    <xf numFmtId="0" fontId="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5" fillId="0" borderId="0" applyFont="0" applyFill="0" applyBorder="0" applyAlignment="0" applyProtection="0"/>
    <xf numFmtId="0" fontId="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9" fillId="0" borderId="0" applyFont="0" applyFill="0" applyBorder="0" applyAlignment="0" applyProtection="0"/>
    <xf numFmtId="0" fontId="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5" fillId="0" borderId="0" applyFont="0" applyFill="0" applyBorder="0" applyAlignment="0" applyProtection="0"/>
    <xf numFmtId="0" fontId="40" fillId="0" borderId="0" applyFont="0" applyFill="0" applyBorder="0" applyAlignment="0" applyProtection="0"/>
    <xf numFmtId="0" fontId="40" fillId="0" borderId="0" applyFont="0" applyFill="0" applyBorder="0" applyAlignment="0" applyProtection="0"/>
    <xf numFmtId="0" fontId="40" fillId="0" borderId="0" applyFont="0" applyFill="0" applyBorder="0" applyAlignment="0" applyProtection="0"/>
    <xf numFmtId="0" fontId="40" fillId="0" borderId="0" applyFont="0" applyFill="0" applyBorder="0" applyAlignment="0" applyProtection="0"/>
    <xf numFmtId="0" fontId="5" fillId="0" borderId="0" applyFont="0" applyFill="0" applyBorder="0" applyAlignment="0" applyProtection="0"/>
    <xf numFmtId="0" fontId="40" fillId="0" borderId="0" applyFont="0" applyFill="0" applyBorder="0" applyAlignment="0" applyProtection="0"/>
    <xf numFmtId="0" fontId="40" fillId="0" borderId="0" applyFont="0" applyFill="0" applyBorder="0" applyAlignment="0" applyProtection="0"/>
    <xf numFmtId="0" fontId="40" fillId="0" borderId="0" applyFont="0" applyFill="0" applyBorder="0" applyAlignment="0" applyProtection="0"/>
    <xf numFmtId="0" fontId="40" fillId="0" borderId="0" applyFont="0" applyFill="0" applyBorder="0" applyAlignment="0" applyProtection="0"/>
    <xf numFmtId="0" fontId="5" fillId="0" borderId="0" applyFont="0" applyFill="0" applyBorder="0" applyAlignment="0" applyProtection="0"/>
    <xf numFmtId="0" fontId="40" fillId="0" borderId="0" applyFont="0" applyFill="0" applyBorder="0" applyAlignment="0" applyProtection="0"/>
    <xf numFmtId="0" fontId="40" fillId="0" borderId="0" applyFont="0" applyFill="0" applyBorder="0" applyAlignment="0" applyProtection="0"/>
    <xf numFmtId="0" fontId="40" fillId="0" borderId="0" applyFont="0" applyFill="0" applyBorder="0" applyAlignment="0" applyProtection="0"/>
    <xf numFmtId="0" fontId="40" fillId="0" borderId="0" applyFont="0" applyFill="0" applyBorder="0" applyAlignment="0" applyProtection="0"/>
    <xf numFmtId="0" fontId="5" fillId="0" borderId="0" applyFont="0" applyFill="0" applyBorder="0" applyAlignment="0" applyProtection="0"/>
    <xf numFmtId="0" fontId="40" fillId="0" borderId="0" applyFont="0" applyFill="0" applyBorder="0" applyAlignment="0" applyProtection="0"/>
    <xf numFmtId="0" fontId="40" fillId="0" borderId="0" applyFont="0" applyFill="0" applyBorder="0" applyAlignment="0" applyProtection="0"/>
    <xf numFmtId="0" fontId="40" fillId="0" borderId="0" applyFont="0" applyFill="0" applyBorder="0" applyAlignment="0" applyProtection="0"/>
    <xf numFmtId="0" fontId="40" fillId="0" borderId="0" applyFont="0" applyFill="0" applyBorder="0" applyAlignment="0" applyProtection="0"/>
    <xf numFmtId="0" fontId="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3"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5"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43"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4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40" fillId="0" borderId="0" applyFont="0" applyFill="0" applyBorder="0" applyAlignment="0" applyProtection="0"/>
    <xf numFmtId="0" fontId="40" fillId="0" borderId="0" applyFont="0" applyFill="0" applyBorder="0" applyAlignment="0" applyProtection="0"/>
    <xf numFmtId="0" fontId="40" fillId="0" borderId="0" applyFont="0" applyFill="0" applyBorder="0" applyAlignment="0" applyProtection="0"/>
    <xf numFmtId="0" fontId="40"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3" fontId="5"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3"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43"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3"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43"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22" fillId="0" borderId="0" applyFont="0" applyFill="0" applyBorder="0" applyAlignment="0" applyProtection="0"/>
    <xf numFmtId="43"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22" fillId="0" borderId="0" applyFont="0" applyFill="0" applyBorder="0" applyAlignment="0" applyProtection="0"/>
    <xf numFmtId="43" fontId="5" fillId="0" borderId="0" applyFont="0" applyFill="0" applyBorder="0" applyAlignment="0" applyProtection="0"/>
    <xf numFmtId="0" fontId="2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3"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42" fillId="0" borderId="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4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43" fontId="42" fillId="0" borderId="0" applyFont="0" applyFill="0" applyBorder="0" applyAlignment="0" applyProtection="0"/>
    <xf numFmtId="0" fontId="133" fillId="0" borderId="0" applyFont="0" applyFill="0" applyBorder="0" applyAlignment="0" applyProtection="0"/>
    <xf numFmtId="43" fontId="4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3" fontId="4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3" fontId="4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3" fontId="42" fillId="0" borderId="0" applyFont="0" applyFill="0" applyBorder="0" applyAlignment="0" applyProtection="0"/>
    <xf numFmtId="0" fontId="22" fillId="0" borderId="0" applyFont="0" applyFill="0" applyBorder="0" applyAlignment="0" applyProtection="0"/>
    <xf numFmtId="43" fontId="42" fillId="0" borderId="0" applyFont="0" applyFill="0" applyBorder="0" applyAlignment="0" applyProtection="0"/>
    <xf numFmtId="0" fontId="22" fillId="0" borderId="0" applyFont="0" applyFill="0" applyBorder="0" applyAlignment="0" applyProtection="0"/>
    <xf numFmtId="43" fontId="42" fillId="0" borderId="0" applyFont="0" applyFill="0" applyBorder="0" applyAlignment="0" applyProtection="0"/>
    <xf numFmtId="0" fontId="22" fillId="0" borderId="0" applyFont="0" applyFill="0" applyBorder="0" applyAlignment="0" applyProtection="0"/>
    <xf numFmtId="43" fontId="42" fillId="0" borderId="0" applyFont="0" applyFill="0" applyBorder="0" applyAlignment="0" applyProtection="0"/>
    <xf numFmtId="0" fontId="22" fillId="0" borderId="0" applyFont="0" applyFill="0" applyBorder="0" applyAlignment="0" applyProtection="0"/>
    <xf numFmtId="43" fontId="4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43" fontId="42" fillId="0" borderId="0" applyFont="0" applyFill="0" applyBorder="0" applyAlignment="0" applyProtection="0"/>
    <xf numFmtId="0" fontId="22" fillId="0" borderId="0" applyFont="0" applyFill="0" applyBorder="0" applyAlignment="0" applyProtection="0"/>
    <xf numFmtId="43" fontId="5"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43" fontId="55"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3" fontId="42" fillId="0" borderId="0" applyFont="0" applyFill="0" applyBorder="0" applyAlignment="0" applyProtection="0"/>
    <xf numFmtId="0" fontId="22" fillId="0" borderId="0" applyFont="0" applyFill="0" applyBorder="0" applyAlignment="0" applyProtection="0"/>
    <xf numFmtId="43" fontId="4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3"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42" fillId="0" borderId="0" applyFont="0" applyFill="0" applyBorder="0" applyAlignment="0" applyProtection="0"/>
    <xf numFmtId="43" fontId="4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42" fillId="0" borderId="0" applyFont="0" applyFill="0" applyBorder="0" applyAlignment="0" applyProtection="0"/>
    <xf numFmtId="43" fontId="4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42" fillId="0" borderId="0" applyFont="0" applyFill="0" applyBorder="0" applyAlignment="0" applyProtection="0"/>
    <xf numFmtId="43"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43" fontId="4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43" fontId="42" fillId="0" borderId="0" applyFont="0" applyFill="0" applyBorder="0" applyAlignment="0" applyProtection="0"/>
    <xf numFmtId="0" fontId="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43"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4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43" fontId="5"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43" fontId="5" fillId="0" borderId="0" applyFont="0" applyFill="0" applyBorder="0" applyAlignment="0" applyProtection="0"/>
    <xf numFmtId="43"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43" fontId="4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4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4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43" fontId="55"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42" fillId="0" borderId="0" applyFont="0" applyFill="0" applyBorder="0" applyAlignment="0" applyProtection="0"/>
    <xf numFmtId="43" fontId="5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43"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3" fontId="5" fillId="0" borderId="0" applyFont="0" applyFill="0" applyBorder="0" applyAlignment="0" applyProtection="0"/>
    <xf numFmtId="0" fontId="22" fillId="0" borderId="0" applyFont="0" applyFill="0" applyBorder="0" applyAlignment="0" applyProtection="0"/>
    <xf numFmtId="43" fontId="42" fillId="0" borderId="0" applyFont="0" applyFill="0" applyBorder="0" applyAlignment="0" applyProtection="0"/>
    <xf numFmtId="0" fontId="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43" fontId="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134"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43" fillId="0" borderId="0" applyFont="0" applyFill="0" applyBorder="0" applyAlignment="0" applyProtection="0"/>
    <xf numFmtId="0" fontId="4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43"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43"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1"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43" fontId="5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43"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38" fontId="135" fillId="0" borderId="0" applyFont="0" applyFill="0" applyBorder="0" applyAlignment="0" applyProtection="0"/>
    <xf numFmtId="0" fontId="22" fillId="0" borderId="0" applyFont="0" applyFill="0" applyBorder="0" applyAlignment="0" applyProtection="0"/>
    <xf numFmtId="0" fontId="25" fillId="0" borderId="15">
      <alignment horizontal="center" vertical="center"/>
    </xf>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35" fillId="0" borderId="0" applyFont="0" applyFill="0" applyBorder="0" applyAlignment="0" applyProtection="0"/>
    <xf numFmtId="0" fontId="21"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36"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42" fillId="0" borderId="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137"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138" fillId="0" borderId="0" applyFont="0" applyFill="0" applyBorder="0" applyAlignment="0" applyProtection="0"/>
    <xf numFmtId="0" fontId="138" fillId="0" borderId="0" applyFont="0" applyFill="0" applyBorder="0" applyAlignment="0" applyProtection="0"/>
    <xf numFmtId="0" fontId="138" fillId="0" borderId="0" applyFont="0" applyFill="0" applyBorder="0" applyAlignment="0" applyProtection="0"/>
    <xf numFmtId="0" fontId="138" fillId="0" borderId="0" applyFont="0" applyFill="0" applyBorder="0" applyAlignment="0" applyProtection="0"/>
    <xf numFmtId="0" fontId="138"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3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6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35" fillId="0" borderId="0" applyFont="0" applyFill="0" applyBorder="0" applyAlignment="0" applyProtection="0"/>
    <xf numFmtId="0" fontId="35" fillId="0" borderId="0" applyFont="0" applyFill="0" applyBorder="0" applyAlignment="0" applyProtection="0"/>
    <xf numFmtId="0" fontId="35" fillId="0" borderId="0" applyFont="0" applyFill="0" applyBorder="0" applyAlignment="0" applyProtection="0"/>
    <xf numFmtId="0" fontId="35" fillId="0" borderId="0" applyFont="0" applyFill="0" applyBorder="0" applyAlignment="0" applyProtection="0"/>
    <xf numFmtId="0" fontId="3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13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9"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4" fontId="2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91"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9"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1"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3"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5" fillId="0" borderId="0" applyFill="0" applyBorder="0" applyAlignment="0" applyProtection="0"/>
    <xf numFmtId="0" fontId="139" fillId="0" borderId="0" applyFont="0" applyFill="0" applyBorder="0" applyAlignment="0" applyProtection="0"/>
    <xf numFmtId="0" fontId="22" fillId="0" borderId="0" applyFont="0" applyFill="0" applyBorder="0" applyAlignment="0" applyProtection="0">
      <alignment horizontal="right"/>
    </xf>
    <xf numFmtId="0" fontId="140" fillId="69" borderId="0" applyNumberFormat="0" applyBorder="0" applyAlignment="0" applyProtection="0"/>
    <xf numFmtId="0" fontId="140" fillId="106" borderId="0" applyBorder="0" applyAlignment="0" applyProtection="0"/>
    <xf numFmtId="0" fontId="22" fillId="69" borderId="0" applyNumberFormat="0" applyBorder="0" applyAlignment="0" applyProtection="0"/>
    <xf numFmtId="0" fontId="5" fillId="0" borderId="0" applyNumberFormat="0" applyBorder="0" applyAlignment="0" applyProtection="0"/>
    <xf numFmtId="0" fontId="22" fillId="69" borderId="0" applyNumberFormat="0" applyBorder="0" applyAlignment="0" applyProtection="0"/>
    <xf numFmtId="0" fontId="5" fillId="0" borderId="0" applyNumberFormat="0" applyBorder="0" applyAlignment="0" applyProtection="0"/>
    <xf numFmtId="0" fontId="22" fillId="69" borderId="0" applyNumberFormat="0" applyBorder="0" applyAlignment="0" applyProtection="0"/>
    <xf numFmtId="0" fontId="5" fillId="0" borderId="0" applyNumberFormat="0" applyBorder="0" applyAlignment="0" applyProtection="0"/>
    <xf numFmtId="0" fontId="22" fillId="69" borderId="0" applyNumberFormat="0" applyBorder="0" applyAlignment="0" applyProtection="0"/>
    <xf numFmtId="0" fontId="5" fillId="0" borderId="0" applyNumberFormat="0" applyBorder="0" applyAlignment="0" applyProtection="0"/>
    <xf numFmtId="0" fontId="22" fillId="69" borderId="0" applyNumberFormat="0" applyBorder="0" applyAlignment="0" applyProtection="0"/>
    <xf numFmtId="0" fontId="5" fillId="0" borderId="0" applyNumberFormat="0" applyBorder="0" applyAlignment="0" applyProtection="0"/>
    <xf numFmtId="0" fontId="22" fillId="69" borderId="0" applyNumberFormat="0" applyBorder="0" applyAlignment="0" applyProtection="0"/>
    <xf numFmtId="0" fontId="5" fillId="0" borderId="0" applyNumberFormat="0" applyBorder="0" applyAlignment="0" applyProtection="0"/>
    <xf numFmtId="0" fontId="22" fillId="69" borderId="0" applyNumberFormat="0" applyBorder="0" applyAlignment="0" applyProtection="0"/>
    <xf numFmtId="0" fontId="5" fillId="0" borderId="0" applyNumberFormat="0" applyBorder="0" applyAlignment="0" applyProtection="0"/>
    <xf numFmtId="0" fontId="140" fillId="69" borderId="0" applyNumberFormat="0" applyBorder="0" applyAlignment="0" applyProtection="0"/>
    <xf numFmtId="0" fontId="5" fillId="0" borderId="0" applyNumberFormat="0" applyBorder="0" applyAlignment="0" applyProtection="0"/>
    <xf numFmtId="0" fontId="140" fillId="69" borderId="0" applyNumberFormat="0" applyBorder="0" applyAlignment="0" applyProtection="0"/>
    <xf numFmtId="0" fontId="5" fillId="0" borderId="0" applyNumberFormat="0" applyBorder="0" applyAlignment="0" applyProtection="0"/>
    <xf numFmtId="0" fontId="140" fillId="69" borderId="0" applyNumberFormat="0" applyBorder="0" applyAlignment="0" applyProtection="0"/>
    <xf numFmtId="0" fontId="5" fillId="0" borderId="0" applyNumberFormat="0" applyBorder="0" applyAlignment="0" applyProtection="0"/>
    <xf numFmtId="0" fontId="140" fillId="69" borderId="0" applyNumberFormat="0" applyBorder="0" applyAlignment="0" applyProtection="0"/>
    <xf numFmtId="0" fontId="140" fillId="106" borderId="0" applyBorder="0" applyAlignment="0" applyProtection="0"/>
    <xf numFmtId="0" fontId="140" fillId="69" borderId="0" applyNumberFormat="0" applyBorder="0" applyAlignment="0" applyProtection="0"/>
    <xf numFmtId="0" fontId="140" fillId="69" borderId="0" applyNumberFormat="0" applyBorder="0" applyAlignment="0" applyProtection="0"/>
    <xf numFmtId="0" fontId="140" fillId="69" borderId="0" applyNumberFormat="0" applyBorder="0" applyAlignment="0" applyProtection="0"/>
    <xf numFmtId="0" fontId="140" fillId="69" borderId="0" applyNumberFormat="0" applyBorder="0" applyAlignment="0" applyProtection="0"/>
    <xf numFmtId="0" fontId="140" fillId="69" borderId="0" applyNumberFormat="0" applyBorder="0" applyAlignment="0" applyProtection="0"/>
    <xf numFmtId="0" fontId="5" fillId="0" borderId="0" applyNumberFormat="0" applyBorder="0" applyAlignment="0" applyProtection="0"/>
    <xf numFmtId="0" fontId="140" fillId="69" borderId="0" applyNumberFormat="0" applyBorder="0" applyAlignment="0" applyProtection="0"/>
    <xf numFmtId="0" fontId="5" fillId="0" borderId="0" applyNumberFormat="0" applyBorder="0" applyAlignment="0" applyProtection="0"/>
    <xf numFmtId="0" fontId="140" fillId="69" borderId="0" applyNumberFormat="0" applyBorder="0" applyAlignment="0" applyProtection="0"/>
    <xf numFmtId="0" fontId="5" fillId="0" borderId="0" applyNumberFormat="0" applyBorder="0" applyAlignment="0" applyProtection="0"/>
    <xf numFmtId="0" fontId="140" fillId="69" borderId="0" applyNumberFormat="0" applyBorder="0" applyAlignment="0" applyProtection="0"/>
    <xf numFmtId="0" fontId="140" fillId="69" borderId="0" applyNumberFormat="0" applyBorder="0" applyAlignment="0" applyProtection="0"/>
    <xf numFmtId="0" fontId="140" fillId="69" borderId="0" applyNumberFormat="0" applyBorder="0" applyAlignment="0" applyProtection="0"/>
    <xf numFmtId="0" fontId="11" fillId="4" borderId="0" applyNumberFormat="0" applyBorder="0" applyAlignment="0" applyProtection="0"/>
    <xf numFmtId="0" fontId="22" fillId="69" borderId="0" applyNumberFormat="0" applyBorder="0" applyAlignment="0" applyProtection="0"/>
    <xf numFmtId="0" fontId="5" fillId="0" borderId="0" applyNumberFormat="0" applyBorder="0" applyAlignment="0" applyProtection="0"/>
    <xf numFmtId="0" fontId="22" fillId="69" borderId="0" applyNumberFormat="0" applyBorder="0" applyAlignment="0" applyProtection="0"/>
    <xf numFmtId="0" fontId="5" fillId="0" borderId="0" applyNumberFormat="0" applyBorder="0" applyAlignment="0" applyProtection="0"/>
    <xf numFmtId="0" fontId="22" fillId="69" borderId="0" applyNumberFormat="0" applyBorder="0" applyAlignment="0" applyProtection="0"/>
    <xf numFmtId="0" fontId="5" fillId="0" borderId="0" applyNumberFormat="0" applyBorder="0" applyAlignment="0" applyProtection="0"/>
    <xf numFmtId="0" fontId="22" fillId="69" borderId="0" applyNumberFormat="0" applyBorder="0" applyAlignment="0" applyProtection="0"/>
    <xf numFmtId="0" fontId="5" fillId="0" borderId="0" applyNumberFormat="0" applyBorder="0" applyAlignment="0" applyProtection="0"/>
    <xf numFmtId="0" fontId="140" fillId="107" borderId="0" applyNumberFormat="0" applyBorder="0" applyAlignment="0" applyProtection="0"/>
    <xf numFmtId="37" fontId="141" fillId="0" borderId="0"/>
    <xf numFmtId="0" fontId="73"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142" fillId="0" borderId="0"/>
    <xf numFmtId="0" fontId="5" fillId="0" borderId="0"/>
    <xf numFmtId="0" fontId="22" fillId="0" borderId="0" applyFont="0" applyFill="0" applyBorder="0" applyAlignment="0" applyProtection="0"/>
    <xf numFmtId="0" fontId="5" fillId="0" borderId="0"/>
    <xf numFmtId="0" fontId="4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2" fillId="0" borderId="0"/>
    <xf numFmtId="0" fontId="5" fillId="0" borderId="0"/>
    <xf numFmtId="0" fontId="5" fillId="0" borderId="0"/>
    <xf numFmtId="0" fontId="5" fillId="0" borderId="0"/>
    <xf numFmtId="0" fontId="22" fillId="0" borderId="0"/>
    <xf numFmtId="0" fontId="22" fillId="0" borderId="0"/>
    <xf numFmtId="0" fontId="22" fillId="0" borderId="0"/>
    <xf numFmtId="0" fontId="2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2" fillId="0" borderId="0"/>
    <xf numFmtId="0" fontId="22" fillId="0" borderId="0"/>
    <xf numFmtId="0" fontId="22" fillId="0" borderId="0"/>
    <xf numFmtId="0" fontId="22" fillId="0" borderId="0"/>
    <xf numFmtId="0" fontId="42" fillId="0" borderId="0"/>
    <xf numFmtId="0" fontId="22" fillId="0" borderId="0"/>
    <xf numFmtId="0" fontId="22" fillId="0" borderId="0"/>
    <xf numFmtId="0" fontId="22" fillId="0" borderId="0"/>
    <xf numFmtId="0" fontId="42" fillId="0" borderId="0"/>
    <xf numFmtId="0" fontId="22" fillId="0" borderId="0"/>
    <xf numFmtId="0" fontId="22" fillId="0" borderId="0"/>
    <xf numFmtId="0" fontId="22" fillId="0" borderId="0"/>
    <xf numFmtId="0" fontId="42" fillId="0" borderId="0"/>
    <xf numFmtId="0" fontId="22" fillId="0" borderId="0"/>
    <xf numFmtId="0" fontId="22" fillId="0" borderId="0"/>
    <xf numFmtId="0" fontId="22" fillId="0" borderId="0"/>
    <xf numFmtId="0" fontId="4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2" fillId="0" borderId="0"/>
    <xf numFmtId="0" fontId="5" fillId="0" borderId="0"/>
    <xf numFmtId="0" fontId="5" fillId="0" borderId="0"/>
    <xf numFmtId="0" fontId="143" fillId="0" borderId="0"/>
    <xf numFmtId="0" fontId="55" fillId="0" borderId="0"/>
    <xf numFmtId="0" fontId="22" fillId="0" borderId="0"/>
    <xf numFmtId="0" fontId="22" fillId="0" borderId="0"/>
    <xf numFmtId="0" fontId="22" fillId="0" borderId="0"/>
    <xf numFmtId="0" fontId="55" fillId="0" borderId="0"/>
    <xf numFmtId="0" fontId="22" fillId="0" borderId="0"/>
    <xf numFmtId="0" fontId="22" fillId="0" borderId="0"/>
    <xf numFmtId="0" fontId="22" fillId="0" borderId="0"/>
    <xf numFmtId="0" fontId="5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5" fillId="0" borderId="0"/>
    <xf numFmtId="0" fontId="55" fillId="0" borderId="0"/>
    <xf numFmtId="0" fontId="55" fillId="0" borderId="0"/>
    <xf numFmtId="0" fontId="55" fillId="0" borderId="0"/>
    <xf numFmtId="0" fontId="14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22" fillId="0" borderId="0"/>
    <xf numFmtId="0" fontId="22" fillId="0" borderId="0"/>
    <xf numFmtId="0" fontId="22" fillId="0" borderId="0"/>
    <xf numFmtId="0" fontId="5" fillId="0" borderId="0"/>
    <xf numFmtId="0" fontId="22" fillId="0" borderId="0"/>
    <xf numFmtId="0" fontId="5" fillId="0" borderId="0"/>
    <xf numFmtId="0" fontId="5" fillId="0" borderId="0"/>
    <xf numFmtId="0" fontId="5" fillId="0" borderId="0"/>
    <xf numFmtId="0" fontId="22" fillId="0" borderId="0"/>
    <xf numFmtId="0" fontId="22" fillId="0" borderId="0"/>
    <xf numFmtId="0" fontId="22" fillId="0" borderId="0"/>
    <xf numFmtId="0" fontId="2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22" fillId="0" borderId="0"/>
    <xf numFmtId="0" fontId="22" fillId="0" borderId="0"/>
    <xf numFmtId="0" fontId="22"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22" fillId="0" borderId="0"/>
    <xf numFmtId="0" fontId="22" fillId="0" borderId="0"/>
    <xf numFmtId="0" fontId="22"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22" fillId="0" borderId="0"/>
    <xf numFmtId="0" fontId="22" fillId="0" borderId="0"/>
    <xf numFmtId="0" fontId="22"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22" fillId="0" borderId="0"/>
    <xf numFmtId="0" fontId="22" fillId="0" borderId="0"/>
    <xf numFmtId="0" fontId="22" fillId="0" borderId="0"/>
    <xf numFmtId="0" fontId="22" fillId="0" borderId="0"/>
    <xf numFmtId="0" fontId="42" fillId="0" borderId="0"/>
    <xf numFmtId="0" fontId="55" fillId="0" borderId="0"/>
    <xf numFmtId="0" fontId="22" fillId="0" borderId="0"/>
    <xf numFmtId="0" fontId="22" fillId="0" borderId="0"/>
    <xf numFmtId="0" fontId="22" fillId="0" borderId="0"/>
    <xf numFmtId="0" fontId="55" fillId="0" borderId="0"/>
    <xf numFmtId="0" fontId="22" fillId="0" borderId="0"/>
    <xf numFmtId="0" fontId="22" fillId="0" borderId="0"/>
    <xf numFmtId="0" fontId="22" fillId="0" borderId="0"/>
    <xf numFmtId="0" fontId="55" fillId="0" borderId="0"/>
    <xf numFmtId="0" fontId="22" fillId="0" borderId="0"/>
    <xf numFmtId="0" fontId="22" fillId="0" borderId="0"/>
    <xf numFmtId="0" fontId="22" fillId="0" borderId="0"/>
    <xf numFmtId="0" fontId="42" fillId="0" borderId="0"/>
    <xf numFmtId="0" fontId="5" fillId="0" borderId="0"/>
    <xf numFmtId="0" fontId="5" fillId="0" borderId="0"/>
    <xf numFmtId="0" fontId="42" fillId="0" borderId="0"/>
    <xf numFmtId="0" fontId="5" fillId="0" borderId="0"/>
    <xf numFmtId="0" fontId="5"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143"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22" fillId="0" borderId="0"/>
    <xf numFmtId="0" fontId="22" fillId="0" borderId="0"/>
    <xf numFmtId="0" fontId="14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22" fillId="0" borderId="0"/>
    <xf numFmtId="0" fontId="22" fillId="0" borderId="0"/>
    <xf numFmtId="0" fontId="22" fillId="0" borderId="0"/>
    <xf numFmtId="0" fontId="22" fillId="0" borderId="0"/>
    <xf numFmtId="0" fontId="5" fillId="0" borderId="0"/>
    <xf numFmtId="0" fontId="5" fillId="0" borderId="0"/>
    <xf numFmtId="0" fontId="5" fillId="0" borderId="0"/>
    <xf numFmtId="0" fontId="22" fillId="0" borderId="0"/>
    <xf numFmtId="0" fontId="22" fillId="0" borderId="0"/>
    <xf numFmtId="0" fontId="22" fillId="0" borderId="0"/>
    <xf numFmtId="0" fontId="2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4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22" fillId="0" borderId="0"/>
    <xf numFmtId="0" fontId="2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22"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4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5" fillId="0" borderId="0"/>
    <xf numFmtId="0" fontId="5" fillId="0" borderId="0"/>
    <xf numFmtId="0" fontId="5" fillId="0" borderId="0"/>
    <xf numFmtId="0" fontId="5" fillId="0" borderId="0"/>
    <xf numFmtId="0" fontId="5" fillId="0" borderId="0"/>
    <xf numFmtId="0" fontId="5" fillId="0" borderId="0"/>
    <xf numFmtId="0" fontId="4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2" fillId="0" borderId="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applyFont="0" applyFill="0" applyBorder="0" applyAlignment="0" applyProtection="0"/>
    <xf numFmtId="0" fontId="144" fillId="0" borderId="0"/>
    <xf numFmtId="0" fontId="55" fillId="0" borderId="0"/>
    <xf numFmtId="0" fontId="143" fillId="0" borderId="0"/>
    <xf numFmtId="0" fontId="5" fillId="0" borderId="0"/>
    <xf numFmtId="0" fontId="5" fillId="0" borderId="0"/>
    <xf numFmtId="0" fontId="5" fillId="0" borderId="0"/>
    <xf numFmtId="0" fontId="22" fillId="0" borderId="0"/>
    <xf numFmtId="0" fontId="5" fillId="0" borderId="0"/>
    <xf numFmtId="0" fontId="5" fillId="0" borderId="0"/>
    <xf numFmtId="0" fontId="22" fillId="0" borderId="0"/>
    <xf numFmtId="0" fontId="143" fillId="0" borderId="0"/>
    <xf numFmtId="0" fontId="5" fillId="0" borderId="0"/>
    <xf numFmtId="0" fontId="5" fillId="0" borderId="0"/>
    <xf numFmtId="0" fontId="5" fillId="0" borderId="0"/>
    <xf numFmtId="0" fontId="5" fillId="0" borderId="0"/>
    <xf numFmtId="0" fontId="5" fillId="0" borderId="0"/>
    <xf numFmtId="0" fontId="143" fillId="0" borderId="0"/>
    <xf numFmtId="0" fontId="5" fillId="0" borderId="0"/>
    <xf numFmtId="0" fontId="5" fillId="0" borderId="0"/>
    <xf numFmtId="0" fontId="22" fillId="0" borderId="0"/>
    <xf numFmtId="0" fontId="42" fillId="0" borderId="0"/>
    <xf numFmtId="0" fontId="5" fillId="0" borderId="0"/>
    <xf numFmtId="0" fontId="5" fillId="0" borderId="0"/>
    <xf numFmtId="0" fontId="22" fillId="0" borderId="0"/>
    <xf numFmtId="0" fontId="22" fillId="0" borderId="0"/>
    <xf numFmtId="0" fontId="5" fillId="0" borderId="0"/>
    <xf numFmtId="0" fontId="5" fillId="0" borderId="0"/>
    <xf numFmtId="0" fontId="22" fillId="0" borderId="0"/>
    <xf numFmtId="0" fontId="5" fillId="0" borderId="0"/>
    <xf numFmtId="0" fontId="5" fillId="0" borderId="0"/>
    <xf numFmtId="0" fontId="5" fillId="0" borderId="0"/>
    <xf numFmtId="0" fontId="22" fillId="0" borderId="0"/>
    <xf numFmtId="0" fontId="5" fillId="0" borderId="0"/>
    <xf numFmtId="0" fontId="5" fillId="0" borderId="0"/>
    <xf numFmtId="0" fontId="5" fillId="0" borderId="0"/>
    <xf numFmtId="0" fontId="22" fillId="0" borderId="0"/>
    <xf numFmtId="0" fontId="5" fillId="0" borderId="0"/>
    <xf numFmtId="0" fontId="5" fillId="0" borderId="0"/>
    <xf numFmtId="0" fontId="5" fillId="0" borderId="0"/>
    <xf numFmtId="0" fontId="42" fillId="0" borderId="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xf numFmtId="0" fontId="22" fillId="0" borderId="0"/>
    <xf numFmtId="0" fontId="5" fillId="0" borderId="0"/>
    <xf numFmtId="0" fontId="5" fillId="0" borderId="0"/>
    <xf numFmtId="0" fontId="22" fillId="0" borderId="0"/>
    <xf numFmtId="0" fontId="5" fillId="0" borderId="0"/>
    <xf numFmtId="0" fontId="5" fillId="0" borderId="0"/>
    <xf numFmtId="0" fontId="22" fillId="0" borderId="0"/>
    <xf numFmtId="0" fontId="5"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42" fillId="0" borderId="0"/>
    <xf numFmtId="0" fontId="5" fillId="0" borderId="0"/>
    <xf numFmtId="0" fontId="143" fillId="0" borderId="0"/>
    <xf numFmtId="0" fontId="5" fillId="0" borderId="0"/>
    <xf numFmtId="0" fontId="5" fillId="0" borderId="0"/>
    <xf numFmtId="0" fontId="5" fillId="0" borderId="0"/>
    <xf numFmtId="0" fontId="22" fillId="0" borderId="0"/>
    <xf numFmtId="0" fontId="5" fillId="0" borderId="0"/>
    <xf numFmtId="0" fontId="5" fillId="0" borderId="0"/>
    <xf numFmtId="0" fontId="145" fillId="0" borderId="0"/>
    <xf numFmtId="0" fontId="22" fillId="0" borderId="0"/>
    <xf numFmtId="0" fontId="143" fillId="0" borderId="0"/>
    <xf numFmtId="0" fontId="5" fillId="0" borderId="0"/>
    <xf numFmtId="0" fontId="5" fillId="0" borderId="0"/>
    <xf numFmtId="0" fontId="5" fillId="0" borderId="0"/>
    <xf numFmtId="0" fontId="5" fillId="0" borderId="0"/>
    <xf numFmtId="0" fontId="5" fillId="0" borderId="0"/>
    <xf numFmtId="0" fontId="22" fillId="0" borderId="0"/>
    <xf numFmtId="0" fontId="42" fillId="0" borderId="0"/>
    <xf numFmtId="0" fontId="5" fillId="0" borderId="0"/>
    <xf numFmtId="0" fontId="22" fillId="0" borderId="0"/>
    <xf numFmtId="0" fontId="22" fillId="0" borderId="0"/>
    <xf numFmtId="0" fontId="42" fillId="0" borderId="0"/>
    <xf numFmtId="0" fontId="5" fillId="0" borderId="0"/>
    <xf numFmtId="0" fontId="22" fillId="0" borderId="0"/>
    <xf numFmtId="0" fontId="22" fillId="0" borderId="0"/>
    <xf numFmtId="0" fontId="5" fillId="0" borderId="0"/>
    <xf numFmtId="0" fontId="5" fillId="0" borderId="0"/>
    <xf numFmtId="0" fontId="22" fillId="0" borderId="0"/>
    <xf numFmtId="0" fontId="22" fillId="0" borderId="0"/>
    <xf numFmtId="0" fontId="5" fillId="0" borderId="0"/>
    <xf numFmtId="0" fontId="5" fillId="0" borderId="0"/>
    <xf numFmtId="0" fontId="22" fillId="0" borderId="0"/>
    <xf numFmtId="0" fontId="22" fillId="0" borderId="0"/>
    <xf numFmtId="0" fontId="5" fillId="0" borderId="0"/>
    <xf numFmtId="0" fontId="5" fillId="0" borderId="0"/>
    <xf numFmtId="0" fontId="22" fillId="0" borderId="0"/>
    <xf numFmtId="0" fontId="22" fillId="0" borderId="0"/>
    <xf numFmtId="0" fontId="5" fillId="0" borderId="0"/>
    <xf numFmtId="0" fontId="5" fillId="0" borderId="0"/>
    <xf numFmtId="0" fontId="42" fillId="0" borderId="0"/>
    <xf numFmtId="0" fontId="5" fillId="0" borderId="0"/>
    <xf numFmtId="0" fontId="5" fillId="0" borderId="0"/>
    <xf numFmtId="0" fontId="5" fillId="0" borderId="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xf numFmtId="0" fontId="22" fillId="0" borderId="0"/>
    <xf numFmtId="0" fontId="5" fillId="0" borderId="0"/>
    <xf numFmtId="0" fontId="22"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89" fillId="0" borderId="0"/>
    <xf numFmtId="0" fontId="89" fillId="0" borderId="0"/>
    <xf numFmtId="0" fontId="89" fillId="0" borderId="0"/>
    <xf numFmtId="0" fontId="89" fillId="0" borderId="0"/>
    <xf numFmtId="0" fontId="89" fillId="0" borderId="0"/>
    <xf numFmtId="0" fontId="89" fillId="0" borderId="0"/>
    <xf numFmtId="0" fontId="5" fillId="0" borderId="0"/>
    <xf numFmtId="0" fontId="22" fillId="0" borderId="0"/>
    <xf numFmtId="0" fontId="22" fillId="0" borderId="0"/>
    <xf numFmtId="0" fontId="143" fillId="0" borderId="0"/>
    <xf numFmtId="0" fontId="5" fillId="0" borderId="0"/>
    <xf numFmtId="0" fontId="5" fillId="0" borderId="0"/>
    <xf numFmtId="0" fontId="22" fillId="0" borderId="0"/>
    <xf numFmtId="0" fontId="143" fillId="0" borderId="0"/>
    <xf numFmtId="0" fontId="22" fillId="0" borderId="0"/>
    <xf numFmtId="0" fontId="22" fillId="0" borderId="0"/>
    <xf numFmtId="0" fontId="22" fillId="0" borderId="0"/>
    <xf numFmtId="0" fontId="42" fillId="0" borderId="0"/>
    <xf numFmtId="0" fontId="143" fillId="0" borderId="0"/>
    <xf numFmtId="0" fontId="5" fillId="0" borderId="0"/>
    <xf numFmtId="0" fontId="143" fillId="0" borderId="0"/>
    <xf numFmtId="0" fontId="5" fillId="0" borderId="0"/>
    <xf numFmtId="0" fontId="143" fillId="0" borderId="0"/>
    <xf numFmtId="0" fontId="5" fillId="0" borderId="0"/>
    <xf numFmtId="0" fontId="5" fillId="0" borderId="0"/>
    <xf numFmtId="0" fontId="42" fillId="0" borderId="0"/>
    <xf numFmtId="0" fontId="143" fillId="0" borderId="0"/>
    <xf numFmtId="0" fontId="5" fillId="0" borderId="0"/>
    <xf numFmtId="0" fontId="143" fillId="0" borderId="0"/>
    <xf numFmtId="0" fontId="5" fillId="0" borderId="0"/>
    <xf numFmtId="0" fontId="143" fillId="0" borderId="0"/>
    <xf numFmtId="0" fontId="5" fillId="0" borderId="0"/>
    <xf numFmtId="0" fontId="5" fillId="0" borderId="0"/>
    <xf numFmtId="0" fontId="42" fillId="0" borderId="0"/>
    <xf numFmtId="0" fontId="143" fillId="0" borderId="0"/>
    <xf numFmtId="0" fontId="5" fillId="0" borderId="0"/>
    <xf numFmtId="0" fontId="143" fillId="0" borderId="0"/>
    <xf numFmtId="0" fontId="5" fillId="0" borderId="0"/>
    <xf numFmtId="0" fontId="143" fillId="0" borderId="0"/>
    <xf numFmtId="0" fontId="5" fillId="0" borderId="0"/>
    <xf numFmtId="0" fontId="5" fillId="0" borderId="0"/>
    <xf numFmtId="0" fontId="42" fillId="0" borderId="0"/>
    <xf numFmtId="0" fontId="143" fillId="0" borderId="0"/>
    <xf numFmtId="0" fontId="5" fillId="0" borderId="0"/>
    <xf numFmtId="0" fontId="143" fillId="0" borderId="0"/>
    <xf numFmtId="0" fontId="5" fillId="0" borderId="0"/>
    <xf numFmtId="0" fontId="143" fillId="0" borderId="0"/>
    <xf numFmtId="0" fontId="5" fillId="0" borderId="0"/>
    <xf numFmtId="0" fontId="5" fillId="0" borderId="0"/>
    <xf numFmtId="0" fontId="42" fillId="0" borderId="0"/>
    <xf numFmtId="0" fontId="22" fillId="0" borderId="0"/>
    <xf numFmtId="0" fontId="22" fillId="0" borderId="0"/>
    <xf numFmtId="0" fontId="22" fillId="0" borderId="0"/>
    <xf numFmtId="0" fontId="22" fillId="0" borderId="0"/>
    <xf numFmtId="0" fontId="42" fillId="0" borderId="0"/>
    <xf numFmtId="0" fontId="22" fillId="0" borderId="0"/>
    <xf numFmtId="0" fontId="5" fillId="0" borderId="0"/>
    <xf numFmtId="0" fontId="22" fillId="0" borderId="0"/>
    <xf numFmtId="0" fontId="5" fillId="0" borderId="0"/>
    <xf numFmtId="0" fontId="89" fillId="0" borderId="0"/>
    <xf numFmtId="0" fontId="89" fillId="0" borderId="0"/>
    <xf numFmtId="0" fontId="89" fillId="0" borderId="0"/>
    <xf numFmtId="0" fontId="22" fillId="0" borderId="0"/>
    <xf numFmtId="0" fontId="5" fillId="0" borderId="0"/>
    <xf numFmtId="0" fontId="89" fillId="0" borderId="0"/>
    <xf numFmtId="0" fontId="89" fillId="0" borderId="0"/>
    <xf numFmtId="0" fontId="89" fillId="0" borderId="0"/>
    <xf numFmtId="0" fontId="22" fillId="0" borderId="0"/>
    <xf numFmtId="0" fontId="5" fillId="0" borderId="0"/>
    <xf numFmtId="0" fontId="89" fillId="0" borderId="0"/>
    <xf numFmtId="0" fontId="89" fillId="0" borderId="0"/>
    <xf numFmtId="0" fontId="89" fillId="0" borderId="0"/>
    <xf numFmtId="0" fontId="22" fillId="0" borderId="0"/>
    <xf numFmtId="0" fontId="5" fillId="0" borderId="0"/>
    <xf numFmtId="0" fontId="132" fillId="0" borderId="0"/>
    <xf numFmtId="0" fontId="132" fillId="0" borderId="0"/>
    <xf numFmtId="0" fontId="5" fillId="0" borderId="0"/>
    <xf numFmtId="0" fontId="5" fillId="0" borderId="0"/>
    <xf numFmtId="0" fontId="5" fillId="0" borderId="0"/>
    <xf numFmtId="0" fontId="5" fillId="0" borderId="0"/>
    <xf numFmtId="0" fontId="5" fillId="0" borderId="0"/>
    <xf numFmtId="0" fontId="22" fillId="0" borderId="0" applyFont="0" applyFill="0" applyBorder="0" applyAlignment="0" applyProtection="0"/>
    <xf numFmtId="0"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5" fillId="0" borderId="0"/>
    <xf numFmtId="0" fontId="5" fillId="0" borderId="0"/>
    <xf numFmtId="0" fontId="5" fillId="0" borderId="0"/>
    <xf numFmtId="0" fontId="22" fillId="0" borderId="0"/>
    <xf numFmtId="0" fontId="22" fillId="0" borderId="0"/>
    <xf numFmtId="0" fontId="22" fillId="0" borderId="0"/>
    <xf numFmtId="0" fontId="2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22" fillId="0" borderId="0"/>
    <xf numFmtId="0" fontId="22" fillId="0" borderId="0"/>
    <xf numFmtId="0" fontId="22" fillId="0" borderId="0">
      <alignment vertical="top"/>
    </xf>
    <xf numFmtId="0" fontId="14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22" fillId="0" borderId="0"/>
    <xf numFmtId="0" fontId="22" fillId="0" borderId="0"/>
    <xf numFmtId="0" fontId="22" fillId="0" borderId="0">
      <alignment vertical="top"/>
    </xf>
    <xf numFmtId="0" fontId="22" fillId="0" borderId="0"/>
    <xf numFmtId="0" fontId="5" fillId="0" borderId="0"/>
    <xf numFmtId="0" fontId="5" fillId="0" borderId="0"/>
    <xf numFmtId="0" fontId="5" fillId="0" borderId="0"/>
    <xf numFmtId="0" fontId="22" fillId="0" borderId="0"/>
    <xf numFmtId="0" fontId="22" fillId="0" borderId="0"/>
    <xf numFmtId="0" fontId="22" fillId="0" borderId="0"/>
    <xf numFmtId="0" fontId="2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43" fillId="0" borderId="0"/>
    <xf numFmtId="0" fontId="5" fillId="0" borderId="0"/>
    <xf numFmtId="0" fontId="22" fillId="0" borderId="0"/>
    <xf numFmtId="0" fontId="22" fillId="0" borderId="0"/>
    <xf numFmtId="0" fontId="143" fillId="0" borderId="0"/>
    <xf numFmtId="0" fontId="5" fillId="0" borderId="0"/>
    <xf numFmtId="0" fontId="22" fillId="0" borderId="0"/>
    <xf numFmtId="0" fontId="22"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22" fillId="0" borderId="0"/>
    <xf numFmtId="0" fontId="22" fillId="0" borderId="0"/>
    <xf numFmtId="0" fontId="14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22" fillId="0" borderId="0"/>
    <xf numFmtId="0" fontId="22" fillId="0" borderId="0"/>
    <xf numFmtId="0" fontId="22" fillId="0" borderId="0"/>
    <xf numFmtId="0" fontId="5" fillId="0" borderId="0"/>
    <xf numFmtId="0" fontId="5" fillId="0" borderId="0"/>
    <xf numFmtId="0" fontId="5" fillId="0" borderId="0"/>
    <xf numFmtId="0" fontId="22" fillId="0" borderId="0"/>
    <xf numFmtId="0" fontId="22" fillId="0" borderId="0"/>
    <xf numFmtId="0" fontId="22" fillId="0" borderId="0"/>
    <xf numFmtId="0" fontId="2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43" fillId="0" borderId="0"/>
    <xf numFmtId="0" fontId="5" fillId="0" borderId="0"/>
    <xf numFmtId="0" fontId="22" fillId="0" borderId="0"/>
    <xf numFmtId="0" fontId="22" fillId="0" borderId="0"/>
    <xf numFmtId="0" fontId="143" fillId="0" borderId="0"/>
    <xf numFmtId="0" fontId="5" fillId="0" borderId="0"/>
    <xf numFmtId="0" fontId="22" fillId="0" borderId="0"/>
    <xf numFmtId="0" fontId="22"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0" fontId="22" fillId="0" borderId="0">
      <alignment vertical="top"/>
    </xf>
    <xf numFmtId="0" fontId="42" fillId="0" borderId="0"/>
    <xf numFmtId="0" fontId="22"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22" fillId="0" borderId="0"/>
    <xf numFmtId="0" fontId="22" fillId="0" borderId="0"/>
    <xf numFmtId="0" fontId="2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2" fillId="0" borderId="0"/>
    <xf numFmtId="0" fontId="132" fillId="0" borderId="0"/>
    <xf numFmtId="0" fontId="132" fillId="0" borderId="0"/>
    <xf numFmtId="0" fontId="5" fillId="0" borderId="0"/>
    <xf numFmtId="0" fontId="132" fillId="0" borderId="0"/>
    <xf numFmtId="0" fontId="132" fillId="0" borderId="0"/>
    <xf numFmtId="0" fontId="132" fillId="0" borderId="0"/>
    <xf numFmtId="0" fontId="5" fillId="0" borderId="0"/>
    <xf numFmtId="0" fontId="132" fillId="0" borderId="0"/>
    <xf numFmtId="0" fontId="5" fillId="0" borderId="0"/>
    <xf numFmtId="0" fontId="22" fillId="0" borderId="0"/>
    <xf numFmtId="0" fontId="22" fillId="0" borderId="0"/>
    <xf numFmtId="0" fontId="5" fillId="0" borderId="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xf numFmtId="0" fontId="22" fillId="0" borderId="0"/>
    <xf numFmtId="0" fontId="5" fillId="0" borderId="0"/>
    <xf numFmtId="0" fontId="22" fillId="0" borderId="0" applyFont="0" applyFill="0" applyBorder="0" applyAlignment="0" applyProtection="0"/>
    <xf numFmtId="0" fontId="5" fillId="0" borderId="0" applyFont="0" applyFill="0" applyBorder="0" applyAlignment="0" applyProtection="0"/>
    <xf numFmtId="0" fontId="5" fillId="0" borderId="0"/>
    <xf numFmtId="0" fontId="62" fillId="0" borderId="0"/>
    <xf numFmtId="0" fontId="22" fillId="0" borderId="0"/>
    <xf numFmtId="0" fontId="132" fillId="0" borderId="0"/>
    <xf numFmtId="0" fontId="22" fillId="0" borderId="0" applyFont="0" applyFill="0" applyBorder="0" applyAlignment="0" applyProtection="0"/>
    <xf numFmtId="0" fontId="22" fillId="0" borderId="0"/>
    <xf numFmtId="0" fontId="5" fillId="0" borderId="0"/>
    <xf numFmtId="0" fontId="35" fillId="0" borderId="0"/>
    <xf numFmtId="0" fontId="5" fillId="0" borderId="0"/>
    <xf numFmtId="0" fontId="55" fillId="0" borderId="0"/>
    <xf numFmtId="0" fontId="22" fillId="0" borderId="0"/>
    <xf numFmtId="0" fontId="22" fillId="0" borderId="0"/>
    <xf numFmtId="0" fontId="42" fillId="0" borderId="0"/>
    <xf numFmtId="0" fontId="143" fillId="0" borderId="0"/>
    <xf numFmtId="0" fontId="5" fillId="0" borderId="0"/>
    <xf numFmtId="0" fontId="143" fillId="0" borderId="0"/>
    <xf numFmtId="0" fontId="5" fillId="0" borderId="0"/>
    <xf numFmtId="0" fontId="143" fillId="0" borderId="0"/>
    <xf numFmtId="0" fontId="5" fillId="0" borderId="0"/>
    <xf numFmtId="0" fontId="5" fillId="0" borderId="0"/>
    <xf numFmtId="0" fontId="42" fillId="0" borderId="0"/>
    <xf numFmtId="0" fontId="143" fillId="0" borderId="0"/>
    <xf numFmtId="0" fontId="5" fillId="0" borderId="0"/>
    <xf numFmtId="0" fontId="143" fillId="0" borderId="0"/>
    <xf numFmtId="0" fontId="5" fillId="0" borderId="0"/>
    <xf numFmtId="0" fontId="143" fillId="0" borderId="0"/>
    <xf numFmtId="0" fontId="5" fillId="0" borderId="0"/>
    <xf numFmtId="0" fontId="5" fillId="0" borderId="0"/>
    <xf numFmtId="0" fontId="42" fillId="0" borderId="0"/>
    <xf numFmtId="0" fontId="5" fillId="0" borderId="0"/>
    <xf numFmtId="0" fontId="22" fillId="0" borderId="0"/>
    <xf numFmtId="0" fontId="22" fillId="0" borderId="0"/>
    <xf numFmtId="0" fontId="42" fillId="0" borderId="0"/>
    <xf numFmtId="0" fontId="5" fillId="0" borderId="0"/>
    <xf numFmtId="0" fontId="22" fillId="0" borderId="0"/>
    <xf numFmtId="0" fontId="22" fillId="0" borderId="0"/>
    <xf numFmtId="0" fontId="42" fillId="0" borderId="0"/>
    <xf numFmtId="0" fontId="5" fillId="0" borderId="0"/>
    <xf numFmtId="0" fontId="22" fillId="0" borderId="0"/>
    <xf numFmtId="0" fontId="22" fillId="0" borderId="0"/>
    <xf numFmtId="0" fontId="42" fillId="0" borderId="0"/>
    <xf numFmtId="0" fontId="5" fillId="0" borderId="0"/>
    <xf numFmtId="0" fontId="22" fillId="0" borderId="0"/>
    <xf numFmtId="0" fontId="22" fillId="0" borderId="0"/>
    <xf numFmtId="0" fontId="42" fillId="0" borderId="0"/>
    <xf numFmtId="0" fontId="5" fillId="0" borderId="0"/>
    <xf numFmtId="0" fontId="22" fillId="0" borderId="0"/>
    <xf numFmtId="0" fontId="22" fillId="0" borderId="0"/>
    <xf numFmtId="0" fontId="42" fillId="0" borderId="0"/>
    <xf numFmtId="0" fontId="42" fillId="0" borderId="0"/>
    <xf numFmtId="0" fontId="5" fillId="0" borderId="0"/>
    <xf numFmtId="0" fontId="5" fillId="0" borderId="0"/>
    <xf numFmtId="0" fontId="35" fillId="0" borderId="0"/>
    <xf numFmtId="0" fontId="35" fillId="0" borderId="0"/>
    <xf numFmtId="0" fontId="35" fillId="0" borderId="0"/>
    <xf numFmtId="0" fontId="35" fillId="0" borderId="0"/>
    <xf numFmtId="0" fontId="35" fillId="0" borderId="0"/>
    <xf numFmtId="0" fontId="20" fillId="0" borderId="0"/>
    <xf numFmtId="0" fontId="5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5" fillId="0" borderId="0"/>
    <xf numFmtId="0" fontId="5" fillId="0" borderId="0"/>
    <xf numFmtId="0" fontId="5" fillId="0" borderId="0"/>
    <xf numFmtId="0" fontId="22" fillId="0" borderId="0"/>
    <xf numFmtId="0" fontId="22" fillId="0" borderId="0"/>
    <xf numFmtId="0" fontId="22" fillId="0" borderId="0"/>
    <xf numFmtId="0" fontId="2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22" fillId="0" borderId="0"/>
    <xf numFmtId="0" fontId="22" fillId="0" borderId="0"/>
    <xf numFmtId="0" fontId="14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22" fillId="0" borderId="0"/>
    <xf numFmtId="0" fontId="22" fillId="0" borderId="0"/>
    <xf numFmtId="0" fontId="22" fillId="0" borderId="0"/>
    <xf numFmtId="0" fontId="5" fillId="0" borderId="0"/>
    <xf numFmtId="0" fontId="5" fillId="0" borderId="0"/>
    <xf numFmtId="0" fontId="5" fillId="0" borderId="0"/>
    <xf numFmtId="0" fontId="22" fillId="0" borderId="0"/>
    <xf numFmtId="0" fontId="22" fillId="0" borderId="0"/>
    <xf numFmtId="0" fontId="22" fillId="0" borderId="0"/>
    <xf numFmtId="0" fontId="2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43" fillId="0" borderId="0"/>
    <xf numFmtId="0" fontId="5" fillId="0" borderId="0"/>
    <xf numFmtId="0" fontId="22" fillId="0" borderId="0"/>
    <xf numFmtId="0" fontId="22" fillId="0" borderId="0"/>
    <xf numFmtId="0" fontId="143" fillId="0" borderId="0"/>
    <xf numFmtId="0" fontId="5" fillId="0" borderId="0"/>
    <xf numFmtId="0" fontId="22" fillId="0" borderId="0"/>
    <xf numFmtId="0" fontId="22"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22" fillId="0" borderId="0"/>
    <xf numFmtId="0" fontId="22" fillId="0" borderId="0"/>
    <xf numFmtId="0" fontId="14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22" fillId="0" borderId="0"/>
    <xf numFmtId="0" fontId="22" fillId="0" borderId="0"/>
    <xf numFmtId="0" fontId="22" fillId="0" borderId="0"/>
    <xf numFmtId="0" fontId="5" fillId="0" borderId="0"/>
    <xf numFmtId="0" fontId="5" fillId="0" borderId="0"/>
    <xf numFmtId="0" fontId="5" fillId="0" borderId="0"/>
    <xf numFmtId="0" fontId="22" fillId="0" borderId="0"/>
    <xf numFmtId="0" fontId="22" fillId="0" borderId="0"/>
    <xf numFmtId="0" fontId="22" fillId="0" borderId="0"/>
    <xf numFmtId="0" fontId="2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43" fillId="0" borderId="0"/>
    <xf numFmtId="0" fontId="5" fillId="0" borderId="0"/>
    <xf numFmtId="0" fontId="22" fillId="0" borderId="0"/>
    <xf numFmtId="0" fontId="22" fillId="0" borderId="0"/>
    <xf numFmtId="0" fontId="143" fillId="0" borderId="0"/>
    <xf numFmtId="0" fontId="5" fillId="0" borderId="0"/>
    <xf numFmtId="0" fontId="22" fillId="0" borderId="0"/>
    <xf numFmtId="0" fontId="22"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0" fontId="4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22" fillId="0" borderId="0"/>
    <xf numFmtId="0" fontId="2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2" fillId="0" borderId="0"/>
    <xf numFmtId="0" fontId="55" fillId="0" borderId="0"/>
    <xf numFmtId="0" fontId="22" fillId="0" borderId="0"/>
    <xf numFmtId="0" fontId="22" fillId="0" borderId="0"/>
    <xf numFmtId="0" fontId="42" fillId="0" borderId="0"/>
    <xf numFmtId="0" fontId="5" fillId="0" borderId="0"/>
    <xf numFmtId="0" fontId="5" fillId="0" borderId="0"/>
    <xf numFmtId="0" fontId="22" fillId="0" borderId="0"/>
    <xf numFmtId="0" fontId="22" fillId="0" borderId="0"/>
    <xf numFmtId="0" fontId="22" fillId="0" borderId="0"/>
    <xf numFmtId="0" fontId="22" fillId="0" borderId="0"/>
    <xf numFmtId="0" fontId="22" fillId="0" borderId="0"/>
    <xf numFmtId="0" fontId="143"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46" fillId="0" borderId="0"/>
    <xf numFmtId="0" fontId="55" fillId="0" borderId="0"/>
    <xf numFmtId="0" fontId="22" fillId="0" borderId="0"/>
    <xf numFmtId="0" fontId="22" fillId="0" borderId="0"/>
    <xf numFmtId="0" fontId="42" fillId="0" borderId="0"/>
    <xf numFmtId="0" fontId="5" fillId="0" borderId="0"/>
    <xf numFmtId="0" fontId="5" fillId="0" borderId="0"/>
    <xf numFmtId="0" fontId="22" fillId="0" borderId="0"/>
    <xf numFmtId="0" fontId="143" fillId="0" borderId="0"/>
    <xf numFmtId="0" fontId="22" fillId="0" borderId="0"/>
    <xf numFmtId="0" fontId="22" fillId="0" borderId="0"/>
    <xf numFmtId="0" fontId="22"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5" fillId="0" borderId="0"/>
    <xf numFmtId="0" fontId="22" fillId="0" borderId="0"/>
    <xf numFmtId="0" fontId="22" fillId="0" borderId="0"/>
    <xf numFmtId="0" fontId="22" fillId="0" borderId="0" applyFont="0" applyFill="0" applyBorder="0" applyAlignment="0" applyProtection="0"/>
    <xf numFmtId="0" fontId="55" fillId="0" borderId="0"/>
    <xf numFmtId="0" fontId="42" fillId="0" borderId="0"/>
    <xf numFmtId="0" fontId="5" fillId="0" borderId="0"/>
    <xf numFmtId="0" fontId="5" fillId="0" borderId="0"/>
    <xf numFmtId="0" fontId="22" fillId="0" borderId="0"/>
    <xf numFmtId="0" fontId="143" fillId="0" borderId="0"/>
    <xf numFmtId="0" fontId="22" fillId="0" borderId="0"/>
    <xf numFmtId="0" fontId="22" fillId="0" borderId="0"/>
    <xf numFmtId="0" fontId="22"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1" fillId="0" borderId="0"/>
    <xf numFmtId="0" fontId="22" fillId="0" borderId="0"/>
    <xf numFmtId="0" fontId="22" fillId="0" borderId="0"/>
    <xf numFmtId="0" fontId="22" fillId="0" borderId="0"/>
    <xf numFmtId="0" fontId="22"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22" fillId="0" borderId="0"/>
    <xf numFmtId="0" fontId="22" fillId="0" borderId="0"/>
    <xf numFmtId="0" fontId="22"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22" fillId="0" borderId="0"/>
    <xf numFmtId="0" fontId="22" fillId="0" borderId="0"/>
    <xf numFmtId="0" fontId="22"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22" fillId="0" borderId="0"/>
    <xf numFmtId="0" fontId="22" fillId="0" borderId="0"/>
    <xf numFmtId="0" fontId="22"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22" fillId="0" borderId="0"/>
    <xf numFmtId="0" fontId="22" fillId="0" borderId="0"/>
    <xf numFmtId="0" fontId="22"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0" fontId="22" fillId="0" borderId="0"/>
    <xf numFmtId="0" fontId="5" fillId="0" borderId="0"/>
    <xf numFmtId="0" fontId="22" fillId="0" borderId="0" applyFont="0" applyFill="0" applyBorder="0" applyAlignment="0" applyProtection="0"/>
    <xf numFmtId="0" fontId="5" fillId="0" borderId="0" applyFont="0" applyFill="0" applyBorder="0" applyAlignment="0" applyProtection="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22" fillId="0" borderId="0"/>
    <xf numFmtId="0" fontId="22" fillId="0" borderId="0"/>
    <xf numFmtId="0" fontId="5" fillId="0" borderId="0"/>
    <xf numFmtId="0" fontId="5" fillId="0" borderId="0"/>
    <xf numFmtId="0" fontId="22" fillId="0" borderId="0"/>
    <xf numFmtId="0" fontId="22" fillId="0" borderId="0"/>
    <xf numFmtId="0" fontId="22" fillId="0" borderId="0"/>
    <xf numFmtId="0" fontId="5" fillId="0" borderId="0"/>
    <xf numFmtId="0" fontId="22" fillId="0" borderId="0"/>
    <xf numFmtId="0" fontId="22" fillId="0" borderId="0"/>
    <xf numFmtId="0" fontId="22" fillId="0" borderId="0"/>
    <xf numFmtId="0" fontId="5" fillId="0" borderId="0"/>
    <xf numFmtId="0" fontId="22" fillId="0" borderId="0"/>
    <xf numFmtId="0" fontId="22" fillId="0" borderId="0"/>
    <xf numFmtId="0" fontId="22" fillId="0" borderId="0"/>
    <xf numFmtId="0" fontId="5" fillId="0" borderId="0"/>
    <xf numFmtId="0" fontId="22" fillId="0" borderId="0"/>
    <xf numFmtId="0" fontId="22" fillId="0" borderId="0"/>
    <xf numFmtId="0" fontId="22" fillId="0" borderId="0"/>
    <xf numFmtId="0" fontId="5" fillId="0" borderId="0"/>
    <xf numFmtId="0" fontId="5" fillId="0" borderId="0"/>
    <xf numFmtId="0" fontId="147" fillId="0" borderId="0"/>
    <xf numFmtId="0" fontId="147" fillId="0" borderId="0"/>
    <xf numFmtId="0" fontId="147" fillId="0" borderId="0"/>
    <xf numFmtId="0" fontId="147" fillId="0" borderId="0"/>
    <xf numFmtId="0" fontId="5" fillId="0" borderId="0"/>
    <xf numFmtId="0" fontId="147" fillId="0" borderId="0"/>
    <xf numFmtId="0" fontId="147" fillId="0" borderId="0"/>
    <xf numFmtId="0" fontId="147" fillId="0" borderId="0"/>
    <xf numFmtId="0" fontId="147" fillId="0" borderId="0"/>
    <xf numFmtId="0" fontId="22" fillId="0" borderId="0"/>
    <xf numFmtId="0" fontId="148" fillId="0" borderId="0"/>
    <xf numFmtId="0" fontId="147" fillId="0" borderId="0"/>
    <xf numFmtId="0" fontId="2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43"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22" fillId="0" borderId="0">
      <alignment vertical="center"/>
    </xf>
    <xf numFmtId="0" fontId="143"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43"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4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22" fillId="0" borderId="0"/>
    <xf numFmtId="0" fontId="22" fillId="0" borderId="0" applyFont="0" applyFill="0" applyBorder="0" applyAlignment="0" applyProtection="0"/>
    <xf numFmtId="0" fontId="90" fillId="0" borderId="0"/>
    <xf numFmtId="0" fontId="147" fillId="0" borderId="0"/>
    <xf numFmtId="0" fontId="22" fillId="0" borderId="0"/>
    <xf numFmtId="0" fontId="22" fillId="0" borderId="0"/>
    <xf numFmtId="0" fontId="22" fillId="0" borderId="0"/>
    <xf numFmtId="0" fontId="22" fillId="0" borderId="0"/>
    <xf numFmtId="0" fontId="147"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49" fillId="0" borderId="0" applyFont="0" applyFill="0" applyBorder="0" applyAlignment="0" applyProtection="0"/>
    <xf numFmtId="0" fontId="147" fillId="0" borderId="0"/>
    <xf numFmtId="0" fontId="147" fillId="0" borderId="0"/>
    <xf numFmtId="0" fontId="143" fillId="0" borderId="0"/>
    <xf numFmtId="0" fontId="147" fillId="0" borderId="0"/>
    <xf numFmtId="0" fontId="5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55" fillId="0" borderId="0"/>
    <xf numFmtId="0" fontId="22" fillId="0" borderId="0"/>
    <xf numFmtId="0" fontId="22" fillId="0" borderId="0"/>
    <xf numFmtId="0" fontId="5" fillId="0" borderId="0"/>
    <xf numFmtId="0" fontId="5" fillId="0" borderId="0"/>
    <xf numFmtId="0" fontId="22" fillId="0" borderId="0"/>
    <xf numFmtId="0" fontId="22" fillId="0" borderId="0"/>
    <xf numFmtId="0" fontId="5" fillId="0" borderId="0"/>
    <xf numFmtId="0" fontId="5" fillId="0" borderId="0"/>
    <xf numFmtId="0" fontId="22" fillId="0" borderId="0"/>
    <xf numFmtId="0" fontId="143" fillId="0" borderId="0"/>
    <xf numFmtId="0" fontId="5" fillId="0" borderId="0"/>
    <xf numFmtId="0" fontId="5" fillId="0" borderId="0"/>
    <xf numFmtId="0" fontId="22" fillId="0" borderId="0"/>
    <xf numFmtId="0" fontId="143" fillId="0" borderId="0"/>
    <xf numFmtId="0" fontId="5" fillId="0" borderId="0"/>
    <xf numFmtId="0" fontId="5" fillId="0" borderId="0"/>
    <xf numFmtId="0" fontId="22" fillId="0" borderId="0"/>
    <xf numFmtId="0" fontId="22" fillId="0" borderId="0"/>
    <xf numFmtId="0" fontId="5" fillId="0" borderId="0"/>
    <xf numFmtId="0" fontId="5" fillId="0" borderId="0"/>
    <xf numFmtId="0" fontId="22" fillId="0" borderId="0"/>
    <xf numFmtId="0" fontId="22" fillId="0" borderId="0"/>
    <xf numFmtId="0" fontId="143"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40" fillId="0" borderId="0"/>
    <xf numFmtId="0" fontId="40" fillId="0" borderId="0"/>
    <xf numFmtId="0" fontId="40" fillId="0" borderId="0"/>
    <xf numFmtId="0" fontId="40" fillId="0" borderId="0"/>
    <xf numFmtId="0" fontId="22"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143"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40" fillId="0" borderId="0"/>
    <xf numFmtId="0" fontId="40" fillId="0" borderId="0"/>
    <xf numFmtId="0" fontId="40" fillId="0" borderId="0"/>
    <xf numFmtId="0" fontId="40" fillId="0" borderId="0"/>
    <xf numFmtId="0" fontId="22"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143"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3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0" fontId="22" fillId="0" borderId="0"/>
    <xf numFmtId="0" fontId="22" fillId="0" borderId="0"/>
    <xf numFmtId="0" fontId="22" fillId="0" borderId="0"/>
    <xf numFmtId="0" fontId="22" fillId="0" borderId="0"/>
    <xf numFmtId="0" fontId="40" fillId="0" borderId="0"/>
    <xf numFmtId="0" fontId="40" fillId="0" borderId="0"/>
    <xf numFmtId="0" fontId="22" fillId="0" borderId="0"/>
    <xf numFmtId="0" fontId="22" fillId="0" borderId="0"/>
    <xf numFmtId="0" fontId="22" fillId="0" borderId="0"/>
    <xf numFmtId="0" fontId="22"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48"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40" fillId="0" borderId="0"/>
    <xf numFmtId="0" fontId="22" fillId="0" borderId="0"/>
    <xf numFmtId="0" fontId="22" fillId="0" borderId="0"/>
    <xf numFmtId="0" fontId="22" fillId="0" borderId="0"/>
    <xf numFmtId="0" fontId="22" fillId="0" borderId="0"/>
    <xf numFmtId="0" fontId="40" fillId="0" borderId="0"/>
    <xf numFmtId="0" fontId="40" fillId="0" borderId="0"/>
    <xf numFmtId="0" fontId="22" fillId="0" borderId="0"/>
    <xf numFmtId="0" fontId="22" fillId="0" borderId="0"/>
    <xf numFmtId="0" fontId="22" fillId="0" borderId="0"/>
    <xf numFmtId="0" fontId="22"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40" fillId="0" borderId="0"/>
    <xf numFmtId="0" fontId="22" fillId="0" borderId="0"/>
    <xf numFmtId="0" fontId="22" fillId="0" borderId="0"/>
    <xf numFmtId="0" fontId="22" fillId="0" borderId="0"/>
    <xf numFmtId="0" fontId="22" fillId="0" borderId="0"/>
    <xf numFmtId="0" fontId="22" fillId="0" borderId="0"/>
    <xf numFmtId="0" fontId="40" fillId="0" borderId="0"/>
    <xf numFmtId="0" fontId="40" fillId="0" borderId="0"/>
    <xf numFmtId="0" fontId="22" fillId="0" borderId="0"/>
    <xf numFmtId="0" fontId="22" fillId="0" borderId="0"/>
    <xf numFmtId="0" fontId="22" fillId="0" borderId="0"/>
    <xf numFmtId="0" fontId="22"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applyFont="0" applyFill="0" applyBorder="0" applyAlignment="0" applyProtection="0"/>
    <xf numFmtId="0" fontId="22" fillId="0" borderId="0"/>
    <xf numFmtId="0" fontId="149" fillId="0" borderId="0" applyFont="0" applyFill="0" applyBorder="0" applyAlignment="0" applyProtection="0"/>
    <xf numFmtId="0" fontId="5" fillId="0" borderId="0"/>
    <xf numFmtId="0" fontId="40" fillId="0" borderId="0"/>
    <xf numFmtId="0" fontId="40" fillId="0" borderId="0"/>
    <xf numFmtId="0" fontId="22" fillId="0" borderId="0" applyFont="0" applyFill="0" applyBorder="0" applyAlignment="0" applyProtection="0"/>
    <xf numFmtId="0" fontId="22" fillId="0" borderId="0" applyFont="0" applyFill="0" applyBorder="0" applyAlignment="0" applyProtection="0"/>
    <xf numFmtId="0" fontId="29" fillId="0" borderId="0"/>
    <xf numFmtId="0" fontId="5" fillId="0" borderId="0"/>
    <xf numFmtId="0" fontId="22" fillId="0" borderId="0" applyFont="0" applyFill="0" applyBorder="0" applyAlignment="0" applyProtection="0"/>
    <xf numFmtId="0" fontId="22" fillId="0" borderId="0" applyFont="0" applyFill="0" applyBorder="0" applyAlignment="0" applyProtection="0"/>
    <xf numFmtId="0" fontId="22" fillId="0" borderId="0">
      <alignment vertical="center"/>
    </xf>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5" fillId="0" borderId="0"/>
    <xf numFmtId="0" fontId="22" fillId="0" borderId="0" applyFont="0" applyFill="0" applyBorder="0" applyAlignment="0" applyProtection="0"/>
    <xf numFmtId="0" fontId="132" fillId="0" borderId="0"/>
    <xf numFmtId="0" fontId="42" fillId="0" borderId="0"/>
    <xf numFmtId="0" fontId="143" fillId="0" borderId="0"/>
    <xf numFmtId="0" fontId="22" fillId="0" borderId="0" applyFont="0" applyFill="0" applyBorder="0" applyAlignment="0" applyProtection="0"/>
    <xf numFmtId="0" fontId="5" fillId="0" borderId="0"/>
    <xf numFmtId="0" fontId="5" fillId="0" borderId="0"/>
    <xf numFmtId="0" fontId="5" fillId="0" borderId="0"/>
    <xf numFmtId="0" fontId="42" fillId="0" borderId="0"/>
    <xf numFmtId="0" fontId="42" fillId="0" borderId="0"/>
    <xf numFmtId="0" fontId="42" fillId="0" borderId="0"/>
    <xf numFmtId="0" fontId="42" fillId="0" borderId="0"/>
    <xf numFmtId="0" fontId="42" fillId="0" borderId="0"/>
    <xf numFmtId="0" fontId="22" fillId="0" borderId="0"/>
    <xf numFmtId="0" fontId="22" fillId="0" borderId="0"/>
    <xf numFmtId="0" fontId="5" fillId="0" borderId="0"/>
    <xf numFmtId="0" fontId="5" fillId="0" borderId="0"/>
    <xf numFmtId="0" fontId="22" fillId="0" borderId="0"/>
    <xf numFmtId="0" fontId="5" fillId="0" borderId="0"/>
    <xf numFmtId="0" fontId="42" fillId="0" borderId="0"/>
    <xf numFmtId="0" fontId="22" fillId="0" borderId="0"/>
    <xf numFmtId="0" fontId="5" fillId="0" borderId="0"/>
    <xf numFmtId="0" fontId="42" fillId="0" borderId="0"/>
    <xf numFmtId="0" fontId="22" fillId="0" borderId="0"/>
    <xf numFmtId="0" fontId="5" fillId="0" borderId="0"/>
    <xf numFmtId="0" fontId="42" fillId="0" borderId="0"/>
    <xf numFmtId="0" fontId="22" fillId="0" borderId="0"/>
    <xf numFmtId="0" fontId="5" fillId="0" borderId="0"/>
    <xf numFmtId="0" fontId="42" fillId="0" borderId="0"/>
    <xf numFmtId="0" fontId="22" fillId="0" borderId="0"/>
    <xf numFmtId="0" fontId="5" fillId="0" borderId="0"/>
    <xf numFmtId="0" fontId="150" fillId="0" borderId="0"/>
    <xf numFmtId="0" fontId="22" fillId="0" borderId="0"/>
    <xf numFmtId="0" fontId="5" fillId="0" borderId="0"/>
    <xf numFmtId="0" fontId="22"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22" fillId="0" borderId="0" applyFont="0" applyFill="0" applyBorder="0" applyAlignment="0" applyProtection="0"/>
    <xf numFmtId="0" fontId="22" fillId="0" borderId="0">
      <alignment vertical="top"/>
    </xf>
    <xf numFmtId="0" fontId="5" fillId="0" borderId="0"/>
    <xf numFmtId="0" fontId="5" fillId="0" borderId="0"/>
    <xf numFmtId="0" fontId="22" fillId="0" borderId="0"/>
    <xf numFmtId="0" fontId="22" fillId="0" borderId="0"/>
    <xf numFmtId="0" fontId="22" fillId="0" borderId="0" applyFont="0" applyFill="0" applyBorder="0" applyAlignment="0" applyProtection="0"/>
    <xf numFmtId="0" fontId="144" fillId="0" borderId="0"/>
    <xf numFmtId="0" fontId="39"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22" fillId="0" borderId="0"/>
    <xf numFmtId="0" fontId="149" fillId="0" borderId="0" applyFont="0" applyFill="0" applyBorder="0" applyAlignment="0" applyProtection="0"/>
    <xf numFmtId="0" fontId="22" fillId="0" borderId="0"/>
    <xf numFmtId="0" fontId="22" fillId="0" borderId="0"/>
    <xf numFmtId="0" fontId="22" fillId="0" borderId="0" applyFont="0" applyFill="0" applyBorder="0" applyAlignment="0" applyProtection="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22" fillId="0" borderId="0"/>
    <xf numFmtId="0" fontId="5" fillId="0" borderId="0"/>
    <xf numFmtId="0" fontId="22" fillId="0" borderId="0"/>
    <xf numFmtId="0" fontId="22" fillId="0" borderId="0"/>
    <xf numFmtId="0" fontId="22" fillId="0" borderId="0" applyFont="0" applyFill="0" applyBorder="0" applyAlignment="0" applyProtection="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22" fillId="0" borderId="0"/>
    <xf numFmtId="0" fontId="22" fillId="0" borderId="0" applyFont="0" applyFill="0" applyBorder="0" applyAlignment="0" applyProtection="0"/>
    <xf numFmtId="0" fontId="22" fillId="0" borderId="0" applyFont="0" applyFill="0" applyBorder="0" applyAlignment="0" applyProtection="0"/>
    <xf numFmtId="0" fontId="22"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22" fillId="0" borderId="0"/>
    <xf numFmtId="0" fontId="22" fillId="0" borderId="0"/>
    <xf numFmtId="0" fontId="22" fillId="0" borderId="0"/>
    <xf numFmtId="0" fontId="22" fillId="0" borderId="0"/>
    <xf numFmtId="0" fontId="5" fillId="0" borderId="0"/>
    <xf numFmtId="0" fontId="22" fillId="0" borderId="0"/>
    <xf numFmtId="0" fontId="5" fillId="0" borderId="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xf numFmtId="0" fontId="22" fillId="0" borderId="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xf numFmtId="0" fontId="5" fillId="0" borderId="0"/>
    <xf numFmtId="0" fontId="143" fillId="0" borderId="0"/>
    <xf numFmtId="0" fontId="55" fillId="0" borderId="0"/>
    <xf numFmtId="0" fontId="22" fillId="0" borderId="0"/>
    <xf numFmtId="0" fontId="22" fillId="0" borderId="0"/>
    <xf numFmtId="0" fontId="42" fillId="0" borderId="0"/>
    <xf numFmtId="0" fontId="29" fillId="0" borderId="0"/>
    <xf numFmtId="0" fontId="22" fillId="0" borderId="0"/>
    <xf numFmtId="0" fontId="22" fillId="0" borderId="0"/>
    <xf numFmtId="0" fontId="22" fillId="0" borderId="0"/>
    <xf numFmtId="0" fontId="29" fillId="0" borderId="0"/>
    <xf numFmtId="0" fontId="22" fillId="0" borderId="0"/>
    <xf numFmtId="0" fontId="22" fillId="0" borderId="0"/>
    <xf numFmtId="0" fontId="143" fillId="0" borderId="0"/>
    <xf numFmtId="0" fontId="22" fillId="0" borderId="0"/>
    <xf numFmtId="0" fontId="22" fillId="0" borderId="0"/>
    <xf numFmtId="0" fontId="22" fillId="0" borderId="0"/>
    <xf numFmtId="0" fontId="29" fillId="0" borderId="0"/>
    <xf numFmtId="0" fontId="22" fillId="0" borderId="0"/>
    <xf numFmtId="0" fontId="22" fillId="0" borderId="0"/>
    <xf numFmtId="0" fontId="22" fillId="0" borderId="0"/>
    <xf numFmtId="0" fontId="29"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5" fillId="0" borderId="0"/>
    <xf numFmtId="0" fontId="55" fillId="0" borderId="0"/>
    <xf numFmtId="0" fontId="22" fillId="0" borderId="0"/>
    <xf numFmtId="0" fontId="22" fillId="0" borderId="0"/>
    <xf numFmtId="0" fontId="42" fillId="0" borderId="0"/>
    <xf numFmtId="0" fontId="22" fillId="0" borderId="0"/>
    <xf numFmtId="0" fontId="22" fillId="0" borderId="0"/>
    <xf numFmtId="0" fontId="22" fillId="0" borderId="0"/>
    <xf numFmtId="0" fontId="143"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5" fillId="0" borderId="0"/>
    <xf numFmtId="0" fontId="22" fillId="0" borderId="0"/>
    <xf numFmtId="0" fontId="22" fillId="0" borderId="0"/>
    <xf numFmtId="0" fontId="42" fillId="0" borderId="0"/>
    <xf numFmtId="0" fontId="22" fillId="0" borderId="0"/>
    <xf numFmtId="0" fontId="22" fillId="0" borderId="0"/>
    <xf numFmtId="0" fontId="22" fillId="0" borderId="0"/>
    <xf numFmtId="0" fontId="143"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5" fillId="0" borderId="0"/>
    <xf numFmtId="0" fontId="22" fillId="0" borderId="0"/>
    <xf numFmtId="0" fontId="22" fillId="0" borderId="0"/>
    <xf numFmtId="0" fontId="4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43"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5" fillId="0" borderId="0"/>
    <xf numFmtId="0" fontId="22" fillId="0" borderId="0"/>
    <xf numFmtId="0" fontId="22" fillId="0" borderId="0"/>
    <xf numFmtId="0" fontId="42" fillId="0" borderId="0"/>
    <xf numFmtId="0" fontId="22" fillId="0" borderId="0"/>
    <xf numFmtId="0" fontId="22" fillId="0" borderId="0"/>
    <xf numFmtId="0" fontId="22" fillId="0" borderId="0"/>
    <xf numFmtId="0" fontId="143"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5" fillId="0" borderId="0"/>
    <xf numFmtId="0" fontId="22" fillId="0" borderId="0"/>
    <xf numFmtId="0" fontId="22" fillId="0" borderId="0"/>
    <xf numFmtId="0" fontId="22" fillId="0" borderId="0"/>
    <xf numFmtId="0" fontId="22" fillId="0" borderId="0"/>
    <xf numFmtId="0" fontId="22" fillId="0" borderId="0"/>
    <xf numFmtId="0" fontId="22" fillId="0" borderId="0"/>
    <xf numFmtId="0" fontId="143"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5" fillId="0" borderId="0"/>
    <xf numFmtId="0" fontId="22" fillId="0" borderId="0"/>
    <xf numFmtId="0" fontId="22" fillId="0" borderId="0"/>
    <xf numFmtId="0" fontId="143" fillId="0" borderId="0"/>
    <xf numFmtId="0" fontId="22" fillId="0" borderId="0"/>
    <xf numFmtId="0" fontId="22" fillId="0" borderId="0"/>
    <xf numFmtId="0" fontId="22"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5" fillId="0" borderId="0"/>
    <xf numFmtId="0" fontId="22" fillId="0" borderId="0"/>
    <xf numFmtId="0" fontId="5" fillId="0" borderId="0"/>
    <xf numFmtId="0" fontId="5" fillId="0" borderId="0"/>
    <xf numFmtId="0" fontId="5" fillId="0" borderId="0"/>
    <xf numFmtId="0" fontId="22" fillId="0" borderId="0"/>
    <xf numFmtId="0" fontId="5" fillId="0" borderId="0"/>
    <xf numFmtId="0" fontId="22" fillId="0" borderId="0"/>
    <xf numFmtId="0" fontId="5" fillId="0" borderId="0"/>
    <xf numFmtId="0" fontId="22" fillId="0" borderId="0" applyFont="0" applyFill="0" applyBorder="0" applyAlignment="0" applyProtection="0"/>
    <xf numFmtId="0" fontId="22" fillId="0" borderId="0"/>
    <xf numFmtId="0" fontId="55" fillId="0" borderId="0"/>
    <xf numFmtId="0" fontId="22" fillId="0" borderId="0"/>
    <xf numFmtId="0" fontId="5" fillId="0" borderId="0"/>
    <xf numFmtId="0" fontId="22" fillId="0" borderId="0" applyFont="0" applyFill="0" applyBorder="0" applyAlignment="0" applyProtection="0"/>
    <xf numFmtId="0" fontId="22" fillId="0" borderId="0"/>
    <xf numFmtId="0" fontId="22" fillId="0" borderId="0"/>
    <xf numFmtId="0" fontId="5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0" fontId="22" fillId="0" borderId="0"/>
    <xf numFmtId="0" fontId="5" fillId="0" borderId="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22" fillId="0" borderId="0"/>
    <xf numFmtId="0" fontId="22" fillId="0" borderId="0"/>
    <xf numFmtId="0" fontId="42" fillId="0" borderId="0"/>
    <xf numFmtId="0" fontId="5" fillId="0" borderId="0"/>
    <xf numFmtId="0" fontId="22" fillId="0" borderId="0" applyFont="0" applyFill="0" applyBorder="0" applyAlignment="0" applyProtection="0"/>
    <xf numFmtId="0" fontId="32" fillId="0" borderId="0"/>
    <xf numFmtId="0" fontId="22" fillId="0" borderId="0" applyFont="0" applyFill="0" applyBorder="0" applyAlignment="0" applyProtection="0"/>
    <xf numFmtId="0" fontId="22" fillId="0" borderId="0"/>
    <xf numFmtId="0" fontId="22" fillId="0" borderId="0"/>
    <xf numFmtId="0" fontId="22" fillId="0" borderId="0"/>
    <xf numFmtId="0" fontId="22" fillId="0" borderId="0"/>
    <xf numFmtId="0" fontId="5" fillId="0" borderId="0"/>
    <xf numFmtId="0" fontId="22" fillId="0" borderId="0" applyFont="0" applyFill="0" applyBorder="0" applyAlignment="0" applyProtection="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4" fillId="0" borderId="0"/>
    <xf numFmtId="0" fontId="24" fillId="0" borderId="0"/>
    <xf numFmtId="0" fontId="24" fillId="0" borderId="0"/>
    <xf numFmtId="0" fontId="22" fillId="0" borderId="0"/>
    <xf numFmtId="0" fontId="5" fillId="0" borderId="0"/>
    <xf numFmtId="0" fontId="22" fillId="0" borderId="0"/>
    <xf numFmtId="0" fontId="22" fillId="0" borderId="0"/>
    <xf numFmtId="0" fontId="5" fillId="0" borderId="0"/>
    <xf numFmtId="0" fontId="22" fillId="0" borderId="0"/>
    <xf numFmtId="0" fontId="5" fillId="0" borderId="0"/>
    <xf numFmtId="0" fontId="22" fillId="0" borderId="0"/>
    <xf numFmtId="0" fontId="22" fillId="0" borderId="0"/>
    <xf numFmtId="0" fontId="22" fillId="0" borderId="0"/>
    <xf numFmtId="0" fontId="5" fillId="0" borderId="0"/>
    <xf numFmtId="0" fontId="22" fillId="0" borderId="0"/>
    <xf numFmtId="0" fontId="22" fillId="0" borderId="0"/>
    <xf numFmtId="0" fontId="22" fillId="0" borderId="0"/>
    <xf numFmtId="0" fontId="5" fillId="0" borderId="0"/>
    <xf numFmtId="0" fontId="22" fillId="0" borderId="0"/>
    <xf numFmtId="0" fontId="22" fillId="0" borderId="0"/>
    <xf numFmtId="0" fontId="22" fillId="0" borderId="0"/>
    <xf numFmtId="0" fontId="5" fillId="0" borderId="0"/>
    <xf numFmtId="0" fontId="22" fillId="0" borderId="0"/>
    <xf numFmtId="0" fontId="22" fillId="0" borderId="0"/>
    <xf numFmtId="0" fontId="22" fillId="0" borderId="0"/>
    <xf numFmtId="0" fontId="5" fillId="0" borderId="0"/>
    <xf numFmtId="0" fontId="22" fillId="0" borderId="0"/>
    <xf numFmtId="0" fontId="22" fillId="0" borderId="0"/>
    <xf numFmtId="0" fontId="22" fillId="0" borderId="0"/>
    <xf numFmtId="0" fontId="5" fillId="0" borderId="0"/>
    <xf numFmtId="0" fontId="22" fillId="0" borderId="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5" fillId="0" borderId="0"/>
    <xf numFmtId="0" fontId="22" fillId="0" borderId="0"/>
    <xf numFmtId="0" fontId="5" fillId="0" borderId="0"/>
    <xf numFmtId="0" fontId="22" fillId="0" borderId="0"/>
    <xf numFmtId="0" fontId="22" fillId="0" borderId="0"/>
    <xf numFmtId="0" fontId="22" fillId="0" borderId="0"/>
    <xf numFmtId="0" fontId="5" fillId="0" borderId="0"/>
    <xf numFmtId="0" fontId="22" fillId="0" borderId="0"/>
    <xf numFmtId="0" fontId="22" fillId="0" borderId="0"/>
    <xf numFmtId="0" fontId="22" fillId="0" borderId="0"/>
    <xf numFmtId="0" fontId="5" fillId="0" borderId="0"/>
    <xf numFmtId="0" fontId="22" fillId="0" borderId="0"/>
    <xf numFmtId="0" fontId="22" fillId="0" borderId="0"/>
    <xf numFmtId="0" fontId="22" fillId="0" borderId="0"/>
    <xf numFmtId="0" fontId="5" fillId="0" borderId="0"/>
    <xf numFmtId="0" fontId="22" fillId="0" borderId="0"/>
    <xf numFmtId="0" fontId="22" fillId="0" borderId="0"/>
    <xf numFmtId="0" fontId="22" fillId="0" borderId="0"/>
    <xf numFmtId="0" fontId="5" fillId="0" borderId="0"/>
    <xf numFmtId="0" fontId="22" fillId="0" borderId="0"/>
    <xf numFmtId="0" fontId="22" fillId="0" borderId="0"/>
    <xf numFmtId="0" fontId="22" fillId="0" borderId="0"/>
    <xf numFmtId="0" fontId="5" fillId="0" borderId="0"/>
    <xf numFmtId="0" fontId="22" fillId="0" borderId="0"/>
    <xf numFmtId="0" fontId="22" fillId="0" borderId="0"/>
    <xf numFmtId="0" fontId="22" fillId="0" borderId="0"/>
    <xf numFmtId="0" fontId="5" fillId="0" borderId="0"/>
    <xf numFmtId="0" fontId="22" fillId="0" borderId="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32" fillId="0" borderId="0"/>
    <xf numFmtId="0" fontId="5" fillId="0" borderId="0"/>
    <xf numFmtId="0" fontId="32" fillId="0" borderId="0"/>
    <xf numFmtId="0" fontId="5" fillId="0" borderId="0"/>
    <xf numFmtId="0" fontId="32" fillId="0" borderId="0"/>
    <xf numFmtId="0" fontId="5" fillId="0" borderId="0"/>
    <xf numFmtId="0" fontId="32" fillId="0" borderId="0"/>
    <xf numFmtId="0" fontId="5" fillId="0" borderId="0"/>
    <xf numFmtId="0" fontId="151"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138" fillId="0" borderId="0"/>
    <xf numFmtId="0" fontId="152" fillId="0" borderId="0"/>
    <xf numFmtId="0" fontId="22" fillId="0" borderId="0"/>
    <xf numFmtId="0" fontId="22" fillId="0" borderId="0"/>
    <xf numFmtId="0" fontId="22" fillId="0" borderId="0" applyFont="0" applyFill="0" applyBorder="0" applyAlignment="0" applyProtection="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32" fillId="0" borderId="0"/>
    <xf numFmtId="0" fontId="5" fillId="0" borderId="0"/>
    <xf numFmtId="0" fontId="32"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32"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32"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32" fillId="0" borderId="0"/>
    <xf numFmtId="0" fontId="5" fillId="0" borderId="0"/>
    <xf numFmtId="0" fontId="32" fillId="0" borderId="0"/>
    <xf numFmtId="0" fontId="5" fillId="0" borderId="0"/>
    <xf numFmtId="0" fontId="32" fillId="0" borderId="0"/>
    <xf numFmtId="0" fontId="5" fillId="0" borderId="0"/>
    <xf numFmtId="0" fontId="32" fillId="0" borderId="0"/>
    <xf numFmtId="0" fontId="5" fillId="0" borderId="0"/>
    <xf numFmtId="0" fontId="55" fillId="0" borderId="0"/>
    <xf numFmtId="0" fontId="22" fillId="0" borderId="0"/>
    <xf numFmtId="0" fontId="22" fillId="0" borderId="0"/>
    <xf numFmtId="0" fontId="22" fillId="0" borderId="0"/>
    <xf numFmtId="0" fontId="22" fillId="0" borderId="0"/>
    <xf numFmtId="0"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0" fontId="5" fillId="0" borderId="0"/>
    <xf numFmtId="0" fontId="22" fillId="0" borderId="0"/>
    <xf numFmtId="0" fontId="22" fillId="0" borderId="0"/>
    <xf numFmtId="0" fontId="22" fillId="0" borderId="0"/>
    <xf numFmtId="0" fontId="22" fillId="0" borderId="0"/>
    <xf numFmtId="0" fontId="22" fillId="0" borderId="0" applyFont="0" applyFill="0" applyBorder="0" applyAlignment="0" applyProtection="0"/>
    <xf numFmtId="0" fontId="55" fillId="0" borderId="0"/>
    <xf numFmtId="0" fontId="22" fillId="0" borderId="0" applyFont="0" applyFill="0" applyBorder="0" applyAlignment="0" applyProtection="0"/>
    <xf numFmtId="0" fontId="22" fillId="0" borderId="0" applyFont="0" applyFill="0" applyBorder="0" applyAlignment="0" applyProtection="0"/>
    <xf numFmtId="0" fontId="22" fillId="0" borderId="0"/>
    <xf numFmtId="0" fontId="22" fillId="0" borderId="0"/>
    <xf numFmtId="0" fontId="22" fillId="0" borderId="0"/>
    <xf numFmtId="0" fontId="22" fillId="0" borderId="0"/>
    <xf numFmtId="0" fontId="143" fillId="0" borderId="0"/>
    <xf numFmtId="0" fontId="55" fillId="0" borderId="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xf numFmtId="0" fontId="5" fillId="0" borderId="0"/>
    <xf numFmtId="0" fontId="55" fillId="0" borderId="0"/>
    <xf numFmtId="0" fontId="5" fillId="0" borderId="0"/>
    <xf numFmtId="0" fontId="55" fillId="0" borderId="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5" fillId="0" borderId="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5" fillId="0" borderId="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5" fillId="0" borderId="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5" fillId="0" borderId="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5" fillId="0" borderId="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5" fillId="0" borderId="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5" fillId="0" borderId="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NumberFormat="0"/>
    <xf numFmtId="0" fontId="22" fillId="0" borderId="0"/>
    <xf numFmtId="0" fontId="5" fillId="0" borderId="0"/>
    <xf numFmtId="0" fontId="5" fillId="0" borderId="0"/>
    <xf numFmtId="0" fontId="42" fillId="0" borderId="0"/>
    <xf numFmtId="0" fontId="22" fillId="0" borderId="0"/>
    <xf numFmtId="0" fontId="5" fillId="0" borderId="0"/>
    <xf numFmtId="0" fontId="5" fillId="0" borderId="0"/>
    <xf numFmtId="0" fontId="22" fillId="0" borderId="0"/>
    <xf numFmtId="0" fontId="5"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143" fillId="0" borderId="0"/>
    <xf numFmtId="0" fontId="5" fillId="0" borderId="0"/>
    <xf numFmtId="0" fontId="143" fillId="0" borderId="0"/>
    <xf numFmtId="0" fontId="5" fillId="0" borderId="0"/>
    <xf numFmtId="0" fontId="5" fillId="0" borderId="0"/>
    <xf numFmtId="0" fontId="42" fillId="0" borderId="0"/>
    <xf numFmtId="0" fontId="22" fillId="0" borderId="0" applyFont="0" applyFill="0" applyBorder="0" applyAlignment="0" applyProtection="0"/>
    <xf numFmtId="0" fontId="5" fillId="0" borderId="0"/>
    <xf numFmtId="0" fontId="22" fillId="0" borderId="0"/>
    <xf numFmtId="0" fontId="22" fillId="0" borderId="0"/>
    <xf numFmtId="0" fontId="42" fillId="0" borderId="0"/>
    <xf numFmtId="0" fontId="5" fillId="0" borderId="0"/>
    <xf numFmtId="0" fontId="42" fillId="0" borderId="0"/>
    <xf numFmtId="0" fontId="22" fillId="0" borderId="0" applyFont="0" applyFill="0" applyBorder="0" applyAlignment="0" applyProtection="0"/>
    <xf numFmtId="0" fontId="42" fillId="0" borderId="0"/>
    <xf numFmtId="0" fontId="132" fillId="0" borderId="0"/>
    <xf numFmtId="0" fontId="143" fillId="0" borderId="0"/>
    <xf numFmtId="0" fontId="22" fillId="0" borderId="0"/>
    <xf numFmtId="0" fontId="14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2" fillId="0" borderId="0"/>
    <xf numFmtId="0" fontId="5" fillId="0" borderId="0"/>
    <xf numFmtId="0" fontId="42" fillId="0" borderId="0"/>
    <xf numFmtId="0" fontId="5" fillId="0" borderId="0"/>
    <xf numFmtId="0" fontId="42" fillId="0" borderId="0"/>
    <xf numFmtId="0" fontId="5" fillId="0" borderId="0"/>
    <xf numFmtId="0" fontId="42" fillId="0" borderId="0"/>
    <xf numFmtId="0" fontId="5" fillId="0" borderId="0"/>
    <xf numFmtId="0" fontId="42" fillId="0" borderId="0"/>
    <xf numFmtId="0" fontId="5" fillId="0" borderId="0"/>
    <xf numFmtId="0" fontId="42" fillId="0" borderId="0"/>
    <xf numFmtId="0" fontId="5" fillId="0" borderId="0"/>
    <xf numFmtId="0" fontId="42" fillId="0" borderId="0"/>
    <xf numFmtId="0" fontId="5" fillId="0" borderId="0"/>
    <xf numFmtId="0" fontId="153"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5" fillId="0" borderId="0"/>
    <xf numFmtId="0" fontId="4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2" fillId="0" borderId="0"/>
    <xf numFmtId="0" fontId="5"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5" fillId="0" borderId="0"/>
    <xf numFmtId="0" fontId="42" fillId="0" borderId="0"/>
    <xf numFmtId="0" fontId="42" fillId="0" borderId="0"/>
    <xf numFmtId="0" fontId="4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2" fillId="0" borderId="0" applyNumberFormat="0" applyFill="0" applyBorder="0" applyAlignment="0" applyProtection="0"/>
    <xf numFmtId="0" fontId="5" fillId="0" borderId="0"/>
    <xf numFmtId="0" fontId="5" fillId="0" borderId="0"/>
    <xf numFmtId="0" fontId="143" fillId="0" borderId="0"/>
    <xf numFmtId="0" fontId="42" fillId="0" borderId="0"/>
    <xf numFmtId="0" fontId="42" fillId="0" borderId="0"/>
    <xf numFmtId="0" fontId="42" fillId="0" borderId="0"/>
    <xf numFmtId="0" fontId="42" fillId="0" borderId="0"/>
    <xf numFmtId="0" fontId="42" fillId="0" borderId="0"/>
    <xf numFmtId="0" fontId="5" fillId="0" borderId="0"/>
    <xf numFmtId="0" fontId="42" fillId="0" borderId="0"/>
    <xf numFmtId="0" fontId="5" fillId="0" borderId="0"/>
    <xf numFmtId="0" fontId="42" fillId="0" borderId="0"/>
    <xf numFmtId="0" fontId="5" fillId="0" borderId="0"/>
    <xf numFmtId="0" fontId="42" fillId="0" borderId="0"/>
    <xf numFmtId="0" fontId="5" fillId="0" borderId="0"/>
    <xf numFmtId="0" fontId="42" fillId="0" borderId="0"/>
    <xf numFmtId="0" fontId="5" fillId="0" borderId="0"/>
    <xf numFmtId="0" fontId="22" fillId="0" borderId="0"/>
    <xf numFmtId="0" fontId="22" fillId="0" borderId="0"/>
    <xf numFmtId="0" fontId="22" fillId="0" borderId="0"/>
    <xf numFmtId="0" fontId="22" fillId="0" borderId="0"/>
    <xf numFmtId="0" fontId="22" fillId="0" borderId="0"/>
    <xf numFmtId="0" fontId="5" fillId="0" borderId="0"/>
    <xf numFmtId="0" fontId="42" fillId="0" borderId="0"/>
    <xf numFmtId="0" fontId="46" fillId="0" borderId="0"/>
    <xf numFmtId="0" fontId="46" fillId="0" borderId="0"/>
    <xf numFmtId="0" fontId="46" fillId="0" borderId="0"/>
    <xf numFmtId="0" fontId="46" fillId="0" borderId="0"/>
    <xf numFmtId="0" fontId="46" fillId="0" borderId="0"/>
    <xf numFmtId="0" fontId="5" fillId="0" borderId="0"/>
    <xf numFmtId="0" fontId="22" fillId="0" borderId="0"/>
    <xf numFmtId="0" fontId="42" fillId="0" borderId="0"/>
    <xf numFmtId="0" fontId="5" fillId="0" borderId="0"/>
    <xf numFmtId="0" fontId="42" fillId="0" borderId="0"/>
    <xf numFmtId="0" fontId="22" fillId="0" borderId="0"/>
    <xf numFmtId="0" fontId="42" fillId="0" borderId="0"/>
    <xf numFmtId="0" fontId="22" fillId="0" borderId="0"/>
    <xf numFmtId="0" fontId="42" fillId="0" borderId="0"/>
    <xf numFmtId="0" fontId="42" fillId="0" borderId="0"/>
    <xf numFmtId="0" fontId="42" fillId="0" borderId="0"/>
    <xf numFmtId="0" fontId="42" fillId="0" borderId="0"/>
    <xf numFmtId="0" fontId="4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0" fontId="22" fillId="0" borderId="0"/>
    <xf numFmtId="0" fontId="4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0" fontId="22" fillId="0" borderId="0"/>
    <xf numFmtId="0" fontId="4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0" fontId="5" fillId="0" borderId="0"/>
    <xf numFmtId="0" fontId="22" fillId="0" borderId="0"/>
    <xf numFmtId="0" fontId="4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pplyFont="0" applyFill="0" applyBorder="0" applyAlignment="0" applyProtection="0"/>
    <xf numFmtId="0" fontId="22" fillId="0" borderId="0" applyFont="0" applyFill="0" applyBorder="0" applyAlignment="0" applyProtection="0"/>
    <xf numFmtId="0" fontId="5" fillId="0" borderId="0"/>
    <xf numFmtId="0" fontId="5" fillId="0" borderId="0"/>
    <xf numFmtId="0" fontId="22" fillId="0" borderId="0"/>
    <xf numFmtId="0" fontId="5" fillId="0" borderId="0"/>
    <xf numFmtId="0" fontId="5" fillId="0" borderId="0"/>
    <xf numFmtId="0" fontId="22" fillId="0" borderId="0"/>
    <xf numFmtId="0" fontId="42" fillId="0" borderId="0"/>
    <xf numFmtId="0" fontId="143" fillId="0" borderId="0"/>
    <xf numFmtId="0" fontId="55" fillId="0" borderId="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5" fillId="0" borderId="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5" fillId="0" borderId="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5" fillId="0" borderId="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5" fillId="0" borderId="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5" fillId="0" borderId="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5" fillId="0" borderId="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5" fillId="0" borderId="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5" fillId="0" borderId="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5" fillId="0" borderId="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xf numFmtId="0" fontId="22" fillId="0" borderId="0"/>
    <xf numFmtId="0" fontId="5" fillId="0" borderId="0"/>
    <xf numFmtId="0" fontId="5" fillId="0" borderId="0"/>
    <xf numFmtId="0" fontId="42" fillId="0" borderId="0"/>
    <xf numFmtId="0" fontId="22" fillId="0" borderId="0"/>
    <xf numFmtId="0" fontId="5" fillId="0" borderId="0"/>
    <xf numFmtId="0" fontId="5" fillId="0" borderId="0"/>
    <xf numFmtId="0" fontId="42" fillId="0" borderId="0"/>
    <xf numFmtId="0" fontId="22" fillId="0" borderId="0"/>
    <xf numFmtId="0" fontId="5" fillId="0" borderId="0"/>
    <xf numFmtId="0" fontId="5" fillId="0" borderId="0"/>
    <xf numFmtId="0" fontId="42" fillId="0" borderId="0"/>
    <xf numFmtId="0" fontId="22" fillId="0" borderId="0"/>
    <xf numFmtId="0" fontId="5" fillId="0" borderId="0"/>
    <xf numFmtId="0" fontId="42" fillId="0" borderId="0"/>
    <xf numFmtId="0" fontId="22" fillId="0" borderId="0"/>
    <xf numFmtId="0" fontId="5" fillId="0" borderId="0"/>
    <xf numFmtId="0" fontId="42" fillId="0" borderId="0"/>
    <xf numFmtId="0" fontId="22" fillId="0" borderId="0"/>
    <xf numFmtId="0" fontId="5" fillId="0" borderId="0"/>
    <xf numFmtId="0" fontId="22" fillId="0" borderId="0"/>
    <xf numFmtId="0" fontId="5" fillId="0" borderId="0"/>
    <xf numFmtId="0" fontId="42" fillId="0" borderId="0"/>
    <xf numFmtId="0" fontId="22" fillId="0" borderId="0"/>
    <xf numFmtId="0" fontId="5" fillId="0" borderId="0"/>
    <xf numFmtId="0" fontId="42" fillId="0" borderId="0"/>
    <xf numFmtId="0" fontId="22" fillId="0" borderId="0"/>
    <xf numFmtId="0" fontId="5" fillId="0" borderId="0"/>
    <xf numFmtId="0" fontId="42" fillId="0" borderId="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42" fillId="0" borderId="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applyFont="0" applyFill="0" applyBorder="0" applyAlignment="0" applyProtection="0"/>
    <xf numFmtId="0" fontId="22" fillId="0" borderId="0"/>
    <xf numFmtId="0" fontId="5" fillId="0" borderId="0"/>
    <xf numFmtId="0" fontId="22" fillId="0" borderId="0"/>
    <xf numFmtId="0" fontId="22" fillId="0" borderId="0"/>
    <xf numFmtId="0" fontId="42"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143" fillId="0" borderId="0"/>
    <xf numFmtId="0" fontId="22"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22" fillId="0" borderId="0" applyFont="0" applyFill="0" applyBorder="0" applyAlignment="0" applyProtection="0"/>
    <xf numFmtId="0" fontId="5" fillId="0" borderId="0" applyFont="0" applyFill="0" applyBorder="0" applyAlignment="0" applyProtection="0"/>
    <xf numFmtId="0" fontId="42" fillId="0" borderId="0"/>
    <xf numFmtId="0" fontId="22" fillId="0" borderId="0" applyFont="0" applyFill="0" applyBorder="0" applyAlignment="0" applyProtection="0"/>
    <xf numFmtId="0" fontId="5" fillId="0" borderId="0" applyFont="0" applyFill="0" applyBorder="0" applyAlignment="0" applyProtection="0"/>
    <xf numFmtId="0" fontId="42" fillId="0" borderId="0"/>
    <xf numFmtId="0" fontId="22" fillId="0" borderId="0" applyFont="0" applyFill="0" applyBorder="0" applyAlignment="0" applyProtection="0"/>
    <xf numFmtId="0" fontId="5" fillId="0" borderId="0" applyFont="0" applyFill="0" applyBorder="0" applyAlignment="0" applyProtection="0"/>
    <xf numFmtId="0" fontId="42" fillId="0" borderId="0"/>
    <xf numFmtId="0" fontId="22" fillId="0" borderId="0" applyFont="0" applyFill="0" applyBorder="0" applyAlignment="0" applyProtection="0"/>
    <xf numFmtId="0" fontId="5" fillId="0" borderId="0" applyFont="0" applyFill="0" applyBorder="0" applyAlignment="0" applyProtection="0"/>
    <xf numFmtId="0" fontId="42" fillId="0" borderId="0"/>
    <xf numFmtId="0" fontId="22" fillId="0" borderId="0" applyFont="0" applyFill="0" applyBorder="0" applyAlignment="0" applyProtection="0"/>
    <xf numFmtId="0" fontId="5" fillId="0" borderId="0" applyFont="0" applyFill="0" applyBorder="0" applyAlignment="0" applyProtection="0"/>
    <xf numFmtId="0" fontId="42" fillId="0" borderId="0"/>
    <xf numFmtId="0" fontId="22" fillId="0" borderId="0" applyFont="0" applyFill="0" applyBorder="0" applyAlignment="0" applyProtection="0"/>
    <xf numFmtId="0" fontId="5" fillId="0" borderId="0" applyFont="0" applyFill="0" applyBorder="0" applyAlignment="0" applyProtection="0"/>
    <xf numFmtId="0" fontId="42" fillId="0" borderId="0"/>
    <xf numFmtId="0" fontId="22" fillId="0" borderId="0" applyFont="0" applyFill="0" applyBorder="0" applyAlignment="0" applyProtection="0"/>
    <xf numFmtId="0" fontId="5" fillId="0" borderId="0" applyFont="0" applyFill="0" applyBorder="0" applyAlignment="0" applyProtection="0"/>
    <xf numFmtId="0" fontId="42" fillId="0" borderId="0"/>
    <xf numFmtId="0" fontId="22" fillId="0" borderId="0" applyFont="0" applyFill="0" applyBorder="0" applyAlignment="0" applyProtection="0"/>
    <xf numFmtId="0" fontId="5" fillId="0" borderId="0" applyFont="0" applyFill="0" applyBorder="0" applyAlignment="0" applyProtection="0"/>
    <xf numFmtId="0" fontId="42" fillId="0" borderId="0"/>
    <xf numFmtId="0" fontId="22" fillId="0" borderId="0" applyFont="0" applyFill="0" applyBorder="0" applyAlignment="0" applyProtection="0"/>
    <xf numFmtId="0" fontId="5" fillId="0" borderId="0" applyFont="0" applyFill="0" applyBorder="0" applyAlignment="0" applyProtection="0"/>
    <xf numFmtId="0" fontId="42" fillId="0" borderId="0"/>
    <xf numFmtId="0" fontId="22" fillId="0" borderId="0" applyFont="0" applyFill="0" applyBorder="0" applyAlignment="0" applyProtection="0"/>
    <xf numFmtId="0" fontId="5" fillId="0" borderId="0" applyFont="0" applyFill="0" applyBorder="0" applyAlignment="0" applyProtection="0"/>
    <xf numFmtId="0" fontId="42" fillId="0" borderId="0"/>
    <xf numFmtId="0" fontId="143" fillId="0" borderId="0"/>
    <xf numFmtId="0" fontId="22" fillId="0" borderId="0"/>
    <xf numFmtId="0" fontId="5" fillId="0" borderId="0"/>
    <xf numFmtId="0" fontId="5" fillId="0" borderId="0"/>
    <xf numFmtId="0" fontId="152" fillId="0" borderId="0"/>
    <xf numFmtId="0" fontId="5" fillId="0" borderId="0"/>
    <xf numFmtId="0" fontId="5" fillId="0" borderId="0"/>
    <xf numFmtId="0" fontId="42" fillId="0" borderId="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143" fillId="0" borderId="0"/>
    <xf numFmtId="0" fontId="22" fillId="0" borderId="0"/>
    <xf numFmtId="0" fontId="5" fillId="0" borderId="0"/>
    <xf numFmtId="0" fontId="5" fillId="0" borderId="0"/>
    <xf numFmtId="0" fontId="22" fillId="0" borderId="0"/>
    <xf numFmtId="0" fontId="5" fillId="0" borderId="0"/>
    <xf numFmtId="0" fontId="42" fillId="0" borderId="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xf numFmtId="0" fontId="22" fillId="0" borderId="0"/>
    <xf numFmtId="0" fontId="5" fillId="0" borderId="0"/>
    <xf numFmtId="0" fontId="5" fillId="0" borderId="0"/>
    <xf numFmtId="0" fontId="22" fillId="0" borderId="0"/>
    <xf numFmtId="0" fontId="5" fillId="0" borderId="0"/>
    <xf numFmtId="0" fontId="42" fillId="0" borderId="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xf numFmtId="0" fontId="22" fillId="0" borderId="0"/>
    <xf numFmtId="0" fontId="5" fillId="0" borderId="0"/>
    <xf numFmtId="0" fontId="5" fillId="0" borderId="0"/>
    <xf numFmtId="0" fontId="22" fillId="0" borderId="0"/>
    <xf numFmtId="0" fontId="5" fillId="0" borderId="0"/>
    <xf numFmtId="0" fontId="42" fillId="0" borderId="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xf numFmtId="0" fontId="5" fillId="0" borderId="0"/>
    <xf numFmtId="0" fontId="5" fillId="0" borderId="0"/>
    <xf numFmtId="0" fontId="5" fillId="0" borderId="0"/>
    <xf numFmtId="0" fontId="22" fillId="0" borderId="0"/>
    <xf numFmtId="0" fontId="5" fillId="0" borderId="0"/>
    <xf numFmtId="0" fontId="42" fillId="0" borderId="0"/>
    <xf numFmtId="0" fontId="143" fillId="0" borderId="0"/>
    <xf numFmtId="0" fontId="5" fillId="0" borderId="0"/>
    <xf numFmtId="0" fontId="143" fillId="0" borderId="0"/>
    <xf numFmtId="0" fontId="5" fillId="0" borderId="0"/>
    <xf numFmtId="0" fontId="22" fillId="0" borderId="0" applyFont="0" applyFill="0" applyBorder="0" applyAlignment="0" applyProtection="0"/>
    <xf numFmtId="0" fontId="5" fillId="0" borderId="0"/>
    <xf numFmtId="0" fontId="5" fillId="0" borderId="0"/>
    <xf numFmtId="0" fontId="22" fillId="0" borderId="0"/>
    <xf numFmtId="0" fontId="5" fillId="0" borderId="0"/>
    <xf numFmtId="0" fontId="5" fillId="0" borderId="0"/>
    <xf numFmtId="0" fontId="5" fillId="0" borderId="0"/>
    <xf numFmtId="0" fontId="22" fillId="0" borderId="0"/>
    <xf numFmtId="0" fontId="5" fillId="0" borderId="0"/>
    <xf numFmtId="0" fontId="42" fillId="0" borderId="0"/>
    <xf numFmtId="0" fontId="22" fillId="0" borderId="0"/>
    <xf numFmtId="0" fontId="5" fillId="0" borderId="0"/>
    <xf numFmtId="0" fontId="5" fillId="0" borderId="0"/>
    <xf numFmtId="0" fontId="5" fillId="0" borderId="0"/>
    <xf numFmtId="0" fontId="22" fillId="0" borderId="0"/>
    <xf numFmtId="0" fontId="5" fillId="0" borderId="0"/>
    <xf numFmtId="0" fontId="42" fillId="0" borderId="0"/>
    <xf numFmtId="0" fontId="42" fillId="0" borderId="0"/>
    <xf numFmtId="0" fontId="55" fillId="0" borderId="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5" fillId="0" borderId="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5" fillId="0" borderId="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5" fillId="0" borderId="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89" fillId="0" borderId="0"/>
    <xf numFmtId="0" fontId="89" fillId="0" borderId="0"/>
    <xf numFmtId="0" fontId="89" fillId="0" borderId="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5" fillId="0" borderId="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89" fillId="0" borderId="0"/>
    <xf numFmtId="0" fontId="89" fillId="0" borderId="0"/>
    <xf numFmtId="0" fontId="89" fillId="0" borderId="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5" fillId="0" borderId="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89" fillId="0" borderId="0"/>
    <xf numFmtId="0" fontId="89" fillId="0" borderId="0"/>
    <xf numFmtId="0" fontId="89" fillId="0" borderId="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2" fillId="0" borderId="0"/>
    <xf numFmtId="0" fontId="5" fillId="0" borderId="0"/>
    <xf numFmtId="0" fontId="22"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89" fillId="0" borderId="0"/>
    <xf numFmtId="0" fontId="89"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5" fillId="0" borderId="0"/>
    <xf numFmtId="0" fontId="5" fillId="0" borderId="0" applyFont="0" applyFill="0" applyBorder="0" applyAlignment="0" applyProtection="0"/>
    <xf numFmtId="0" fontId="22" fillId="0" borderId="0" applyFont="0" applyFill="0" applyBorder="0" applyAlignment="0" applyProtection="0"/>
    <xf numFmtId="0" fontId="89" fillId="0" borderId="0"/>
    <xf numFmtId="0" fontId="89" fillId="0" borderId="0"/>
    <xf numFmtId="0" fontId="89" fillId="0" borderId="0"/>
    <xf numFmtId="0" fontId="89" fillId="0" borderId="0"/>
    <xf numFmtId="0" fontId="89" fillId="0" borderId="0"/>
    <xf numFmtId="0" fontId="55" fillId="0" borderId="0"/>
    <xf numFmtId="0" fontId="5" fillId="0" borderId="0" applyFont="0" applyFill="0" applyBorder="0" applyAlignment="0" applyProtection="0"/>
    <xf numFmtId="0" fontId="5" fillId="0" borderId="0"/>
    <xf numFmtId="0" fontId="89" fillId="0" borderId="0"/>
    <xf numFmtId="0" fontId="89" fillId="0" borderId="0"/>
    <xf numFmtId="0" fontId="89" fillId="0" borderId="0"/>
    <xf numFmtId="0" fontId="89" fillId="0" borderId="0"/>
    <xf numFmtId="0" fontId="89" fillId="0" borderId="0"/>
    <xf numFmtId="0" fontId="55" fillId="0" borderId="0"/>
    <xf numFmtId="0" fontId="5" fillId="0" borderId="0"/>
    <xf numFmtId="0" fontId="5" fillId="0" borderId="0"/>
    <xf numFmtId="0" fontId="5" fillId="0" borderId="0"/>
    <xf numFmtId="0" fontId="89" fillId="0" borderId="0"/>
    <xf numFmtId="0" fontId="89" fillId="0" borderId="0"/>
    <xf numFmtId="0" fontId="89" fillId="0" borderId="0"/>
    <xf numFmtId="0" fontId="89" fillId="0" borderId="0"/>
    <xf numFmtId="0" fontId="5" fillId="0" borderId="0"/>
    <xf numFmtId="0" fontId="22" fillId="0" borderId="0"/>
    <xf numFmtId="0" fontId="5" fillId="0" borderId="0"/>
    <xf numFmtId="0" fontId="5" fillId="0" borderId="0"/>
    <xf numFmtId="0" fontId="22" fillId="0" borderId="0"/>
    <xf numFmtId="0" fontId="5" fillId="0" borderId="0"/>
    <xf numFmtId="0" fontId="5" fillId="0" borderId="0"/>
    <xf numFmtId="0" fontId="22" fillId="0" borderId="0"/>
    <xf numFmtId="0" fontId="5"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22" fillId="0" borderId="0"/>
    <xf numFmtId="0" fontId="5" fillId="0" borderId="0"/>
    <xf numFmtId="0" fontId="143" fillId="0" borderId="0"/>
    <xf numFmtId="0" fontId="5" fillId="0" borderId="0"/>
    <xf numFmtId="0" fontId="143" fillId="0" borderId="0"/>
    <xf numFmtId="0" fontId="5" fillId="0" borderId="0"/>
    <xf numFmtId="0" fontId="143"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0" fontId="5" fillId="0" borderId="0"/>
    <xf numFmtId="0" fontId="5" fillId="0" borderId="0"/>
    <xf numFmtId="0" fontId="4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5" fillId="0" borderId="0"/>
    <xf numFmtId="0" fontId="5" fillId="0" borderId="0"/>
    <xf numFmtId="0" fontId="5" fillId="0" borderId="0"/>
    <xf numFmtId="0" fontId="22" fillId="0" borderId="0"/>
    <xf numFmtId="0" fontId="22" fillId="0" borderId="0"/>
    <xf numFmtId="0" fontId="22" fillId="0" borderId="0"/>
    <xf numFmtId="0" fontId="2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22" fillId="0" borderId="0"/>
    <xf numFmtId="0" fontId="22"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32" fillId="0" borderId="0"/>
    <xf numFmtId="0" fontId="32" fillId="0" borderId="0"/>
    <xf numFmtId="0" fontId="5" fillId="0" borderId="0"/>
    <xf numFmtId="0" fontId="22" fillId="0" borderId="0" applyFont="0" applyFill="0" applyBorder="0" applyAlignment="0" applyProtection="0"/>
    <xf numFmtId="0" fontId="22" fillId="0" borderId="0"/>
    <xf numFmtId="0" fontId="5" fillId="0" borderId="0"/>
    <xf numFmtId="0" fontId="133" fillId="0" borderId="0"/>
    <xf numFmtId="0" fontId="5" fillId="0" borderId="0"/>
    <xf numFmtId="0" fontId="143" fillId="0" borderId="0"/>
    <xf numFmtId="0" fontId="42" fillId="0" borderId="0"/>
    <xf numFmtId="0" fontId="5" fillId="0" borderId="0"/>
    <xf numFmtId="0" fontId="5" fillId="0" borderId="0"/>
    <xf numFmtId="0" fontId="5" fillId="0" borderId="0"/>
    <xf numFmtId="0" fontId="5" fillId="0" borderId="0"/>
    <xf numFmtId="0" fontId="5" fillId="0" borderId="0"/>
    <xf numFmtId="0" fontId="22" fillId="0" borderId="0"/>
    <xf numFmtId="0" fontId="22" fillId="0" borderId="0"/>
    <xf numFmtId="0" fontId="42" fillId="0" borderId="0"/>
    <xf numFmtId="0" fontId="5" fillId="0" borderId="0"/>
    <xf numFmtId="0" fontId="5" fillId="0" borderId="0"/>
    <xf numFmtId="0" fontId="22" fillId="0" borderId="0"/>
    <xf numFmtId="0" fontId="5" fillId="0" borderId="0"/>
    <xf numFmtId="0" fontId="22" fillId="0" borderId="0"/>
    <xf numFmtId="0" fontId="42" fillId="0" borderId="0"/>
    <xf numFmtId="0" fontId="5" fillId="0" borderId="0"/>
    <xf numFmtId="0" fontId="5" fillId="0" borderId="0"/>
    <xf numFmtId="0" fontId="22" fillId="0" borderId="0"/>
    <xf numFmtId="0" fontId="5" fillId="0" borderId="0"/>
    <xf numFmtId="0" fontId="22" fillId="0" borderId="0"/>
    <xf numFmtId="0" fontId="42" fillId="0" borderId="0"/>
    <xf numFmtId="0" fontId="5" fillId="0" borderId="0"/>
    <xf numFmtId="0" fontId="5" fillId="0" borderId="0"/>
    <xf numFmtId="0" fontId="22" fillId="0" borderId="0"/>
    <xf numFmtId="0" fontId="5" fillId="0" borderId="0"/>
    <xf numFmtId="0" fontId="22" fillId="0" borderId="0"/>
    <xf numFmtId="0" fontId="5" fillId="0" borderId="0"/>
    <xf numFmtId="0" fontId="5" fillId="0" borderId="0"/>
    <xf numFmtId="0" fontId="22" fillId="0" borderId="0"/>
    <xf numFmtId="0" fontId="5" fillId="0" borderId="0"/>
    <xf numFmtId="0" fontId="22" fillId="0" borderId="0"/>
    <xf numFmtId="0" fontId="5" fillId="0" borderId="0"/>
    <xf numFmtId="0" fontId="5" fillId="0" borderId="0"/>
    <xf numFmtId="0" fontId="22" fillId="0" borderId="0"/>
    <xf numFmtId="0" fontId="22" fillId="0" borderId="0"/>
    <xf numFmtId="0" fontId="5" fillId="0" borderId="0"/>
    <xf numFmtId="0" fontId="5" fillId="0" borderId="0"/>
    <xf numFmtId="0" fontId="42" fillId="0" borderId="0"/>
    <xf numFmtId="0" fontId="55" fillId="0" borderId="0"/>
    <xf numFmtId="0" fontId="5" fillId="0" borderId="0"/>
    <xf numFmtId="0" fontId="5" fillId="0" borderId="0"/>
    <xf numFmtId="0" fontId="89" fillId="0" borderId="0"/>
    <xf numFmtId="0" fontId="89" fillId="0" borderId="0"/>
    <xf numFmtId="0" fontId="89" fillId="0" borderId="0"/>
    <xf numFmtId="0" fontId="89" fillId="0" borderId="0"/>
    <xf numFmtId="0" fontId="89" fillId="0" borderId="0"/>
    <xf numFmtId="0" fontId="55" fillId="0" borderId="0"/>
    <xf numFmtId="0" fontId="5" fillId="0" borderId="0"/>
    <xf numFmtId="0" fontId="5" fillId="0" borderId="0"/>
    <xf numFmtId="0" fontId="89" fillId="0" borderId="0"/>
    <xf numFmtId="0" fontId="89" fillId="0" borderId="0"/>
    <xf numFmtId="0" fontId="89" fillId="0" borderId="0"/>
    <xf numFmtId="0" fontId="89" fillId="0" borderId="0"/>
    <xf numFmtId="0" fontId="89" fillId="0" borderId="0"/>
    <xf numFmtId="0" fontId="55" fillId="0" borderId="0"/>
    <xf numFmtId="0" fontId="5" fillId="0" borderId="0"/>
    <xf numFmtId="0" fontId="5" fillId="0" borderId="0"/>
    <xf numFmtId="0" fontId="89" fillId="0" borderId="0"/>
    <xf numFmtId="0" fontId="89" fillId="0" borderId="0"/>
    <xf numFmtId="0" fontId="89" fillId="0" borderId="0"/>
    <xf numFmtId="0" fontId="89" fillId="0" borderId="0"/>
    <xf numFmtId="0" fontId="89" fillId="0" borderId="0"/>
    <xf numFmtId="0" fontId="55" fillId="0" borderId="0"/>
    <xf numFmtId="0" fontId="5" fillId="0" borderId="0"/>
    <xf numFmtId="0" fontId="5" fillId="0" borderId="0"/>
    <xf numFmtId="0" fontId="89" fillId="0" borderId="0"/>
    <xf numFmtId="0" fontId="89" fillId="0" borderId="0"/>
    <xf numFmtId="0" fontId="89" fillId="0" borderId="0"/>
    <xf numFmtId="0" fontId="89" fillId="0" borderId="0"/>
    <xf numFmtId="0" fontId="89" fillId="0" borderId="0"/>
    <xf numFmtId="0" fontId="55" fillId="0" borderId="0"/>
    <xf numFmtId="0" fontId="5" fillId="0" borderId="0"/>
    <xf numFmtId="0" fontId="5" fillId="0" borderId="0"/>
    <xf numFmtId="0" fontId="89" fillId="0" borderId="0"/>
    <xf numFmtId="0" fontId="89" fillId="0" borderId="0"/>
    <xf numFmtId="0" fontId="89" fillId="0" borderId="0"/>
    <xf numFmtId="0" fontId="89" fillId="0" borderId="0"/>
    <xf numFmtId="0" fontId="89" fillId="0" borderId="0"/>
    <xf numFmtId="0" fontId="55" fillId="0" borderId="0"/>
    <xf numFmtId="0" fontId="5" fillId="0" borderId="0"/>
    <xf numFmtId="0" fontId="5" fillId="0" borderId="0"/>
    <xf numFmtId="0" fontId="89" fillId="0" borderId="0"/>
    <xf numFmtId="0" fontId="89" fillId="0" borderId="0"/>
    <xf numFmtId="0" fontId="89" fillId="0" borderId="0"/>
    <xf numFmtId="0" fontId="89" fillId="0" borderId="0"/>
    <xf numFmtId="0" fontId="89" fillId="0" borderId="0"/>
    <xf numFmtId="0" fontId="55" fillId="0" borderId="0"/>
    <xf numFmtId="0" fontId="5" fillId="0" borderId="0" applyFont="0" applyFill="0" applyBorder="0" applyAlignment="0" applyProtection="0"/>
    <xf numFmtId="0" fontId="22" fillId="0" borderId="0" applyFont="0" applyFill="0" applyBorder="0" applyAlignment="0" applyProtection="0"/>
    <xf numFmtId="0" fontId="89" fillId="0" borderId="0"/>
    <xf numFmtId="0" fontId="89" fillId="0" borderId="0"/>
    <xf numFmtId="0" fontId="89" fillId="0" borderId="0"/>
    <xf numFmtId="0" fontId="89" fillId="0" borderId="0"/>
    <xf numFmtId="0" fontId="89" fillId="0" borderId="0"/>
    <xf numFmtId="0" fontId="55" fillId="0" borderId="0"/>
    <xf numFmtId="0" fontId="5" fillId="0" borderId="0"/>
    <xf numFmtId="0" fontId="5" fillId="0" borderId="0"/>
    <xf numFmtId="0" fontId="5" fillId="0" borderId="0"/>
    <xf numFmtId="0" fontId="89" fillId="0" borderId="0"/>
    <xf numFmtId="0" fontId="89" fillId="0" borderId="0"/>
    <xf numFmtId="0" fontId="89" fillId="0" borderId="0"/>
    <xf numFmtId="0" fontId="89" fillId="0" borderId="0"/>
    <xf numFmtId="0" fontId="55" fillId="0" borderId="0"/>
    <xf numFmtId="0" fontId="5" fillId="0" borderId="0"/>
    <xf numFmtId="0" fontId="5" fillId="0" borderId="0"/>
    <xf numFmtId="0" fontId="5" fillId="0" borderId="0"/>
    <xf numFmtId="0" fontId="5" fillId="0" borderId="0"/>
    <xf numFmtId="0" fontId="5" fillId="0" borderId="0"/>
    <xf numFmtId="0" fontId="5" fillId="0" borderId="0"/>
    <xf numFmtId="0" fontId="89" fillId="0" borderId="0"/>
    <xf numFmtId="0" fontId="89" fillId="0" borderId="0"/>
    <xf numFmtId="0" fontId="89" fillId="0" borderId="0"/>
    <xf numFmtId="0" fontId="55" fillId="0" borderId="0"/>
    <xf numFmtId="0" fontId="5" fillId="0" borderId="0"/>
    <xf numFmtId="0" fontId="5" fillId="0" borderId="0"/>
    <xf numFmtId="0" fontId="89" fillId="0" borderId="0"/>
    <xf numFmtId="0" fontId="89" fillId="0" borderId="0"/>
    <xf numFmtId="0" fontId="89" fillId="0" borderId="0"/>
    <xf numFmtId="0" fontId="89" fillId="0" borderId="0"/>
    <xf numFmtId="0" fontId="89" fillId="0" borderId="0"/>
    <xf numFmtId="0" fontId="22" fillId="0" borderId="0"/>
    <xf numFmtId="0" fontId="22" fillId="0" borderId="0"/>
    <xf numFmtId="0" fontId="22" fillId="0" borderId="0"/>
    <xf numFmtId="0" fontId="5" fillId="0" borderId="0"/>
    <xf numFmtId="0" fontId="22" fillId="0" borderId="0"/>
    <xf numFmtId="0" fontId="22" fillId="0" borderId="0"/>
    <xf numFmtId="0" fontId="22" fillId="0" borderId="0"/>
    <xf numFmtId="0" fontId="22" fillId="0" borderId="0"/>
    <xf numFmtId="0" fontId="22" fillId="0" borderId="0"/>
    <xf numFmtId="0" fontId="43" fillId="0" borderId="0"/>
    <xf numFmtId="0" fontId="22" fillId="0" borderId="0" applyFont="0" applyFill="0" applyBorder="0" applyAlignment="0" applyProtection="0"/>
    <xf numFmtId="0" fontId="42" fillId="0" borderId="0"/>
    <xf numFmtId="0" fontId="22" fillId="0" borderId="0"/>
    <xf numFmtId="0" fontId="22" fillId="0" borderId="0"/>
    <xf numFmtId="0" fontId="22" fillId="0" borderId="0"/>
    <xf numFmtId="0" fontId="43" fillId="0" borderId="0"/>
    <xf numFmtId="0" fontId="22" fillId="0" borderId="0"/>
    <xf numFmtId="0" fontId="42" fillId="0" borderId="0"/>
    <xf numFmtId="0" fontId="22" fillId="0" borderId="0"/>
    <xf numFmtId="0" fontId="5" fillId="0" borderId="0"/>
    <xf numFmtId="0" fontId="22" fillId="0" borderId="0"/>
    <xf numFmtId="0" fontId="22" fillId="0" borderId="0"/>
    <xf numFmtId="0" fontId="42" fillId="0" borderId="0"/>
    <xf numFmtId="0" fontId="5" fillId="0" borderId="0"/>
    <xf numFmtId="0" fontId="22" fillId="0" borderId="0"/>
    <xf numFmtId="0" fontId="22" fillId="0" borderId="0" applyFont="0" applyFill="0" applyBorder="0" applyAlignment="0" applyProtection="0"/>
    <xf numFmtId="0" fontId="42" fillId="0" borderId="0"/>
    <xf numFmtId="0" fontId="22" fillId="0" borderId="0"/>
    <xf numFmtId="0" fontId="22" fillId="0" borderId="0"/>
    <xf numFmtId="0" fontId="42" fillId="0" borderId="0"/>
    <xf numFmtId="0" fontId="22" fillId="0" borderId="0"/>
    <xf numFmtId="0" fontId="22" fillId="0" borderId="0"/>
    <xf numFmtId="0" fontId="22"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5" fillId="0" borderId="0"/>
    <xf numFmtId="0" fontId="5" fillId="0" borderId="0" applyFont="0" applyFill="0" applyBorder="0" applyAlignment="0" applyProtection="0"/>
    <xf numFmtId="0" fontId="22" fillId="0" borderId="0" applyFont="0" applyFill="0" applyBorder="0" applyAlignment="0" applyProtection="0"/>
    <xf numFmtId="0" fontId="89" fillId="0" borderId="0"/>
    <xf numFmtId="0" fontId="89" fillId="0" borderId="0"/>
    <xf numFmtId="0" fontId="89" fillId="0" borderId="0"/>
    <xf numFmtId="0" fontId="89" fillId="0" borderId="0"/>
    <xf numFmtId="0" fontId="89" fillId="0" borderId="0"/>
    <xf numFmtId="0" fontId="55" fillId="0" borderId="0"/>
    <xf numFmtId="0" fontId="5" fillId="0" borderId="0"/>
    <xf numFmtId="0" fontId="5" fillId="0" borderId="0"/>
    <xf numFmtId="0" fontId="55" fillId="0" borderId="0"/>
    <xf numFmtId="0" fontId="5" fillId="0" borderId="0"/>
    <xf numFmtId="0" fontId="5" fillId="0" borderId="0"/>
    <xf numFmtId="0" fontId="55" fillId="0" borderId="0"/>
    <xf numFmtId="0" fontId="5" fillId="0" borderId="0"/>
    <xf numFmtId="0" fontId="5" fillId="0" borderId="0"/>
    <xf numFmtId="0" fontId="55" fillId="0" borderId="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5" fillId="0" borderId="0"/>
    <xf numFmtId="0" fontId="5" fillId="0" borderId="0"/>
    <xf numFmtId="0" fontId="5" fillId="0" borderId="0"/>
    <xf numFmtId="0" fontId="22" fillId="0" borderId="0"/>
    <xf numFmtId="0" fontId="22" fillId="0" borderId="0"/>
    <xf numFmtId="0" fontId="22" fillId="0" borderId="0"/>
    <xf numFmtId="0" fontId="2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0" fontId="22" fillId="0" borderId="0"/>
    <xf numFmtId="0" fontId="22" fillId="0" borderId="0"/>
    <xf numFmtId="0" fontId="2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5" fillId="0" borderId="0"/>
    <xf numFmtId="0" fontId="5" fillId="0" borderId="0"/>
    <xf numFmtId="0" fontId="5" fillId="0" borderId="0"/>
    <xf numFmtId="0" fontId="22" fillId="0" borderId="0"/>
    <xf numFmtId="0" fontId="22" fillId="0" borderId="0"/>
    <xf numFmtId="0" fontId="22" fillId="0" borderId="0"/>
    <xf numFmtId="0" fontId="22" fillId="0" borderId="0"/>
    <xf numFmtId="0" fontId="91"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22" fillId="0" borderId="0"/>
    <xf numFmtId="0" fontId="2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22" fillId="0" borderId="0"/>
    <xf numFmtId="0" fontId="22" fillId="0" borderId="0"/>
    <xf numFmtId="0" fontId="22" fillId="0" borderId="0"/>
    <xf numFmtId="0" fontId="22" fillId="0" borderId="0"/>
    <xf numFmtId="0" fontId="5" fillId="0" borderId="0"/>
    <xf numFmtId="0" fontId="5" fillId="0" borderId="0"/>
    <xf numFmtId="0" fontId="5" fillId="0" borderId="0"/>
    <xf numFmtId="0" fontId="22" fillId="0" borderId="0"/>
    <xf numFmtId="0" fontId="22" fillId="0" borderId="0"/>
    <xf numFmtId="0" fontId="22" fillId="0" borderId="0"/>
    <xf numFmtId="0" fontId="2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0" fontId="5" fillId="0" borderId="0"/>
    <xf numFmtId="0" fontId="5" fillId="0" borderId="0"/>
    <xf numFmtId="0" fontId="22" fillId="0" borderId="0"/>
    <xf numFmtId="0" fontId="22" fillId="0" borderId="0"/>
    <xf numFmtId="0" fontId="22" fillId="0" borderId="0"/>
    <xf numFmtId="0" fontId="22" fillId="0" borderId="0"/>
    <xf numFmtId="0" fontId="5" fillId="0" borderId="0"/>
    <xf numFmtId="0" fontId="5" fillId="0" borderId="0"/>
    <xf numFmtId="0" fontId="5" fillId="0" borderId="0"/>
    <xf numFmtId="0" fontId="22" fillId="0" borderId="0"/>
    <xf numFmtId="0" fontId="22" fillId="0" borderId="0"/>
    <xf numFmtId="0" fontId="22" fillId="0" borderId="0"/>
    <xf numFmtId="0" fontId="22" fillId="0" borderId="0"/>
    <xf numFmtId="0" fontId="5" fillId="0" borderId="0"/>
    <xf numFmtId="0" fontId="22" fillId="0" borderId="0"/>
    <xf numFmtId="0" fontId="22" fillId="0" borderId="0"/>
    <xf numFmtId="0" fontId="22" fillId="0" borderId="0"/>
    <xf numFmtId="0" fontId="22" fillId="0" borderId="0"/>
    <xf numFmtId="0" fontId="5" fillId="0" borderId="0"/>
    <xf numFmtId="0" fontId="22" fillId="0" borderId="0"/>
    <xf numFmtId="0" fontId="22" fillId="0" borderId="0"/>
    <xf numFmtId="0" fontId="22" fillId="0" borderId="0"/>
    <xf numFmtId="0" fontId="22" fillId="0" borderId="0"/>
    <xf numFmtId="0" fontId="5" fillId="0" borderId="0"/>
    <xf numFmtId="0" fontId="22" fillId="0" borderId="0"/>
    <xf numFmtId="0" fontId="22" fillId="0" borderId="0"/>
    <xf numFmtId="0" fontId="22" fillId="0" borderId="0"/>
    <xf numFmtId="0" fontId="22" fillId="0" borderId="0"/>
    <xf numFmtId="0" fontId="5" fillId="0" borderId="0"/>
    <xf numFmtId="0" fontId="5" fillId="0" borderId="0"/>
    <xf numFmtId="0" fontId="5" fillId="0" borderId="0"/>
    <xf numFmtId="0" fontId="5" fillId="0" borderId="0"/>
    <xf numFmtId="0" fontId="5" fillId="0" borderId="0"/>
    <xf numFmtId="0" fontId="143"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22" fillId="0" borderId="0"/>
    <xf numFmtId="0" fontId="2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22" fillId="0" borderId="0"/>
    <xf numFmtId="0" fontId="22" fillId="0" borderId="0"/>
    <xf numFmtId="0" fontId="22" fillId="0" borderId="0"/>
    <xf numFmtId="0" fontId="22" fillId="0" borderId="0"/>
    <xf numFmtId="0" fontId="5" fillId="0" borderId="0"/>
    <xf numFmtId="0" fontId="5" fillId="0" borderId="0"/>
    <xf numFmtId="0" fontId="5" fillId="0" borderId="0"/>
    <xf numFmtId="0" fontId="22" fillId="0" borderId="0"/>
    <xf numFmtId="0" fontId="22" fillId="0" borderId="0"/>
    <xf numFmtId="0" fontId="22" fillId="0" borderId="0"/>
    <xf numFmtId="0" fontId="2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0" fontId="22" fillId="0" borderId="0"/>
    <xf numFmtId="0" fontId="4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22" fillId="0" borderId="0"/>
    <xf numFmtId="0" fontId="22" fillId="0" borderId="0"/>
    <xf numFmtId="0" fontId="22" fillId="0" borderId="0"/>
    <xf numFmtId="0" fontId="5" fillId="0" borderId="0"/>
    <xf numFmtId="0" fontId="5" fillId="0" borderId="0"/>
    <xf numFmtId="0" fontId="5" fillId="0" borderId="0"/>
    <xf numFmtId="0" fontId="5" fillId="0" borderId="0"/>
    <xf numFmtId="0" fontId="5" fillId="0" borderId="0"/>
    <xf numFmtId="0" fontId="5" fillId="0" borderId="0"/>
    <xf numFmtId="0" fontId="4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43"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43"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43"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91" fillId="0" borderId="0"/>
    <xf numFmtId="0" fontId="144" fillId="0" borderId="0"/>
    <xf numFmtId="0" fontId="5" fillId="0" borderId="0"/>
    <xf numFmtId="0" fontId="5" fillId="0" borderId="0"/>
    <xf numFmtId="0" fontId="46" fillId="0" borderId="0"/>
    <xf numFmtId="0" fontId="144" fillId="0" borderId="0"/>
    <xf numFmtId="0" fontId="5" fillId="0" borderId="0"/>
    <xf numFmtId="0" fontId="5" fillId="0" borderId="0"/>
    <xf numFmtId="0" fontId="46" fillId="0" borderId="0"/>
    <xf numFmtId="0" fontId="144" fillId="0" borderId="0"/>
    <xf numFmtId="0" fontId="5" fillId="0" borderId="0"/>
    <xf numFmtId="0" fontId="5" fillId="0" borderId="0"/>
    <xf numFmtId="0" fontId="46" fillId="0" borderId="0"/>
    <xf numFmtId="0" fontId="144" fillId="0" borderId="0"/>
    <xf numFmtId="0" fontId="5" fillId="0" borderId="0"/>
    <xf numFmtId="0" fontId="46" fillId="0" borderId="0"/>
    <xf numFmtId="0" fontId="144" fillId="0" borderId="0"/>
    <xf numFmtId="0" fontId="5" fillId="0" borderId="0"/>
    <xf numFmtId="0" fontId="46" fillId="0" borderId="0"/>
    <xf numFmtId="0" fontId="5" fillId="0" borderId="0"/>
    <xf numFmtId="0" fontId="46" fillId="0" borderId="0"/>
    <xf numFmtId="0" fontId="143" fillId="0" borderId="0"/>
    <xf numFmtId="0" fontId="22" fillId="0" borderId="0" applyFont="0" applyFill="0" applyBorder="0" applyAlignment="0" applyProtection="0"/>
    <xf numFmtId="0" fontId="5" fillId="0" borderId="0"/>
    <xf numFmtId="0" fontId="5" fillId="0" borderId="0"/>
    <xf numFmtId="0" fontId="22" fillId="0" borderId="0"/>
    <xf numFmtId="0" fontId="5" fillId="0" borderId="0"/>
    <xf numFmtId="0" fontId="22" fillId="0" borderId="0"/>
    <xf numFmtId="0" fontId="5" fillId="0" borderId="0"/>
    <xf numFmtId="0" fontId="22" fillId="0" borderId="0"/>
    <xf numFmtId="0" fontId="22" fillId="0" borderId="0"/>
    <xf numFmtId="0" fontId="22" fillId="0" borderId="0"/>
    <xf numFmtId="0" fontId="46" fillId="0" borderId="0"/>
    <xf numFmtId="0" fontId="143" fillId="0" borderId="0"/>
    <xf numFmtId="0" fontId="22" fillId="0" borderId="0" applyFont="0" applyFill="0" applyBorder="0" applyAlignment="0" applyProtection="0"/>
    <xf numFmtId="0" fontId="5" fillId="0" borderId="0"/>
    <xf numFmtId="0" fontId="5" fillId="0" borderId="0"/>
    <xf numFmtId="0" fontId="5" fillId="0" borderId="0"/>
    <xf numFmtId="0" fontId="5" fillId="0" borderId="0"/>
    <xf numFmtId="0" fontId="46" fillId="0" borderId="0"/>
    <xf numFmtId="0" fontId="22" fillId="0" borderId="0" applyFont="0" applyFill="0" applyBorder="0" applyAlignment="0" applyProtection="0"/>
    <xf numFmtId="0" fontId="22" fillId="0" borderId="0" applyFont="0" applyFill="0" applyBorder="0" applyAlignment="0" applyProtection="0"/>
    <xf numFmtId="0" fontId="5" fillId="0" borderId="0"/>
    <xf numFmtId="0" fontId="22" fillId="0" borderId="0"/>
    <xf numFmtId="0" fontId="46" fillId="0" borderId="0"/>
    <xf numFmtId="0" fontId="5" fillId="0" borderId="0"/>
    <xf numFmtId="0" fontId="5" fillId="0" borderId="0"/>
    <xf numFmtId="0" fontId="5" fillId="0" borderId="0"/>
    <xf numFmtId="0" fontId="22" fillId="0" borderId="0"/>
    <xf numFmtId="0" fontId="46" fillId="0" borderId="0"/>
    <xf numFmtId="0" fontId="144" fillId="0" borderId="0"/>
    <xf numFmtId="0" fontId="5" fillId="0" borderId="0"/>
    <xf numFmtId="0" fontId="5" fillId="0" borderId="0"/>
    <xf numFmtId="0" fontId="22" fillId="0" borderId="0"/>
    <xf numFmtId="0" fontId="46" fillId="0" borderId="0"/>
    <xf numFmtId="0" fontId="144" fillId="0" borderId="0"/>
    <xf numFmtId="0" fontId="5" fillId="0" borderId="0"/>
    <xf numFmtId="0" fontId="5" fillId="0" borderId="0"/>
    <xf numFmtId="0" fontId="22" fillId="0" borderId="0"/>
    <xf numFmtId="0" fontId="46" fillId="0" borderId="0"/>
    <xf numFmtId="0" fontId="144" fillId="0" borderId="0"/>
    <xf numFmtId="0" fontId="5" fillId="0" borderId="0"/>
    <xf numFmtId="0" fontId="5" fillId="0" borderId="0"/>
    <xf numFmtId="0" fontId="22" fillId="0" borderId="0"/>
    <xf numFmtId="0" fontId="46" fillId="0" borderId="0"/>
    <xf numFmtId="0" fontId="144" fillId="0" borderId="0"/>
    <xf numFmtId="0" fontId="5" fillId="0" borderId="0"/>
    <xf numFmtId="0" fontId="5" fillId="0" borderId="0"/>
    <xf numFmtId="0" fontId="46" fillId="0" borderId="0"/>
    <xf numFmtId="0" fontId="22" fillId="0" borderId="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22" fillId="0" borderId="0" applyFont="0" applyFill="0" applyBorder="0" applyAlignment="0" applyProtection="0"/>
    <xf numFmtId="0" fontId="5" fillId="0" borderId="0" applyFont="0" applyFill="0" applyBorder="0" applyAlignment="0" applyProtection="0"/>
    <xf numFmtId="0" fontId="135" fillId="0" borderId="0"/>
    <xf numFmtId="0" fontId="22" fillId="0" borderId="0" applyFont="0" applyAlignment="0"/>
    <xf numFmtId="0" fontId="4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42" fillId="109" borderId="36"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5" fillId="0" borderId="0" applyNumberFormat="0" applyFont="0" applyAlignment="0" applyProtection="0"/>
    <xf numFmtId="0" fontId="22" fillId="108" borderId="36" applyNumberFormat="0" applyFont="0" applyAlignment="0" applyProtection="0"/>
    <xf numFmtId="0" fontId="5" fillId="0" borderId="0" applyNumberFormat="0" applyFont="0" applyAlignment="0" applyProtection="0"/>
    <xf numFmtId="0" fontId="5" fillId="0" borderId="0"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5" fillId="0" borderId="0" applyNumberFormat="0" applyFont="0" applyAlignment="0" applyProtection="0"/>
    <xf numFmtId="0" fontId="22" fillId="108" borderId="36" applyNumberFormat="0" applyFont="0" applyAlignment="0" applyProtection="0"/>
    <xf numFmtId="0" fontId="5" fillId="0" borderId="0" applyNumberFormat="0" applyFont="0" applyAlignment="0" applyProtection="0"/>
    <xf numFmtId="0" fontId="5" fillId="0" borderId="0"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5" fillId="0" borderId="0" applyNumberFormat="0" applyFont="0" applyAlignment="0" applyProtection="0"/>
    <xf numFmtId="0" fontId="22" fillId="108" borderId="36" applyNumberFormat="0" applyFont="0" applyAlignment="0" applyProtection="0"/>
    <xf numFmtId="0" fontId="5" fillId="0" borderId="0"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22" fillId="108" borderId="36" applyNumberFormat="0" applyFont="0" applyAlignment="0" applyProtection="0"/>
    <xf numFmtId="0" fontId="5" fillId="0" borderId="0" applyNumberFormat="0" applyFont="0" applyAlignment="0" applyProtection="0"/>
    <xf numFmtId="0" fontId="2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5" fillId="0" borderId="0"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5" fillId="0" borderId="0"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42" fillId="8" borderId="9"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5" fillId="0" borderId="0"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5" fillId="0" borderId="0"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5" fillId="0" borderId="0"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42" fillId="8" borderId="9"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22" fillId="108" borderId="36" applyNumberFormat="0" applyFont="0" applyAlignment="0" applyProtection="0"/>
    <xf numFmtId="0" fontId="5" fillId="0" borderId="0" applyNumberFormat="0" applyFont="0" applyAlignment="0" applyProtection="0"/>
    <xf numFmtId="0" fontId="22" fillId="108" borderId="36" applyNumberFormat="0" applyFont="0" applyAlignment="0" applyProtection="0"/>
    <xf numFmtId="0" fontId="5" fillId="0" borderId="0" applyNumberFormat="0" applyFont="0" applyAlignment="0" applyProtection="0"/>
    <xf numFmtId="0" fontId="5" fillId="0" borderId="0" applyNumberFormat="0" applyFont="0" applyAlignment="0" applyProtection="0"/>
    <xf numFmtId="0" fontId="42" fillId="8" borderId="9"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22" fillId="108" borderId="36" applyNumberFormat="0" applyFont="0" applyAlignment="0" applyProtection="0"/>
    <xf numFmtId="0" fontId="5" fillId="0" borderId="0" applyNumberFormat="0" applyFont="0" applyAlignment="0" applyProtection="0"/>
    <xf numFmtId="0" fontId="22" fillId="108" borderId="36" applyNumberFormat="0" applyFont="0" applyAlignment="0" applyProtection="0"/>
    <xf numFmtId="0" fontId="5" fillId="0" borderId="0" applyNumberFormat="0" applyFont="0" applyAlignment="0" applyProtection="0"/>
    <xf numFmtId="0" fontId="5" fillId="0" borderId="0" applyNumberFormat="0" applyFont="0" applyAlignment="0" applyProtection="0"/>
    <xf numFmtId="0" fontId="42" fillId="8" borderId="9"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22" fillId="108" borderId="36" applyNumberFormat="0" applyFont="0" applyAlignment="0" applyProtection="0"/>
    <xf numFmtId="0" fontId="149" fillId="108" borderId="36" applyNumberFormat="0" applyFont="0" applyAlignment="0" applyProtection="0"/>
    <xf numFmtId="0" fontId="154" fillId="8" borderId="9"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22" fillId="108" borderId="36"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42" fillId="108" borderId="36" applyNumberFormat="0" applyFont="0" applyAlignment="0" applyProtection="0"/>
    <xf numFmtId="0" fontId="5" fillId="0" borderId="0" applyNumberFormat="0" applyFont="0" applyAlignment="0" applyProtection="0"/>
    <xf numFmtId="0" fontId="5" fillId="0" borderId="0" applyNumberFormat="0" applyFont="0" applyAlignment="0" applyProtection="0"/>
    <xf numFmtId="0" fontId="42" fillId="109" borderId="36" applyNumberFormat="0" applyAlignment="0" applyProtection="0"/>
    <xf numFmtId="3" fontId="22" fillId="0" borderId="0">
      <alignment horizontal="right" vertical="center"/>
      <protection locked="0"/>
    </xf>
    <xf numFmtId="0" fontId="21" fillId="0" borderId="0">
      <alignment horizontal="right"/>
    </xf>
    <xf numFmtId="0" fontId="25" fillId="0" borderId="15">
      <alignment horizontal="center" vertical="center"/>
    </xf>
    <xf numFmtId="0" fontId="37" fillId="0" borderId="0"/>
    <xf numFmtId="41" fontId="22" fillId="0" borderId="0" applyFont="0" applyFill="0" applyBorder="0" applyAlignment="0" applyProtection="0"/>
    <xf numFmtId="0" fontId="155" fillId="70" borderId="37" applyNumberFormat="0" applyAlignment="0" applyProtection="0"/>
    <xf numFmtId="0" fontId="5" fillId="0" borderId="0" applyNumberFormat="0" applyAlignment="0" applyProtection="0"/>
    <xf numFmtId="0" fontId="155" fillId="90" borderId="37" applyAlignment="0" applyProtection="0"/>
    <xf numFmtId="40" fontId="156" fillId="33" borderId="0">
      <alignment horizontal="right"/>
    </xf>
    <xf numFmtId="0" fontId="157" fillId="33" borderId="0">
      <alignment horizontal="right"/>
    </xf>
    <xf numFmtId="0" fontId="158" fillId="33" borderId="18"/>
    <xf numFmtId="0" fontId="158" fillId="0" borderId="0" applyBorder="0">
      <alignment horizontal="centerContinuous"/>
    </xf>
    <xf numFmtId="0" fontId="159" fillId="0" borderId="0" applyBorder="0">
      <alignment horizontal="centerContinuous"/>
    </xf>
    <xf numFmtId="0" fontId="22" fillId="0" borderId="0" applyProtection="0"/>
    <xf numFmtId="0" fontId="160" fillId="0" borderId="0" applyFill="0" applyBorder="0" applyProtection="0">
      <alignment horizontal="left"/>
    </xf>
    <xf numFmtId="0" fontId="161" fillId="0" borderId="0" applyFill="0" applyBorder="0" applyProtection="0">
      <alignment horizontal="left"/>
    </xf>
    <xf numFmtId="1" fontId="162" fillId="0" borderId="0" applyProtection="0">
      <alignment horizontal="right" vertical="center"/>
    </xf>
    <xf numFmtId="0" fontId="22" fillId="0" borderId="0" applyNumberFormat="0" applyBorder="0" applyAlignment="0"/>
    <xf numFmtId="10" fontId="37" fillId="0" borderId="0"/>
    <xf numFmtId="0" fontId="85" fillId="0" borderId="0">
      <protection locked="0"/>
    </xf>
    <xf numFmtId="0" fontId="22" fillId="0" borderId="0" applyFont="0" applyFill="0" applyBorder="0" applyAlignment="0" applyProtection="0"/>
    <xf numFmtId="10" fontId="22" fillId="0" borderId="0" applyFont="0" applyFill="0" applyBorder="0" applyAlignment="0" applyProtection="0"/>
    <xf numFmtId="10" fontId="22" fillId="0" borderId="0" applyFont="0" applyFill="0" applyBorder="0" applyAlignment="0" applyProtection="0"/>
    <xf numFmtId="10" fontId="5" fillId="0" borderId="0" applyFont="0" applyFill="0" applyBorder="0" applyAlignment="0" applyProtection="0"/>
    <xf numFmtId="10" fontId="22" fillId="0" borderId="0" applyFont="0" applyFill="0" applyBorder="0" applyAlignment="0" applyProtection="0"/>
    <xf numFmtId="10" fontId="22" fillId="0" borderId="0" applyFont="0" applyFill="0" applyBorder="0" applyAlignment="0" applyProtection="0"/>
    <xf numFmtId="10" fontId="22" fillId="0" borderId="0" applyFont="0" applyFill="0" applyBorder="0" applyAlignment="0" applyProtection="0"/>
    <xf numFmtId="10" fontId="22" fillId="0" borderId="0" applyFont="0" applyFill="0" applyBorder="0" applyAlignment="0" applyProtection="0"/>
    <xf numFmtId="9" fontId="22" fillId="0" borderId="0" applyFont="0" applyFill="0" applyBorder="0" applyAlignment="0" applyProtection="0"/>
    <xf numFmtId="9" fontId="91"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4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90"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87"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0" fontId="38" fillId="0" borderId="0" applyFont="0" applyFill="0" applyBorder="0" applyProtection="0">
      <alignment horizontal="right"/>
    </xf>
    <xf numFmtId="0" fontId="22" fillId="0" borderId="0">
      <protection locked="0"/>
    </xf>
    <xf numFmtId="0" fontId="163" fillId="0" borderId="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91" fillId="0" borderId="0" applyFont="0" applyFill="0" applyBorder="0" applyAlignment="0" applyProtection="0"/>
    <xf numFmtId="9" fontId="42" fillId="0" borderId="0" applyFont="0" applyFill="0" applyBorder="0" applyAlignment="0" applyProtection="0"/>
    <xf numFmtId="9" fontId="152" fillId="0" borderId="0" applyFont="0" applyFill="0" applyBorder="0" applyAlignment="0" applyProtection="0"/>
    <xf numFmtId="9" fontId="5" fillId="0" borderId="0" applyFont="0" applyFill="0" applyBorder="0" applyAlignment="0" applyProtection="0"/>
    <xf numFmtId="9" fontId="42" fillId="0" borderId="0" applyFont="0" applyFill="0" applyBorder="0" applyAlignment="0" applyProtection="0"/>
    <xf numFmtId="9" fontId="22" fillId="0" borderId="0" applyFont="0" applyFill="0" applyBorder="0" applyAlignment="0" applyProtection="0"/>
    <xf numFmtId="9" fontId="42" fillId="0" borderId="0" applyFont="0" applyFill="0" applyBorder="0" applyAlignment="0" applyProtection="0"/>
    <xf numFmtId="9" fontId="5" fillId="0" borderId="0" applyFont="0" applyFill="0" applyBorder="0" applyAlignment="0" applyProtection="0"/>
    <xf numFmtId="9" fontId="22" fillId="0" borderId="0" applyFont="0" applyFill="0" applyBorder="0" applyAlignment="0" applyProtection="0"/>
    <xf numFmtId="9" fontId="5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5" fillId="0" borderId="0" applyFont="0" applyFill="0" applyBorder="0" applyAlignment="0" applyProtection="0"/>
    <xf numFmtId="9" fontId="29" fillId="0" borderId="0" applyFont="0" applyFill="0" applyBorder="0" applyAlignment="0" applyProtection="0"/>
    <xf numFmtId="9" fontId="4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9" fontId="42"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9" fontId="42" fillId="0" borderId="0" applyFont="0" applyFill="0" applyBorder="0" applyAlignment="0" applyProtection="0"/>
    <xf numFmtId="9" fontId="5" fillId="0" borderId="0" applyFont="0" applyFill="0" applyBorder="0" applyAlignment="0" applyProtection="0"/>
    <xf numFmtId="9" fontId="42" fillId="0" borderId="0" applyFont="0" applyFill="0" applyBorder="0" applyAlignment="0" applyProtection="0"/>
    <xf numFmtId="9" fontId="5" fillId="0" borderId="0" applyFont="0" applyFill="0" applyBorder="0" applyAlignment="0" applyProtection="0"/>
    <xf numFmtId="9" fontId="42" fillId="0" borderId="0" applyFont="0" applyFill="0" applyBorder="0" applyAlignment="0" applyProtection="0"/>
    <xf numFmtId="9" fontId="5" fillId="0" borderId="0" applyFont="0" applyFill="0" applyBorder="0" applyAlignment="0" applyProtection="0"/>
    <xf numFmtId="9" fontId="42" fillId="0" borderId="0" applyFont="0" applyFill="0" applyBorder="0" applyAlignment="0" applyProtection="0"/>
    <xf numFmtId="9" fontId="5" fillId="0" borderId="0" applyFont="0" applyFill="0" applyBorder="0" applyAlignment="0" applyProtection="0"/>
    <xf numFmtId="9" fontId="42" fillId="0" borderId="0" applyFont="0" applyFill="0" applyBorder="0" applyAlignment="0" applyProtection="0"/>
    <xf numFmtId="9" fontId="5" fillId="0" borderId="0" applyFont="0" applyFill="0" applyBorder="0" applyAlignment="0" applyProtection="0"/>
    <xf numFmtId="9" fontId="42" fillId="0" borderId="0" applyFont="0" applyFill="0" applyBorder="0" applyAlignment="0" applyProtection="0"/>
    <xf numFmtId="9" fontId="5" fillId="0" borderId="0" applyFont="0" applyFill="0" applyBorder="0" applyAlignment="0" applyProtection="0"/>
    <xf numFmtId="9" fontId="42" fillId="0" borderId="0" applyFont="0" applyFill="0" applyBorder="0" applyAlignment="0" applyProtection="0"/>
    <xf numFmtId="9" fontId="5" fillId="0" borderId="0" applyFont="0" applyFill="0" applyBorder="0" applyAlignment="0" applyProtection="0"/>
    <xf numFmtId="9" fontId="42" fillId="0" borderId="0" applyFont="0" applyFill="0" applyBorder="0" applyAlignment="0" applyProtection="0"/>
    <xf numFmtId="9" fontId="5"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42" fillId="0" borderId="0" applyFont="0" applyFill="0" applyBorder="0" applyAlignment="0" applyProtection="0"/>
    <xf numFmtId="9" fontId="22" fillId="0" borderId="0" applyFont="0" applyFill="0" applyBorder="0" applyAlignment="0" applyProtection="0"/>
    <xf numFmtId="9" fontId="42" fillId="0" borderId="0" applyFont="0" applyFill="0" applyBorder="0" applyAlignment="0" applyProtection="0"/>
    <xf numFmtId="9" fontId="22" fillId="0" borderId="0" applyFont="0" applyFill="0" applyBorder="0" applyAlignment="0" applyProtection="0"/>
    <xf numFmtId="9" fontId="42" fillId="0" borderId="0" applyFont="0" applyFill="0" applyBorder="0" applyAlignment="0" applyProtection="0"/>
    <xf numFmtId="9" fontId="22" fillId="0" borderId="0" applyFont="0" applyFill="0" applyBorder="0" applyAlignment="0" applyProtection="0"/>
    <xf numFmtId="9" fontId="42" fillId="0" borderId="0" applyFont="0" applyFill="0" applyBorder="0" applyAlignment="0" applyProtection="0"/>
    <xf numFmtId="9" fontId="5" fillId="0" borderId="0" applyFont="0" applyFill="0" applyBorder="0" applyAlignment="0" applyProtection="0"/>
    <xf numFmtId="9" fontId="42" fillId="0" borderId="0" applyFont="0" applyFill="0" applyBorder="0" applyAlignment="0" applyProtection="0"/>
    <xf numFmtId="9" fontId="5" fillId="0" borderId="0" applyFont="0" applyFill="0" applyBorder="0" applyAlignment="0" applyProtection="0"/>
    <xf numFmtId="9" fontId="153"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9" fontId="22" fillId="0" borderId="0" applyFont="0" applyFill="0" applyBorder="0" applyAlignment="0" applyProtection="0"/>
    <xf numFmtId="9" fontId="42" fillId="0" borderId="0" applyFont="0" applyFill="0" applyBorder="0" applyAlignment="0" applyProtection="0"/>
    <xf numFmtId="9" fontId="22" fillId="0" borderId="0" applyFont="0" applyFill="0" applyBorder="0" applyAlignment="0" applyProtection="0"/>
    <xf numFmtId="9" fontId="42"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2" fillId="0" borderId="0" applyFont="0" applyFill="0" applyBorder="0" applyAlignment="0" applyProtection="0"/>
    <xf numFmtId="9" fontId="5" fillId="0" borderId="0" applyFont="0" applyFill="0" applyBorder="0" applyAlignment="0" applyProtection="0"/>
    <xf numFmtId="9" fontId="42" fillId="0" borderId="0" applyFont="0" applyFill="0" applyBorder="0" applyAlignment="0" applyProtection="0"/>
    <xf numFmtId="9" fontId="22" fillId="0" borderId="0" applyFont="0" applyFill="0" applyBorder="0" applyAlignment="0" applyProtection="0"/>
    <xf numFmtId="9" fontId="42" fillId="0" borderId="0" applyFont="0" applyFill="0" applyBorder="0" applyAlignment="0" applyProtection="0"/>
    <xf numFmtId="9" fontId="5"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9" fontId="42"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9" fontId="42" fillId="0" borderId="0" applyFont="0" applyFill="0" applyBorder="0" applyAlignment="0" applyProtection="0"/>
    <xf numFmtId="9" fontId="5" fillId="0" borderId="0" applyFont="0" applyFill="0" applyBorder="0" applyAlignment="0" applyProtection="0"/>
    <xf numFmtId="9" fontId="42" fillId="0" borderId="0" applyFont="0" applyFill="0" applyBorder="0" applyAlignment="0" applyProtection="0"/>
    <xf numFmtId="9" fontId="5" fillId="0" borderId="0" applyFont="0" applyFill="0" applyBorder="0" applyAlignment="0" applyProtection="0"/>
    <xf numFmtId="9" fontId="42" fillId="0" borderId="0" applyFont="0" applyFill="0" applyBorder="0" applyAlignment="0" applyProtection="0"/>
    <xf numFmtId="9" fontId="5" fillId="0" borderId="0" applyFont="0" applyFill="0" applyBorder="0" applyAlignment="0" applyProtection="0"/>
    <xf numFmtId="9" fontId="42" fillId="0" borderId="0" applyFont="0" applyFill="0" applyBorder="0" applyAlignment="0" applyProtection="0"/>
    <xf numFmtId="9" fontId="5" fillId="0" borderId="0" applyFont="0" applyFill="0" applyBorder="0" applyAlignment="0" applyProtection="0"/>
    <xf numFmtId="9" fontId="42" fillId="0" borderId="0" applyFont="0" applyFill="0" applyBorder="0" applyAlignment="0" applyProtection="0"/>
    <xf numFmtId="9" fontId="5"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9" fontId="42"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42" fillId="0" borderId="0" applyFont="0" applyFill="0" applyBorder="0" applyAlignment="0" applyProtection="0"/>
    <xf numFmtId="9" fontId="5" fillId="0" borderId="0" applyFont="0" applyFill="0" applyBorder="0" applyAlignment="0" applyProtection="0"/>
    <xf numFmtId="9" fontId="4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2" fillId="0" borderId="0" applyFont="0" applyFill="0" applyBorder="0" applyAlignment="0" applyProtection="0"/>
    <xf numFmtId="9" fontId="5"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22" fillId="0" borderId="0" applyFill="0" applyBorder="0" applyAlignment="0" applyProtection="0"/>
    <xf numFmtId="9" fontId="42" fillId="0" borderId="0" applyFont="0" applyFill="0" applyBorder="0" applyAlignment="0" applyProtection="0"/>
    <xf numFmtId="9" fontId="5" fillId="0" borderId="0" applyFont="0" applyFill="0" applyBorder="0" applyAlignment="0" applyProtection="0"/>
    <xf numFmtId="9" fontId="42" fillId="0" borderId="0" applyFont="0" applyFill="0" applyBorder="0" applyAlignment="0" applyProtection="0"/>
    <xf numFmtId="9" fontId="5" fillId="0" borderId="0" applyFont="0" applyFill="0" applyBorder="0" applyAlignment="0" applyProtection="0"/>
    <xf numFmtId="9" fontId="4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9" fontId="4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42" fillId="0" borderId="0" applyFont="0" applyFill="0" applyBorder="0" applyAlignment="0" applyProtection="0"/>
    <xf numFmtId="9" fontId="5" fillId="0" borderId="0" applyFont="0" applyFill="0" applyBorder="0" applyAlignment="0" applyProtection="0"/>
    <xf numFmtId="9" fontId="42" fillId="0" borderId="0" applyFont="0" applyFill="0" applyBorder="0" applyAlignment="0" applyProtection="0"/>
    <xf numFmtId="9" fontId="5" fillId="0" borderId="0" applyFont="0" applyFill="0" applyBorder="0" applyAlignment="0" applyProtection="0"/>
    <xf numFmtId="9" fontId="42" fillId="0" borderId="0" applyFont="0" applyFill="0" applyBorder="0" applyAlignment="0" applyProtection="0"/>
    <xf numFmtId="9" fontId="5" fillId="0" borderId="0" applyFont="0" applyFill="0" applyBorder="0" applyAlignment="0" applyProtection="0"/>
    <xf numFmtId="9" fontId="4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5" fillId="0" borderId="0" applyFont="0" applyFill="0" applyBorder="0" applyAlignment="0" applyProtection="0"/>
    <xf numFmtId="9" fontId="55" fillId="0" borderId="0" applyFont="0" applyFill="0" applyBorder="0" applyAlignment="0" applyProtection="0"/>
    <xf numFmtId="9" fontId="22" fillId="0" borderId="0" applyFont="0" applyFill="0" applyBorder="0" applyAlignment="0" applyProtection="0"/>
    <xf numFmtId="9" fontId="42" fillId="0" borderId="0" applyFont="0" applyFill="0" applyBorder="0" applyAlignment="0" applyProtection="0"/>
    <xf numFmtId="9" fontId="22" fillId="0" borderId="0" applyFont="0" applyFill="0" applyBorder="0" applyAlignment="0" applyProtection="0"/>
    <xf numFmtId="9" fontId="42" fillId="0" borderId="0" applyFont="0" applyFill="0" applyBorder="0" applyAlignment="0" applyProtection="0"/>
    <xf numFmtId="9" fontId="5" fillId="0" borderId="0" applyFont="0" applyFill="0" applyBorder="0" applyAlignment="0" applyProtection="0"/>
    <xf numFmtId="9" fontId="42" fillId="0" borderId="0" applyFont="0" applyFill="0" applyBorder="0" applyAlignment="0" applyProtection="0"/>
    <xf numFmtId="9" fontId="5" fillId="0" borderId="0" applyFont="0" applyFill="0" applyBorder="0" applyAlignment="0" applyProtection="0"/>
    <xf numFmtId="9" fontId="42" fillId="0" borderId="0" applyFont="0" applyFill="0" applyBorder="0" applyAlignment="0" applyProtection="0"/>
    <xf numFmtId="9" fontId="5" fillId="0" borderId="0" applyFont="0" applyFill="0" applyBorder="0" applyAlignment="0" applyProtection="0"/>
    <xf numFmtId="9" fontId="42" fillId="0" borderId="0" applyFont="0" applyFill="0" applyBorder="0" applyAlignment="0" applyProtection="0"/>
    <xf numFmtId="9" fontId="5" fillId="0" borderId="0" applyFont="0" applyFill="0" applyBorder="0" applyAlignment="0" applyProtection="0"/>
    <xf numFmtId="9" fontId="42" fillId="0" borderId="0" applyFont="0" applyFill="0" applyBorder="0" applyAlignment="0" applyProtection="0"/>
    <xf numFmtId="9" fontId="5" fillId="0" borderId="0" applyFont="0" applyFill="0" applyBorder="0" applyAlignment="0" applyProtection="0"/>
    <xf numFmtId="9" fontId="148" fillId="0" borderId="0" applyFont="0" applyFill="0" applyBorder="0" applyAlignment="0" applyProtection="0"/>
    <xf numFmtId="9" fontId="42" fillId="0" borderId="0" applyFill="0" applyBorder="0" applyAlignment="0" applyProtection="0"/>
    <xf numFmtId="9" fontId="22" fillId="0" borderId="0" applyFont="0" applyFill="0" applyBorder="0" applyAlignment="0" applyProtection="0"/>
    <xf numFmtId="9" fontId="42" fillId="0" borderId="0" applyFont="0" applyFill="0" applyBorder="0" applyAlignment="0" applyProtection="0"/>
    <xf numFmtId="9" fontId="5" fillId="0" borderId="0" applyFont="0" applyFill="0" applyBorder="0" applyAlignment="0" applyProtection="0"/>
    <xf numFmtId="9" fontId="42" fillId="0" borderId="0" applyFont="0" applyFill="0" applyBorder="0" applyAlignment="0" applyProtection="0"/>
    <xf numFmtId="9" fontId="5" fillId="0" borderId="0" applyFont="0" applyFill="0" applyBorder="0" applyAlignment="0" applyProtection="0"/>
    <xf numFmtId="9" fontId="42" fillId="0" borderId="0" applyFont="0" applyFill="0" applyBorder="0" applyAlignment="0" applyProtection="0"/>
    <xf numFmtId="9" fontId="5" fillId="0" borderId="0" applyFont="0" applyFill="0" applyBorder="0" applyAlignment="0" applyProtection="0"/>
    <xf numFmtId="9" fontId="42" fillId="0" borderId="0" applyFont="0" applyFill="0" applyBorder="0" applyAlignment="0" applyProtection="0"/>
    <xf numFmtId="9" fontId="5" fillId="0" borderId="0" applyFont="0" applyFill="0" applyBorder="0" applyAlignment="0" applyProtection="0"/>
    <xf numFmtId="9" fontId="42" fillId="0" borderId="0" applyFont="0" applyFill="0" applyBorder="0" applyAlignment="0" applyProtection="0"/>
    <xf numFmtId="9" fontId="5" fillId="0" borderId="0" applyFont="0" applyFill="0" applyBorder="0" applyAlignment="0" applyProtection="0"/>
    <xf numFmtId="9" fontId="42" fillId="0" borderId="0" applyFont="0" applyFill="0" applyBorder="0" applyAlignment="0" applyProtection="0"/>
    <xf numFmtId="9" fontId="5" fillId="0" borderId="0" applyFont="0" applyFill="0" applyBorder="0" applyAlignment="0" applyProtection="0"/>
    <xf numFmtId="9" fontId="42" fillId="0" borderId="0" applyFill="0" applyBorder="0" applyAlignment="0" applyProtection="0"/>
    <xf numFmtId="9" fontId="22" fillId="0" borderId="0" applyFont="0" applyFill="0" applyBorder="0" applyAlignment="0" applyProtection="0"/>
    <xf numFmtId="9" fontId="42" fillId="0" borderId="0" applyFont="0" applyFill="0" applyBorder="0" applyAlignment="0" applyProtection="0"/>
    <xf numFmtId="9" fontId="5" fillId="0" borderId="0" applyFont="0" applyFill="0" applyBorder="0" applyAlignment="0" applyProtection="0"/>
    <xf numFmtId="9" fontId="42" fillId="0" borderId="0" applyFont="0" applyFill="0" applyBorder="0" applyAlignment="0" applyProtection="0"/>
    <xf numFmtId="9" fontId="5" fillId="0" borderId="0" applyFont="0" applyFill="0" applyBorder="0" applyAlignment="0" applyProtection="0"/>
    <xf numFmtId="9" fontId="42" fillId="0" borderId="0" applyFont="0" applyFill="0" applyBorder="0" applyAlignment="0" applyProtection="0"/>
    <xf numFmtId="9" fontId="5" fillId="0" borderId="0" applyFont="0" applyFill="0" applyBorder="0" applyAlignment="0" applyProtection="0"/>
    <xf numFmtId="9" fontId="42" fillId="0" borderId="0" applyFont="0" applyFill="0" applyBorder="0" applyAlignment="0" applyProtection="0"/>
    <xf numFmtId="9" fontId="5" fillId="0" borderId="0" applyFont="0" applyFill="0" applyBorder="0" applyAlignment="0" applyProtection="0"/>
    <xf numFmtId="9" fontId="42" fillId="0" borderId="0" applyFont="0" applyFill="0" applyBorder="0" applyAlignment="0" applyProtection="0"/>
    <xf numFmtId="9" fontId="5" fillId="0" borderId="0" applyFont="0" applyFill="0" applyBorder="0" applyAlignment="0" applyProtection="0"/>
    <xf numFmtId="9" fontId="42" fillId="0" borderId="0" applyFont="0" applyFill="0" applyBorder="0" applyAlignment="0" applyProtection="0"/>
    <xf numFmtId="9" fontId="5" fillId="0" borderId="0" applyFont="0" applyFill="0" applyBorder="0" applyAlignment="0" applyProtection="0"/>
    <xf numFmtId="9" fontId="42" fillId="0" borderId="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5" fillId="0" borderId="0" applyFont="0" applyFill="0" applyBorder="0" applyAlignment="0" applyProtection="0"/>
    <xf numFmtId="1" fontId="22" fillId="0" borderId="0"/>
    <xf numFmtId="9" fontId="22" fillId="0" borderId="0"/>
    <xf numFmtId="0" fontId="135" fillId="0" borderId="0" applyNumberFormat="0" applyFont="0" applyFill="0" applyBorder="0" applyAlignment="0" applyProtection="0">
      <alignment horizontal="left"/>
    </xf>
    <xf numFmtId="15" fontId="135" fillId="0" borderId="0" applyFont="0" applyFill="0" applyBorder="0" applyAlignment="0" applyProtection="0"/>
    <xf numFmtId="4" fontId="135" fillId="0" borderId="0" applyFont="0" applyFill="0" applyBorder="0" applyAlignment="0" applyProtection="0"/>
    <xf numFmtId="0" fontId="22" fillId="0" borderId="20">
      <alignment horizontal="center"/>
    </xf>
    <xf numFmtId="3" fontId="135" fillId="0" borderId="0" applyFont="0" applyFill="0" applyBorder="0" applyAlignment="0" applyProtection="0"/>
    <xf numFmtId="0" fontId="135" fillId="110" borderId="0" applyNumberFormat="0" applyFont="0" applyBorder="0" applyAlignment="0" applyProtection="0"/>
    <xf numFmtId="0" fontId="22" fillId="0" borderId="0" applyFill="0" applyBorder="0" applyAlignment="0" applyProtection="0"/>
    <xf numFmtId="3" fontId="139" fillId="0" borderId="0" applyFont="0" applyFill="0" applyBorder="0" applyAlignment="0" applyProtection="0"/>
    <xf numFmtId="0" fontId="163" fillId="0" borderId="0"/>
    <xf numFmtId="0" fontId="22" fillId="0" borderId="0"/>
    <xf numFmtId="0" fontId="164" fillId="0" borderId="0" applyNumberFormat="0" applyFill="0" applyBorder="0" applyProtection="0">
      <alignment horizontal="left"/>
    </xf>
    <xf numFmtId="0" fontId="155" fillId="70" borderId="37" applyNumberFormat="0" applyAlignment="0" applyProtection="0"/>
    <xf numFmtId="0" fontId="155" fillId="90" borderId="37" applyAlignment="0" applyProtection="0"/>
    <xf numFmtId="0" fontId="155" fillId="70" borderId="37" applyNumberFormat="0" applyAlignment="0" applyProtection="0"/>
    <xf numFmtId="0" fontId="5" fillId="0" borderId="0" applyNumberFormat="0" applyAlignment="0" applyProtection="0"/>
    <xf numFmtId="0" fontId="155" fillId="70" borderId="37" applyNumberFormat="0" applyAlignment="0" applyProtection="0"/>
    <xf numFmtId="0" fontId="5" fillId="0" borderId="0" applyNumberFormat="0" applyAlignment="0" applyProtection="0"/>
    <xf numFmtId="0" fontId="155" fillId="70" borderId="37" applyNumberFormat="0" applyAlignment="0" applyProtection="0"/>
    <xf numFmtId="0" fontId="5" fillId="0" borderId="0" applyNumberFormat="0" applyAlignment="0" applyProtection="0"/>
    <xf numFmtId="0" fontId="155" fillId="70" borderId="37" applyNumberFormat="0" applyAlignment="0" applyProtection="0"/>
    <xf numFmtId="0" fontId="5" fillId="0" borderId="0" applyNumberFormat="0" applyAlignment="0" applyProtection="0"/>
    <xf numFmtId="0" fontId="155" fillId="70" borderId="37" applyNumberFormat="0" applyAlignment="0" applyProtection="0"/>
    <xf numFmtId="0" fontId="5" fillId="0" borderId="0" applyNumberFormat="0" applyAlignment="0" applyProtection="0"/>
    <xf numFmtId="0" fontId="155" fillId="70" borderId="37" applyNumberFormat="0" applyAlignment="0" applyProtection="0"/>
    <xf numFmtId="0" fontId="5" fillId="0" borderId="0" applyNumberFormat="0" applyAlignment="0" applyProtection="0"/>
    <xf numFmtId="0" fontId="155" fillId="70" borderId="37" applyNumberFormat="0" applyAlignment="0" applyProtection="0"/>
    <xf numFmtId="0" fontId="5" fillId="0" borderId="0" applyNumberFormat="0" applyAlignment="0" applyProtection="0"/>
    <xf numFmtId="0" fontId="155" fillId="70" borderId="37" applyNumberFormat="0" applyAlignment="0" applyProtection="0"/>
    <xf numFmtId="0" fontId="5" fillId="0" borderId="0" applyNumberFormat="0" applyAlignment="0" applyProtection="0"/>
    <xf numFmtId="0" fontId="155" fillId="70" borderId="37" applyNumberFormat="0" applyAlignment="0" applyProtection="0"/>
    <xf numFmtId="0" fontId="5" fillId="0" borderId="0" applyNumberFormat="0" applyAlignment="0" applyProtection="0"/>
    <xf numFmtId="0" fontId="155" fillId="70" borderId="37" applyNumberFormat="0" applyAlignment="0" applyProtection="0"/>
    <xf numFmtId="0" fontId="5" fillId="0" borderId="0" applyNumberFormat="0" applyAlignment="0" applyProtection="0"/>
    <xf numFmtId="0" fontId="155" fillId="70" borderId="37" applyNumberFormat="0" applyAlignment="0" applyProtection="0"/>
    <xf numFmtId="0" fontId="155" fillId="89" borderId="37" applyNumberFormat="0" applyAlignment="0" applyProtection="0"/>
    <xf numFmtId="0" fontId="155" fillId="70" borderId="37" applyNumberFormat="0" applyAlignment="0" applyProtection="0"/>
    <xf numFmtId="0" fontId="155" fillId="70" borderId="37" applyNumberFormat="0" applyAlignment="0" applyProtection="0"/>
    <xf numFmtId="0" fontId="155" fillId="89" borderId="37" applyNumberFormat="0" applyAlignment="0" applyProtection="0"/>
    <xf numFmtId="0" fontId="155" fillId="70" borderId="37" applyNumberFormat="0" applyAlignment="0" applyProtection="0"/>
    <xf numFmtId="0" fontId="155" fillId="70" borderId="37" applyNumberFormat="0" applyAlignment="0" applyProtection="0"/>
    <xf numFmtId="0" fontId="5" fillId="0" borderId="0" applyNumberFormat="0" applyAlignment="0" applyProtection="0"/>
    <xf numFmtId="0" fontId="155" fillId="70" borderId="37" applyNumberFormat="0" applyAlignment="0" applyProtection="0"/>
    <xf numFmtId="0" fontId="5" fillId="0" borderId="0" applyNumberFormat="0" applyAlignment="0" applyProtection="0"/>
    <xf numFmtId="0" fontId="155" fillId="70" borderId="37" applyNumberFormat="0" applyAlignment="0" applyProtection="0"/>
    <xf numFmtId="0" fontId="5" fillId="0" borderId="0" applyNumberFormat="0" applyAlignment="0" applyProtection="0"/>
    <xf numFmtId="0" fontId="155" fillId="70" borderId="37" applyNumberFormat="0" applyAlignment="0" applyProtection="0"/>
    <xf numFmtId="0" fontId="5" fillId="0" borderId="0" applyNumberFormat="0" applyAlignment="0" applyProtection="0"/>
    <xf numFmtId="0" fontId="155" fillId="70" borderId="37" applyNumberFormat="0" applyAlignment="0" applyProtection="0"/>
    <xf numFmtId="0" fontId="5" fillId="0" borderId="0" applyNumberFormat="0" applyAlignment="0" applyProtection="0"/>
    <xf numFmtId="0" fontId="155" fillId="70" borderId="37" applyNumberFormat="0" applyAlignment="0" applyProtection="0"/>
    <xf numFmtId="0" fontId="5" fillId="0" borderId="0" applyNumberFormat="0" applyAlignment="0" applyProtection="0"/>
    <xf numFmtId="0" fontId="155" fillId="70" borderId="37" applyNumberFormat="0" applyAlignment="0" applyProtection="0"/>
    <xf numFmtId="0" fontId="5" fillId="0" borderId="0" applyNumberFormat="0" applyAlignment="0" applyProtection="0"/>
    <xf numFmtId="0" fontId="155" fillId="70" borderId="37" applyNumberFormat="0" applyAlignment="0" applyProtection="0"/>
    <xf numFmtId="0" fontId="5" fillId="0" borderId="0" applyNumberFormat="0" applyAlignment="0" applyProtection="0"/>
    <xf numFmtId="0" fontId="155" fillId="70" borderId="37" applyNumberFormat="0" applyAlignment="0" applyProtection="0"/>
    <xf numFmtId="0" fontId="5" fillId="0" borderId="0" applyNumberFormat="0" applyAlignment="0" applyProtection="0"/>
    <xf numFmtId="0" fontId="155" fillId="70" borderId="37" applyNumberFormat="0" applyAlignment="0" applyProtection="0"/>
    <xf numFmtId="0" fontId="5" fillId="0" borderId="0" applyNumberFormat="0" applyAlignment="0" applyProtection="0"/>
    <xf numFmtId="0" fontId="155" fillId="70" borderId="37" applyNumberFormat="0" applyAlignment="0" applyProtection="0"/>
    <xf numFmtId="0" fontId="155" fillId="70" borderId="37" applyNumberFormat="0" applyAlignment="0" applyProtection="0"/>
    <xf numFmtId="0" fontId="5" fillId="0" borderId="0" applyNumberFormat="0" applyAlignment="0" applyProtection="0"/>
    <xf numFmtId="0" fontId="155" fillId="70" borderId="37" applyNumberFormat="0" applyAlignment="0" applyProtection="0"/>
    <xf numFmtId="0" fontId="5" fillId="0" borderId="0" applyNumberFormat="0" applyAlignment="0" applyProtection="0"/>
    <xf numFmtId="0" fontId="155" fillId="70" borderId="37" applyNumberFormat="0" applyAlignment="0" applyProtection="0"/>
    <xf numFmtId="0" fontId="5" fillId="0" borderId="0" applyNumberFormat="0" applyAlignment="0" applyProtection="0"/>
    <xf numFmtId="0" fontId="155" fillId="70" borderId="37" applyNumberFormat="0" applyAlignment="0" applyProtection="0"/>
    <xf numFmtId="0" fontId="5" fillId="0" borderId="0" applyNumberFormat="0" applyAlignment="0" applyProtection="0"/>
    <xf numFmtId="0" fontId="155" fillId="70" borderId="37" applyNumberFormat="0" applyAlignment="0" applyProtection="0"/>
    <xf numFmtId="0" fontId="5" fillId="0" borderId="0" applyNumberFormat="0" applyAlignment="0" applyProtection="0"/>
    <xf numFmtId="0" fontId="155" fillId="70" borderId="37" applyNumberFormat="0" applyAlignment="0" applyProtection="0"/>
    <xf numFmtId="0" fontId="5" fillId="0" borderId="0" applyNumberFormat="0" applyAlignment="0" applyProtection="0"/>
    <xf numFmtId="0" fontId="155" fillId="70" borderId="37" applyNumberFormat="0" applyAlignment="0" applyProtection="0"/>
    <xf numFmtId="0" fontId="5" fillId="0" borderId="0" applyNumberFormat="0" applyAlignment="0" applyProtection="0"/>
    <xf numFmtId="0" fontId="155" fillId="70" borderId="37" applyNumberFormat="0" applyAlignment="0" applyProtection="0"/>
    <xf numFmtId="0" fontId="5" fillId="0" borderId="0" applyNumberFormat="0" applyAlignment="0" applyProtection="0"/>
    <xf numFmtId="0" fontId="155" fillId="70" borderId="37" applyNumberFormat="0" applyAlignment="0" applyProtection="0"/>
    <xf numFmtId="0" fontId="5" fillId="0" borderId="0" applyNumberFormat="0" applyAlignment="0" applyProtection="0"/>
    <xf numFmtId="0" fontId="155" fillId="70" borderId="37" applyNumberFormat="0" applyAlignment="0" applyProtection="0"/>
    <xf numFmtId="0" fontId="5" fillId="0" borderId="0" applyNumberFormat="0" applyAlignment="0" applyProtection="0"/>
    <xf numFmtId="0" fontId="155" fillId="70" borderId="37" applyNumberFormat="0" applyAlignment="0" applyProtection="0"/>
    <xf numFmtId="0" fontId="155" fillId="70" borderId="37" applyNumberFormat="0" applyAlignment="0" applyProtection="0"/>
    <xf numFmtId="0" fontId="5" fillId="0" borderId="0" applyNumberFormat="0" applyAlignment="0" applyProtection="0"/>
    <xf numFmtId="0" fontId="155" fillId="70" borderId="37" applyNumberFormat="0" applyAlignment="0" applyProtection="0"/>
    <xf numFmtId="0" fontId="5" fillId="0" borderId="0" applyNumberFormat="0" applyAlignment="0" applyProtection="0"/>
    <xf numFmtId="0" fontId="155" fillId="70" borderId="37" applyNumberFormat="0" applyAlignment="0" applyProtection="0"/>
    <xf numFmtId="0" fontId="5" fillId="0" borderId="0" applyNumberFormat="0" applyAlignment="0" applyProtection="0"/>
    <xf numFmtId="0" fontId="155" fillId="70" borderId="37" applyNumberFormat="0" applyAlignment="0" applyProtection="0"/>
    <xf numFmtId="0" fontId="5" fillId="0" borderId="0" applyNumberFormat="0" applyAlignment="0" applyProtection="0"/>
    <xf numFmtId="0" fontId="155" fillId="70" borderId="37" applyNumberFormat="0" applyAlignment="0" applyProtection="0"/>
    <xf numFmtId="0" fontId="5" fillId="0" borderId="0" applyNumberFormat="0" applyAlignment="0" applyProtection="0"/>
    <xf numFmtId="0" fontId="155" fillId="70" borderId="37" applyNumberFormat="0" applyAlignment="0" applyProtection="0"/>
    <xf numFmtId="0" fontId="5" fillId="0" borderId="0" applyNumberFormat="0" applyAlignment="0" applyProtection="0"/>
    <xf numFmtId="0" fontId="155" fillId="70" borderId="37" applyNumberFormat="0" applyAlignment="0" applyProtection="0"/>
    <xf numFmtId="0" fontId="5" fillId="0" borderId="0" applyNumberFormat="0" applyAlignment="0" applyProtection="0"/>
    <xf numFmtId="0" fontId="155" fillId="70" borderId="37" applyNumberFormat="0" applyAlignment="0" applyProtection="0"/>
    <xf numFmtId="0" fontId="5" fillId="0" borderId="0" applyNumberFormat="0" applyAlignment="0" applyProtection="0"/>
    <xf numFmtId="0" fontId="155" fillId="70" borderId="37" applyNumberFormat="0" applyAlignment="0" applyProtection="0"/>
    <xf numFmtId="0" fontId="5" fillId="0" borderId="0" applyNumberFormat="0" applyAlignment="0" applyProtection="0"/>
    <xf numFmtId="0" fontId="155" fillId="70" borderId="37" applyNumberFormat="0" applyAlignment="0" applyProtection="0"/>
    <xf numFmtId="0" fontId="5" fillId="0" borderId="0" applyNumberFormat="0" applyAlignment="0" applyProtection="0"/>
    <xf numFmtId="0" fontId="155" fillId="70" borderId="37" applyNumberFormat="0" applyAlignment="0" applyProtection="0"/>
    <xf numFmtId="0" fontId="13" fillId="6" borderId="6" applyNumberFormat="0" applyAlignment="0" applyProtection="0"/>
    <xf numFmtId="0" fontId="155" fillId="70" borderId="37" applyNumberFormat="0" applyAlignment="0" applyProtection="0"/>
    <xf numFmtId="0" fontId="5" fillId="0" borderId="0" applyNumberFormat="0" applyAlignment="0" applyProtection="0"/>
    <xf numFmtId="0" fontId="155" fillId="70" borderId="37" applyNumberFormat="0" applyAlignment="0" applyProtection="0"/>
    <xf numFmtId="0" fontId="5" fillId="0" borderId="0" applyNumberFormat="0" applyAlignment="0" applyProtection="0"/>
    <xf numFmtId="0" fontId="155" fillId="70" borderId="37" applyNumberFormat="0" applyAlignment="0" applyProtection="0"/>
    <xf numFmtId="0" fontId="5" fillId="0" borderId="0" applyNumberFormat="0" applyAlignment="0" applyProtection="0"/>
    <xf numFmtId="0" fontId="155" fillId="70" borderId="37" applyNumberFormat="0" applyAlignment="0" applyProtection="0"/>
    <xf numFmtId="0" fontId="5" fillId="0" borderId="0" applyNumberFormat="0" applyAlignment="0" applyProtection="0"/>
    <xf numFmtId="0" fontId="155" fillId="70" borderId="37" applyNumberFormat="0" applyAlignment="0" applyProtection="0"/>
    <xf numFmtId="0" fontId="5" fillId="0" borderId="0" applyNumberFormat="0" applyAlignment="0" applyProtection="0"/>
    <xf numFmtId="0" fontId="155" fillId="70" borderId="37" applyNumberFormat="0" applyAlignment="0" applyProtection="0"/>
    <xf numFmtId="0" fontId="5" fillId="0" borderId="0" applyNumberFormat="0" applyAlignment="0" applyProtection="0"/>
    <xf numFmtId="0" fontId="155" fillId="70" borderId="37" applyNumberFormat="0" applyAlignment="0" applyProtection="0"/>
    <xf numFmtId="0" fontId="5" fillId="0" borderId="0" applyNumberFormat="0" applyAlignment="0" applyProtection="0"/>
    <xf numFmtId="0" fontId="155" fillId="70" borderId="37" applyNumberFormat="0" applyAlignment="0" applyProtection="0"/>
    <xf numFmtId="0" fontId="5" fillId="0" borderId="0" applyNumberFormat="0" applyAlignment="0" applyProtection="0"/>
    <xf numFmtId="0" fontId="155" fillId="70" borderId="37" applyNumberFormat="0" applyAlignment="0" applyProtection="0"/>
    <xf numFmtId="0" fontId="5" fillId="0" borderId="0" applyNumberFormat="0" applyAlignment="0" applyProtection="0"/>
    <xf numFmtId="0" fontId="155" fillId="70" borderId="37" applyNumberFormat="0" applyAlignment="0" applyProtection="0"/>
    <xf numFmtId="0" fontId="5" fillId="0" borderId="0" applyNumberFormat="0" applyAlignment="0" applyProtection="0"/>
    <xf numFmtId="0" fontId="155" fillId="70" borderId="37" applyNumberFormat="0" applyAlignment="0" applyProtection="0"/>
    <xf numFmtId="0" fontId="5" fillId="0" borderId="0" applyNumberFormat="0" applyAlignment="0" applyProtection="0"/>
    <xf numFmtId="0" fontId="155" fillId="70" borderId="37" applyNumberFormat="0" applyAlignment="0" applyProtection="0"/>
    <xf numFmtId="0" fontId="5" fillId="0" borderId="0" applyNumberFormat="0" applyAlignment="0" applyProtection="0"/>
    <xf numFmtId="0" fontId="155" fillId="70" borderId="37" applyNumberFormat="0" applyAlignment="0" applyProtection="0"/>
    <xf numFmtId="0" fontId="5" fillId="0" borderId="0" applyNumberFormat="0" applyAlignment="0" applyProtection="0"/>
    <xf numFmtId="0" fontId="155" fillId="70" borderId="37" applyNumberFormat="0" applyAlignment="0" applyProtection="0"/>
    <xf numFmtId="0" fontId="5" fillId="0" borderId="0" applyNumberFormat="0" applyAlignment="0" applyProtection="0"/>
    <xf numFmtId="0" fontId="155" fillId="70" borderId="37" applyNumberFormat="0" applyAlignment="0" applyProtection="0"/>
    <xf numFmtId="0" fontId="5" fillId="0" borderId="0" applyNumberFormat="0" applyAlignment="0" applyProtection="0"/>
    <xf numFmtId="0" fontId="155" fillId="70" borderId="37" applyNumberFormat="0" applyAlignment="0" applyProtection="0"/>
    <xf numFmtId="0" fontId="5" fillId="0" borderId="0" applyNumberFormat="0" applyAlignment="0" applyProtection="0"/>
    <xf numFmtId="0" fontId="155" fillId="70" borderId="37" applyNumberFormat="0" applyAlignment="0" applyProtection="0"/>
    <xf numFmtId="0" fontId="5" fillId="0" borderId="0" applyNumberFormat="0" applyAlignment="0" applyProtection="0"/>
    <xf numFmtId="0" fontId="155" fillId="70" borderId="37" applyNumberFormat="0" applyAlignment="0" applyProtection="0"/>
    <xf numFmtId="0" fontId="5" fillId="0" borderId="0" applyNumberFormat="0" applyAlignment="0" applyProtection="0"/>
    <xf numFmtId="0" fontId="155" fillId="70" borderId="37" applyNumberFormat="0" applyAlignment="0" applyProtection="0"/>
    <xf numFmtId="0" fontId="5" fillId="0" borderId="0" applyNumberFormat="0" applyAlignment="0" applyProtection="0"/>
    <xf numFmtId="0" fontId="155" fillId="70" borderId="37" applyNumberFormat="0" applyAlignment="0" applyProtection="0"/>
    <xf numFmtId="0" fontId="5" fillId="0" borderId="0" applyNumberFormat="0" applyAlignment="0" applyProtection="0"/>
    <xf numFmtId="0" fontId="32" fillId="109" borderId="0" applyNumberFormat="0" applyFont="0" applyBorder="0" applyAlignment="0" applyProtection="0">
      <alignment vertical="top"/>
    </xf>
    <xf numFmtId="0" fontId="32" fillId="111" borderId="0" applyNumberFormat="0" applyFont="0" applyBorder="0" applyAlignment="0" applyProtection="0">
      <alignment vertical="top"/>
    </xf>
    <xf numFmtId="0" fontId="32" fillId="112" borderId="0" applyNumberFormat="0" applyFont="0" applyBorder="0" applyAlignment="0" applyProtection="0">
      <alignment vertical="top"/>
    </xf>
    <xf numFmtId="0" fontId="22" fillId="0" borderId="0" applyNumberFormat="0" applyFont="0" applyFill="0" applyBorder="0" applyAlignment="0" applyProtection="0"/>
    <xf numFmtId="0" fontId="22" fillId="0" borderId="0" applyNumberFormat="0" applyFont="0" applyFill="0" applyBorder="0" applyAlignment="0" applyProtection="0"/>
    <xf numFmtId="0" fontId="5"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32" fillId="112" borderId="0" applyNumberFormat="0" applyFont="0" applyBorder="0" applyAlignment="0" applyProtection="0">
      <alignment vertical="top"/>
    </xf>
    <xf numFmtId="0" fontId="32" fillId="0" borderId="0" applyNumberFormat="0" applyFont="0" applyFill="0" applyBorder="0" applyAlignment="0" applyProtection="0">
      <alignment vertical="top"/>
    </xf>
    <xf numFmtId="0" fontId="32" fillId="0" borderId="0" applyNumberFormat="0" applyFont="0" applyBorder="0" applyAlignment="0" applyProtection="0">
      <alignment vertical="top"/>
    </xf>
    <xf numFmtId="37" fontId="165" fillId="93" borderId="0" applyNumberFormat="0" applyBorder="0" applyAlignment="0" applyProtection="0"/>
    <xf numFmtId="0" fontId="22" fillId="0" borderId="0"/>
    <xf numFmtId="9" fontId="22" fillId="0" borderId="0"/>
    <xf numFmtId="38" fontId="135" fillId="0" borderId="0" applyFont="0" applyFill="0" applyBorder="0" applyAlignment="0" applyProtection="0"/>
    <xf numFmtId="0" fontId="40"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42" fillId="0" borderId="0" applyFont="0" applyFill="0" applyBorder="0" applyAlignment="0" applyProtection="0"/>
    <xf numFmtId="0" fontId="22" fillId="0" borderId="0" applyFont="0" applyFill="0" applyBorder="0" applyAlignment="0" applyProtection="0"/>
    <xf numFmtId="0" fontId="40" fillId="113" borderId="0" applyNumberFormat="0" applyFont="0" applyBorder="0" applyAlignment="0" applyProtection="0"/>
    <xf numFmtId="0" fontId="166" fillId="0" borderId="0" applyNumberFormat="0" applyFill="0" applyBorder="0" applyAlignment="0" applyProtection="0"/>
    <xf numFmtId="0" fontId="22" fillId="33" borderId="38" applyFill="0" applyProtection="0">
      <alignment horizontal="center" wrapText="1"/>
    </xf>
    <xf numFmtId="0" fontId="167" fillId="0" borderId="0"/>
    <xf numFmtId="1" fontId="40" fillId="0" borderId="0" applyBorder="0">
      <alignment horizontal="left" vertical="top" wrapText="1"/>
    </xf>
    <xf numFmtId="0" fontId="22" fillId="0" borderId="0"/>
    <xf numFmtId="0" fontId="22" fillId="0" borderId="0" applyFill="0" applyBorder="0" applyAlignment="0" applyProtection="0"/>
    <xf numFmtId="0" fontId="22" fillId="0" borderId="1">
      <alignment horizontal="center"/>
    </xf>
    <xf numFmtId="0" fontId="22" fillId="0" borderId="0" applyFont="0" applyFill="0" applyBorder="0" applyAlignment="0" applyProtection="0"/>
    <xf numFmtId="0" fontId="22" fillId="0" borderId="0"/>
    <xf numFmtId="0" fontId="22" fillId="0" borderId="0"/>
    <xf numFmtId="0"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43" fontId="22" fillId="0" borderId="0" applyFont="0" applyFill="0" applyBorder="0" applyAlignment="0" applyProtection="0"/>
    <xf numFmtId="0" fontId="22" fillId="0" borderId="0" applyFont="0" applyFill="0" applyBorder="0" applyAlignment="0" applyProtection="0"/>
    <xf numFmtId="0" fontId="22" fillId="0" borderId="0"/>
    <xf numFmtId="0" fontId="22" fillId="0" borderId="0"/>
    <xf numFmtId="0" fontId="22" fillId="0" borderId="0">
      <alignment horizontal="center" vertical="center"/>
    </xf>
    <xf numFmtId="0" fontId="22" fillId="111" borderId="0" applyNumberFormat="0" applyFill="0">
      <alignment horizontal="left" vertical="center"/>
    </xf>
    <xf numFmtId="3" fontId="168" fillId="0" borderId="0">
      <alignment horizontal="right" vertical="center"/>
    </xf>
    <xf numFmtId="49" fontId="168" fillId="0" borderId="0">
      <alignment horizontal="right" vertical="center"/>
    </xf>
    <xf numFmtId="0" fontId="52" fillId="0" borderId="0" applyFill="0" applyBorder="0" applyProtection="0">
      <alignment horizontal="center" vertical="center"/>
    </xf>
    <xf numFmtId="0" fontId="169" fillId="0" borderId="0" applyBorder="0" applyProtection="0">
      <alignment vertical="center"/>
    </xf>
    <xf numFmtId="0" fontId="22" fillId="0" borderId="11" applyBorder="0" applyProtection="0">
      <alignment horizontal="right" vertical="center"/>
    </xf>
    <xf numFmtId="0" fontId="170" fillId="114" borderId="0" applyBorder="0" applyProtection="0">
      <alignment horizontal="centerContinuous" vertical="center"/>
    </xf>
    <xf numFmtId="0" fontId="170" fillId="115" borderId="11" applyBorder="0" applyProtection="0">
      <alignment horizontal="centerContinuous" vertical="center"/>
    </xf>
    <xf numFmtId="0" fontId="52" fillId="0" borderId="0" applyFill="0" applyBorder="0" applyProtection="0"/>
    <xf numFmtId="0" fontId="171" fillId="0" borderId="0" applyFill="0" applyBorder="0" applyProtection="0">
      <alignment horizontal="left"/>
    </xf>
    <xf numFmtId="0" fontId="114" fillId="0" borderId="19" applyFill="0" applyBorder="0" applyProtection="0">
      <alignment horizontal="left" vertical="top"/>
    </xf>
    <xf numFmtId="0" fontId="22" fillId="0" borderId="0"/>
    <xf numFmtId="0" fontId="22" fillId="0" borderId="0" applyNumberFormat="0"/>
    <xf numFmtId="0" fontId="22" fillId="0" borderId="0">
      <alignment horizontal="left" vertical="center"/>
      <protection locked="0"/>
    </xf>
    <xf numFmtId="0" fontId="154" fillId="0" borderId="0" applyFill="0" applyBorder="0" applyAlignment="0" applyProtection="0"/>
    <xf numFmtId="0" fontId="154" fillId="0" borderId="0" applyNumberFormat="0" applyFill="0" applyBorder="0" applyAlignment="0" applyProtection="0"/>
    <xf numFmtId="0" fontId="5" fillId="0" borderId="0" applyNumberFormat="0" applyFill="0" applyBorder="0" applyAlignment="0" applyProtection="0"/>
    <xf numFmtId="0" fontId="154" fillId="0" borderId="0" applyNumberFormat="0" applyFill="0" applyBorder="0" applyAlignment="0" applyProtection="0"/>
    <xf numFmtId="0" fontId="5" fillId="0" borderId="0" applyNumberFormat="0" applyFill="0" applyBorder="0" applyAlignment="0" applyProtection="0"/>
    <xf numFmtId="0" fontId="154" fillId="0" borderId="0" applyNumberFormat="0" applyFill="0" applyBorder="0" applyAlignment="0" applyProtection="0"/>
    <xf numFmtId="0" fontId="5" fillId="0" borderId="0" applyNumberFormat="0" applyFill="0" applyBorder="0" applyAlignment="0" applyProtection="0"/>
    <xf numFmtId="0" fontId="154" fillId="0" borderId="0" applyNumberFormat="0" applyFill="0" applyBorder="0" applyAlignment="0" applyProtection="0"/>
    <xf numFmtId="0" fontId="5" fillId="0" borderId="0" applyNumberFormat="0" applyFill="0" applyBorder="0" applyAlignment="0" applyProtection="0"/>
    <xf numFmtId="0" fontId="154" fillId="0" borderId="0" applyNumberFormat="0" applyFill="0" applyBorder="0" applyAlignment="0" applyProtection="0"/>
    <xf numFmtId="0" fontId="5" fillId="0" borderId="0" applyNumberFormat="0" applyFill="0" applyBorder="0" applyAlignment="0" applyProtection="0"/>
    <xf numFmtId="0" fontId="154" fillId="0" borderId="0" applyNumberFormat="0" applyFill="0" applyBorder="0" applyAlignment="0" applyProtection="0"/>
    <xf numFmtId="0" fontId="5" fillId="0" borderId="0" applyNumberFormat="0" applyFill="0" applyBorder="0" applyAlignment="0" applyProtection="0"/>
    <xf numFmtId="0" fontId="154" fillId="0" borderId="0" applyNumberFormat="0" applyFill="0" applyBorder="0" applyAlignment="0" applyProtection="0"/>
    <xf numFmtId="0" fontId="5" fillId="0" borderId="0" applyNumberFormat="0" applyFill="0" applyBorder="0" applyAlignment="0" applyProtection="0"/>
    <xf numFmtId="0" fontId="154" fillId="0" borderId="0" applyNumberFormat="0" applyFill="0" applyBorder="0" applyAlignment="0" applyProtection="0"/>
    <xf numFmtId="0" fontId="5" fillId="0" borderId="0" applyNumberFormat="0" applyFill="0" applyBorder="0" applyAlignment="0" applyProtection="0"/>
    <xf numFmtId="0" fontId="154" fillId="0" borderId="0" applyNumberFormat="0" applyFill="0" applyBorder="0" applyAlignment="0" applyProtection="0"/>
    <xf numFmtId="0" fontId="5" fillId="0" borderId="0" applyNumberFormat="0" applyFill="0" applyBorder="0" applyAlignment="0" applyProtection="0"/>
    <xf numFmtId="0" fontId="154" fillId="0" borderId="0" applyNumberFormat="0" applyFill="0" applyBorder="0" applyAlignment="0" applyProtection="0"/>
    <xf numFmtId="0" fontId="5" fillId="0" borderId="0" applyNumberFormat="0" applyFill="0" applyBorder="0" applyAlignment="0" applyProtection="0"/>
    <xf numFmtId="0" fontId="154" fillId="0" borderId="0" applyNumberFormat="0" applyFill="0" applyBorder="0" applyAlignment="0" applyProtection="0"/>
    <xf numFmtId="0" fontId="154" fillId="0" borderId="0" applyNumberFormat="0" applyFill="0" applyBorder="0" applyAlignment="0" applyProtection="0"/>
    <xf numFmtId="0" fontId="154" fillId="0" borderId="0" applyNumberFormat="0" applyFill="0" applyBorder="0" applyAlignment="0" applyProtection="0"/>
    <xf numFmtId="0" fontId="154" fillId="0" borderId="0" applyNumberFormat="0" applyFill="0" applyBorder="0" applyAlignment="0" applyProtection="0"/>
    <xf numFmtId="0" fontId="154" fillId="0" borderId="0" applyNumberFormat="0" applyFill="0" applyBorder="0" applyAlignment="0" applyProtection="0"/>
    <xf numFmtId="0" fontId="154" fillId="0" borderId="0" applyNumberFormat="0" applyFill="0" applyBorder="0" applyAlignment="0" applyProtection="0"/>
    <xf numFmtId="0" fontId="154" fillId="0" borderId="0" applyNumberFormat="0" applyFill="0" applyBorder="0" applyAlignment="0" applyProtection="0"/>
    <xf numFmtId="0" fontId="5" fillId="0" borderId="0" applyNumberFormat="0" applyFill="0" applyBorder="0" applyAlignment="0" applyProtection="0"/>
    <xf numFmtId="0" fontId="154" fillId="0" borderId="0" applyNumberFormat="0" applyFill="0" applyBorder="0" applyAlignment="0" applyProtection="0"/>
    <xf numFmtId="0" fontId="5" fillId="0" borderId="0" applyNumberFormat="0" applyFill="0" applyBorder="0" applyAlignment="0" applyProtection="0"/>
    <xf numFmtId="0" fontId="154" fillId="0" borderId="0" applyNumberFormat="0" applyFill="0" applyBorder="0" applyAlignment="0" applyProtection="0"/>
    <xf numFmtId="0" fontId="5" fillId="0" borderId="0" applyNumberFormat="0" applyFill="0" applyBorder="0" applyAlignment="0" applyProtection="0"/>
    <xf numFmtId="0" fontId="154" fillId="0" borderId="0" applyNumberFormat="0" applyFill="0" applyBorder="0" applyAlignment="0" applyProtection="0"/>
    <xf numFmtId="0" fontId="5" fillId="0" borderId="0" applyNumberFormat="0" applyFill="0" applyBorder="0" applyAlignment="0" applyProtection="0"/>
    <xf numFmtId="0" fontId="154" fillId="0" borderId="0" applyNumberFormat="0" applyFill="0" applyBorder="0" applyAlignment="0" applyProtection="0"/>
    <xf numFmtId="0" fontId="5" fillId="0" borderId="0" applyNumberFormat="0" applyFill="0" applyBorder="0" applyAlignment="0" applyProtection="0"/>
    <xf numFmtId="0" fontId="154" fillId="0" borderId="0" applyNumberFormat="0" applyFill="0" applyBorder="0" applyAlignment="0" applyProtection="0"/>
    <xf numFmtId="0" fontId="5" fillId="0" borderId="0" applyNumberFormat="0" applyFill="0" applyBorder="0" applyAlignment="0" applyProtection="0"/>
    <xf numFmtId="0" fontId="154" fillId="0" borderId="0" applyNumberFormat="0" applyFill="0" applyBorder="0" applyAlignment="0" applyProtection="0"/>
    <xf numFmtId="0" fontId="5" fillId="0" borderId="0" applyNumberFormat="0" applyFill="0" applyBorder="0" applyAlignment="0" applyProtection="0"/>
    <xf numFmtId="0" fontId="154" fillId="0" borderId="0" applyNumberFormat="0" applyFill="0" applyBorder="0" applyAlignment="0" applyProtection="0"/>
    <xf numFmtId="0" fontId="5" fillId="0" borderId="0" applyNumberFormat="0" applyFill="0" applyBorder="0" applyAlignment="0" applyProtection="0"/>
    <xf numFmtId="0" fontId="154" fillId="0" borderId="0" applyNumberFormat="0" applyFill="0" applyBorder="0" applyAlignment="0" applyProtection="0"/>
    <xf numFmtId="0" fontId="5" fillId="0" borderId="0" applyNumberFormat="0" applyFill="0" applyBorder="0" applyAlignment="0" applyProtection="0"/>
    <xf numFmtId="0" fontId="154" fillId="0" borderId="0" applyNumberFormat="0" applyFill="0" applyBorder="0" applyAlignment="0" applyProtection="0"/>
    <xf numFmtId="0" fontId="5" fillId="0" borderId="0" applyNumberFormat="0" applyFill="0" applyBorder="0" applyAlignment="0" applyProtection="0"/>
    <xf numFmtId="0" fontId="154" fillId="0" borderId="0" applyNumberFormat="0" applyFill="0" applyBorder="0" applyAlignment="0" applyProtection="0"/>
    <xf numFmtId="0" fontId="17" fillId="0" borderId="0" applyNumberFormat="0" applyFill="0" applyBorder="0" applyAlignment="0" applyProtection="0"/>
    <xf numFmtId="0" fontId="154" fillId="0" borderId="0" applyNumberFormat="0" applyFill="0" applyBorder="0" applyAlignment="0" applyProtection="0"/>
    <xf numFmtId="0" fontId="5" fillId="0" borderId="0" applyNumberFormat="0" applyFill="0" applyBorder="0" applyAlignment="0" applyProtection="0"/>
    <xf numFmtId="0" fontId="154" fillId="0" borderId="0" applyNumberFormat="0" applyFill="0" applyBorder="0" applyAlignment="0" applyProtection="0"/>
    <xf numFmtId="0" fontId="5" fillId="0" borderId="0" applyNumberFormat="0" applyFill="0" applyBorder="0" applyAlignment="0" applyProtection="0"/>
    <xf numFmtId="0" fontId="154" fillId="0" borderId="0" applyNumberFormat="0" applyFill="0" applyBorder="0" applyAlignment="0" applyProtection="0"/>
    <xf numFmtId="0" fontId="5" fillId="0" borderId="0" applyNumberFormat="0" applyFill="0" applyBorder="0" applyAlignment="0" applyProtection="0"/>
    <xf numFmtId="0" fontId="154" fillId="0" borderId="0" applyNumberFormat="0" applyFill="0" applyBorder="0" applyAlignment="0" applyProtection="0"/>
    <xf numFmtId="0" fontId="5" fillId="0" borderId="0" applyNumberFormat="0" applyFill="0" applyBorder="0" applyAlignment="0" applyProtection="0"/>
    <xf numFmtId="0" fontId="154" fillId="0" borderId="0" applyNumberFormat="0" applyFill="0" applyBorder="0" applyAlignment="0" applyProtection="0"/>
    <xf numFmtId="0" fontId="5" fillId="0" borderId="0" applyNumberFormat="0" applyFill="0" applyBorder="0" applyAlignment="0" applyProtection="0"/>
    <xf numFmtId="0" fontId="154" fillId="0" borderId="0" applyNumberFormat="0" applyFill="0" applyBorder="0" applyAlignment="0" applyProtection="0"/>
    <xf numFmtId="0" fontId="5" fillId="0" borderId="0" applyNumberFormat="0" applyFill="0" applyBorder="0" applyAlignment="0" applyProtection="0"/>
    <xf numFmtId="0" fontId="154" fillId="0" borderId="0" applyNumberFormat="0" applyFill="0" applyBorder="0" applyAlignment="0" applyProtection="0"/>
    <xf numFmtId="0" fontId="5" fillId="0" borderId="0" applyNumberFormat="0" applyFill="0" applyBorder="0" applyAlignment="0" applyProtection="0"/>
    <xf numFmtId="0" fontId="154" fillId="0" borderId="0" applyNumberFormat="0" applyFill="0" applyBorder="0" applyAlignment="0" applyProtection="0"/>
    <xf numFmtId="0" fontId="5" fillId="0" borderId="0" applyNumberFormat="0" applyFill="0" applyBorder="0" applyAlignment="0" applyProtection="0"/>
    <xf numFmtId="0" fontId="154" fillId="0" borderId="0" applyNumberFormat="0" applyFill="0" applyBorder="0" applyAlignment="0" applyProtection="0"/>
    <xf numFmtId="0" fontId="5" fillId="0" borderId="0" applyNumberFormat="0" applyFill="0" applyBorder="0" applyAlignment="0" applyProtection="0"/>
    <xf numFmtId="0" fontId="154" fillId="0" borderId="0" applyNumberFormat="0" applyFill="0" applyBorder="0" applyAlignment="0" applyProtection="0"/>
    <xf numFmtId="0" fontId="5" fillId="0" borderId="0" applyNumberFormat="0" applyFill="0" applyBorder="0" applyAlignment="0" applyProtection="0"/>
    <xf numFmtId="0" fontId="154" fillId="0" borderId="0" applyNumberFormat="0" applyFill="0" applyBorder="0" applyAlignment="0" applyProtection="0"/>
    <xf numFmtId="0" fontId="154" fillId="0" borderId="0" applyNumberFormat="0" applyFill="0" applyBorder="0" applyAlignment="0" applyProtection="0"/>
    <xf numFmtId="0" fontId="5" fillId="0" borderId="0" applyNumberFormat="0" applyFill="0" applyBorder="0" applyAlignment="0" applyProtection="0"/>
    <xf numFmtId="0" fontId="154" fillId="0" borderId="0" applyNumberFormat="0" applyFill="0" applyBorder="0" applyAlignment="0" applyProtection="0"/>
    <xf numFmtId="0" fontId="5" fillId="0" borderId="0" applyNumberFormat="0" applyFill="0" applyBorder="0" applyAlignment="0" applyProtection="0"/>
    <xf numFmtId="0" fontId="154" fillId="0" borderId="0" applyNumberFormat="0" applyFill="0" applyBorder="0" applyAlignment="0" applyProtection="0"/>
    <xf numFmtId="0" fontId="5" fillId="0" borderId="0" applyNumberFormat="0" applyFill="0" applyBorder="0" applyAlignment="0" applyProtection="0"/>
    <xf numFmtId="0" fontId="154" fillId="0" borderId="0" applyNumberFormat="0" applyFill="0" applyBorder="0" applyAlignment="0" applyProtection="0"/>
    <xf numFmtId="0" fontId="5" fillId="0" borderId="0" applyNumberFormat="0" applyFill="0" applyBorder="0" applyAlignment="0" applyProtection="0"/>
    <xf numFmtId="0" fontId="154" fillId="0" borderId="0" applyNumberFormat="0" applyFill="0" applyBorder="0" applyAlignment="0" applyProtection="0"/>
    <xf numFmtId="0" fontId="5" fillId="0" borderId="0" applyNumberFormat="0" applyFill="0" applyBorder="0" applyAlignment="0" applyProtection="0"/>
    <xf numFmtId="0" fontId="154" fillId="0" borderId="0" applyNumberFormat="0" applyFill="0" applyBorder="0" applyAlignment="0" applyProtection="0"/>
    <xf numFmtId="0" fontId="5" fillId="0" borderId="0" applyNumberFormat="0" applyFill="0" applyBorder="0" applyAlignment="0" applyProtection="0"/>
    <xf numFmtId="0" fontId="154" fillId="0" borderId="0" applyNumberFormat="0" applyFill="0" applyBorder="0" applyAlignment="0" applyProtection="0"/>
    <xf numFmtId="0" fontId="5" fillId="0" borderId="0" applyNumberFormat="0" applyFill="0" applyBorder="0" applyAlignment="0" applyProtection="0"/>
    <xf numFmtId="0" fontId="154" fillId="0" borderId="0" applyNumberFormat="0" applyFill="0" applyBorder="0" applyAlignment="0" applyProtection="0"/>
    <xf numFmtId="0" fontId="5" fillId="0" borderId="0" applyNumberFormat="0" applyFill="0" applyBorder="0" applyAlignment="0" applyProtection="0"/>
    <xf numFmtId="0" fontId="154" fillId="0" borderId="0" applyNumberFormat="0" applyFill="0" applyBorder="0" applyAlignment="0" applyProtection="0"/>
    <xf numFmtId="0" fontId="5" fillId="0" borderId="0" applyNumberFormat="0" applyFill="0" applyBorder="0" applyAlignment="0" applyProtection="0"/>
    <xf numFmtId="0" fontId="154" fillId="0" borderId="0" applyNumberFormat="0" applyFill="0" applyBorder="0" applyAlignment="0" applyProtection="0"/>
    <xf numFmtId="0" fontId="5" fillId="0" borderId="0" applyNumberFormat="0" applyFill="0" applyBorder="0" applyAlignment="0" applyProtection="0"/>
    <xf numFmtId="0" fontId="154" fillId="0" borderId="0" applyNumberFormat="0" applyFill="0" applyBorder="0" applyAlignment="0" applyProtection="0"/>
    <xf numFmtId="0" fontId="17" fillId="0" borderId="0" applyNumberFormat="0" applyFill="0" applyBorder="0" applyAlignment="0" applyProtection="0"/>
    <xf numFmtId="0" fontId="154" fillId="0" borderId="0" applyNumberFormat="0" applyFill="0" applyBorder="0" applyAlignment="0" applyProtection="0"/>
    <xf numFmtId="0" fontId="5" fillId="0" borderId="0" applyNumberFormat="0" applyFill="0" applyBorder="0" applyAlignment="0" applyProtection="0"/>
    <xf numFmtId="0" fontId="154" fillId="0" borderId="0" applyNumberFormat="0" applyFill="0" applyBorder="0" applyAlignment="0" applyProtection="0"/>
    <xf numFmtId="0" fontId="5" fillId="0" borderId="0" applyNumberFormat="0" applyFill="0" applyBorder="0" applyAlignment="0" applyProtection="0"/>
    <xf numFmtId="0" fontId="154" fillId="0" borderId="0" applyNumberFormat="0" applyFill="0" applyBorder="0" applyAlignment="0" applyProtection="0"/>
    <xf numFmtId="0" fontId="5" fillId="0" borderId="0" applyNumberFormat="0" applyFill="0" applyBorder="0" applyAlignment="0" applyProtection="0"/>
    <xf numFmtId="0" fontId="154" fillId="0" borderId="0" applyNumberFormat="0" applyFill="0" applyBorder="0" applyAlignment="0" applyProtection="0"/>
    <xf numFmtId="0" fontId="5" fillId="0" borderId="0" applyNumberFormat="0" applyFill="0" applyBorder="0" applyAlignment="0" applyProtection="0"/>
    <xf numFmtId="0" fontId="154" fillId="0" borderId="0" applyNumberFormat="0" applyFill="0" applyBorder="0" applyAlignment="0" applyProtection="0"/>
    <xf numFmtId="0" fontId="5" fillId="0" borderId="0" applyNumberFormat="0" applyFill="0" applyBorder="0" applyAlignment="0" applyProtection="0"/>
    <xf numFmtId="0" fontId="154" fillId="0" borderId="0" applyNumberFormat="0" applyFill="0" applyBorder="0" applyAlignment="0" applyProtection="0"/>
    <xf numFmtId="0" fontId="5" fillId="0" borderId="0" applyNumberFormat="0" applyFill="0" applyBorder="0" applyAlignment="0" applyProtection="0"/>
    <xf numFmtId="0" fontId="154" fillId="0" borderId="0" applyNumberFormat="0" applyFill="0" applyBorder="0" applyAlignment="0" applyProtection="0"/>
    <xf numFmtId="0" fontId="5" fillId="0" borderId="0" applyNumberFormat="0" applyFill="0" applyBorder="0" applyAlignment="0" applyProtection="0"/>
    <xf numFmtId="0" fontId="154" fillId="0" borderId="0" applyNumberFormat="0" applyFill="0" applyBorder="0" applyAlignment="0" applyProtection="0"/>
    <xf numFmtId="0" fontId="5" fillId="0" borderId="0" applyNumberFormat="0" applyFill="0" applyBorder="0" applyAlignment="0" applyProtection="0"/>
    <xf numFmtId="0" fontId="154" fillId="0" borderId="0" applyNumberFormat="0" applyFill="0" applyBorder="0" applyAlignment="0" applyProtection="0"/>
    <xf numFmtId="0" fontId="5" fillId="0" borderId="0" applyNumberFormat="0" applyFill="0" applyBorder="0" applyAlignment="0" applyProtection="0"/>
    <xf numFmtId="0" fontId="154" fillId="0" borderId="0" applyNumberFormat="0" applyFill="0" applyBorder="0" applyAlignment="0" applyProtection="0"/>
    <xf numFmtId="0" fontId="5" fillId="0" borderId="0" applyNumberFormat="0" applyFill="0" applyBorder="0" applyAlignment="0" applyProtection="0"/>
    <xf numFmtId="0" fontId="154" fillId="0" borderId="0" applyNumberFormat="0" applyFill="0" applyBorder="0" applyAlignment="0" applyProtection="0"/>
    <xf numFmtId="0" fontId="5" fillId="0" borderId="0" applyNumberFormat="0" applyFill="0" applyBorder="0" applyAlignment="0" applyProtection="0"/>
    <xf numFmtId="0" fontId="154" fillId="0" borderId="0" applyNumberFormat="0" applyFill="0" applyBorder="0" applyAlignment="0" applyProtection="0"/>
    <xf numFmtId="0" fontId="5" fillId="0" borderId="0" applyNumberFormat="0" applyFill="0" applyBorder="0" applyAlignment="0" applyProtection="0"/>
    <xf numFmtId="0" fontId="154" fillId="0" borderId="0" applyNumberFormat="0" applyFill="0" applyBorder="0" applyAlignment="0" applyProtection="0"/>
    <xf numFmtId="0" fontId="5" fillId="0" borderId="0" applyNumberFormat="0" applyFill="0" applyBorder="0" applyAlignment="0" applyProtection="0"/>
    <xf numFmtId="0" fontId="154" fillId="0" borderId="0" applyNumberFormat="0" applyFill="0" applyBorder="0" applyAlignment="0" applyProtection="0"/>
    <xf numFmtId="0" fontId="5" fillId="0" borderId="0" applyNumberFormat="0" applyFill="0" applyBorder="0" applyAlignment="0" applyProtection="0"/>
    <xf numFmtId="0" fontId="154" fillId="0" borderId="0" applyNumberFormat="0" applyFill="0" applyBorder="0" applyAlignment="0" applyProtection="0"/>
    <xf numFmtId="0" fontId="5" fillId="0" borderId="0" applyNumberFormat="0" applyFill="0" applyBorder="0" applyAlignment="0" applyProtection="0"/>
    <xf numFmtId="0" fontId="154" fillId="0" borderId="0" applyNumberFormat="0" applyFill="0" applyBorder="0" applyAlignment="0" applyProtection="0"/>
    <xf numFmtId="0" fontId="5" fillId="0" borderId="0" applyNumberFormat="0" applyFill="0" applyBorder="0" applyAlignment="0" applyProtection="0"/>
    <xf numFmtId="0" fontId="154" fillId="0" borderId="0" applyNumberFormat="0" applyFill="0" applyBorder="0" applyAlignment="0" applyProtection="0"/>
    <xf numFmtId="0" fontId="5" fillId="0" borderId="0" applyNumberFormat="0" applyFill="0" applyBorder="0" applyAlignment="0" applyProtection="0"/>
    <xf numFmtId="0" fontId="154" fillId="0" borderId="0" applyNumberFormat="0" applyFill="0" applyBorder="0" applyAlignment="0" applyProtection="0"/>
    <xf numFmtId="0" fontId="5" fillId="0" borderId="0" applyNumberFormat="0" applyFill="0" applyBorder="0" applyAlignment="0" applyProtection="0"/>
    <xf numFmtId="0" fontId="154" fillId="0" borderId="0" applyNumberFormat="0" applyFill="0" applyBorder="0" applyAlignment="0" applyProtection="0"/>
    <xf numFmtId="0" fontId="5" fillId="0" borderId="0" applyNumberFormat="0" applyFill="0" applyBorder="0" applyAlignment="0" applyProtection="0"/>
    <xf numFmtId="0" fontId="154" fillId="0" borderId="0" applyNumberFormat="0" applyFill="0" applyBorder="0" applyAlignment="0" applyProtection="0"/>
    <xf numFmtId="0" fontId="5" fillId="0" borderId="0" applyNumberFormat="0" applyFill="0" applyBorder="0" applyAlignment="0" applyProtection="0"/>
    <xf numFmtId="0" fontId="154" fillId="0" borderId="0" applyNumberFormat="0" applyFill="0" applyBorder="0" applyAlignment="0" applyProtection="0"/>
    <xf numFmtId="0" fontId="107" fillId="0" borderId="0" applyFill="0" applyBorder="0" applyAlignment="0" applyProtection="0"/>
    <xf numFmtId="0" fontId="107" fillId="0" borderId="0" applyNumberFormat="0" applyFill="0" applyBorder="0" applyAlignment="0" applyProtection="0"/>
    <xf numFmtId="0" fontId="5" fillId="0" borderId="0" applyNumberFormat="0" applyFill="0" applyBorder="0" applyAlignment="0" applyProtection="0"/>
    <xf numFmtId="0" fontId="107" fillId="0" borderId="0" applyNumberFormat="0" applyFill="0" applyBorder="0" applyAlignment="0" applyProtection="0"/>
    <xf numFmtId="0" fontId="5" fillId="0" borderId="0" applyNumberFormat="0" applyFill="0" applyBorder="0" applyAlignment="0" applyProtection="0"/>
    <xf numFmtId="0" fontId="107" fillId="0" borderId="0" applyNumberFormat="0" applyFill="0" applyBorder="0" applyAlignment="0" applyProtection="0"/>
    <xf numFmtId="0" fontId="5" fillId="0" borderId="0" applyNumberFormat="0" applyFill="0" applyBorder="0" applyAlignment="0" applyProtection="0"/>
    <xf numFmtId="0" fontId="107" fillId="0" borderId="0" applyNumberFormat="0" applyFill="0" applyBorder="0" applyAlignment="0" applyProtection="0"/>
    <xf numFmtId="0" fontId="5" fillId="0" borderId="0" applyNumberFormat="0" applyFill="0" applyBorder="0" applyAlignment="0" applyProtection="0"/>
    <xf numFmtId="0" fontId="107" fillId="0" borderId="0" applyNumberFormat="0" applyFill="0" applyBorder="0" applyAlignment="0" applyProtection="0"/>
    <xf numFmtId="0" fontId="5" fillId="0" borderId="0" applyNumberFormat="0" applyFill="0" applyBorder="0" applyAlignment="0" applyProtection="0"/>
    <xf numFmtId="0" fontId="107" fillId="0" borderId="0" applyNumberFormat="0" applyFill="0" applyBorder="0" applyAlignment="0" applyProtection="0"/>
    <xf numFmtId="0" fontId="5" fillId="0" borderId="0" applyNumberFormat="0" applyFill="0" applyBorder="0" applyAlignment="0" applyProtection="0"/>
    <xf numFmtId="0" fontId="107" fillId="0" borderId="0" applyNumberFormat="0" applyFill="0" applyBorder="0" applyAlignment="0" applyProtection="0"/>
    <xf numFmtId="0" fontId="5" fillId="0" borderId="0" applyNumberFormat="0" applyFill="0" applyBorder="0" applyAlignment="0" applyProtection="0"/>
    <xf numFmtId="0" fontId="107" fillId="0" borderId="0" applyNumberFormat="0" applyFill="0" applyBorder="0" applyAlignment="0" applyProtection="0"/>
    <xf numFmtId="0" fontId="5" fillId="0" borderId="0" applyNumberFormat="0" applyFill="0" applyBorder="0" applyAlignment="0" applyProtection="0"/>
    <xf numFmtId="0" fontId="107" fillId="0" borderId="0" applyNumberFormat="0" applyFill="0" applyBorder="0" applyAlignment="0" applyProtection="0"/>
    <xf numFmtId="0" fontId="5" fillId="0" borderId="0" applyNumberFormat="0" applyFill="0" applyBorder="0" applyAlignment="0" applyProtection="0"/>
    <xf numFmtId="0" fontId="107" fillId="0" borderId="0" applyNumberFormat="0" applyFill="0" applyBorder="0" applyAlignment="0" applyProtection="0"/>
    <xf numFmtId="0" fontId="5" fillId="0" borderId="0" applyNumberFormat="0" applyFill="0" applyBorder="0" applyAlignment="0" applyProtection="0"/>
    <xf numFmtId="0" fontId="107" fillId="0" borderId="0" applyNumberFormat="0" applyFill="0" applyBorder="0" applyAlignment="0" applyProtection="0"/>
    <xf numFmtId="0" fontId="107" fillId="0" borderId="0" applyNumberFormat="0" applyFill="0" applyBorder="0" applyAlignment="0" applyProtection="0"/>
    <xf numFmtId="0" fontId="107" fillId="0" borderId="0" applyNumberFormat="0" applyFill="0" applyBorder="0" applyAlignment="0" applyProtection="0"/>
    <xf numFmtId="0" fontId="107" fillId="0" borderId="0" applyNumberFormat="0" applyFill="0" applyBorder="0" applyAlignment="0" applyProtection="0"/>
    <xf numFmtId="0" fontId="107" fillId="0" borderId="0" applyNumberFormat="0" applyFill="0" applyBorder="0" applyAlignment="0" applyProtection="0"/>
    <xf numFmtId="0" fontId="107" fillId="0" borderId="0" applyNumberFormat="0" applyFill="0" applyBorder="0" applyAlignment="0" applyProtection="0"/>
    <xf numFmtId="0" fontId="107" fillId="0" borderId="0" applyNumberFormat="0" applyFill="0" applyBorder="0" applyAlignment="0" applyProtection="0"/>
    <xf numFmtId="0" fontId="5" fillId="0" borderId="0" applyNumberFormat="0" applyFill="0" applyBorder="0" applyAlignment="0" applyProtection="0"/>
    <xf numFmtId="0" fontId="107" fillId="0" borderId="0" applyNumberFormat="0" applyFill="0" applyBorder="0" applyAlignment="0" applyProtection="0"/>
    <xf numFmtId="0" fontId="5" fillId="0" borderId="0" applyNumberFormat="0" applyFill="0" applyBorder="0" applyAlignment="0" applyProtection="0"/>
    <xf numFmtId="0" fontId="107" fillId="0" borderId="0" applyNumberFormat="0" applyFill="0" applyBorder="0" applyAlignment="0" applyProtection="0"/>
    <xf numFmtId="0" fontId="5" fillId="0" borderId="0" applyNumberFormat="0" applyFill="0" applyBorder="0" applyAlignment="0" applyProtection="0"/>
    <xf numFmtId="0" fontId="107" fillId="0" borderId="0" applyNumberFormat="0" applyFill="0" applyBorder="0" applyAlignment="0" applyProtection="0"/>
    <xf numFmtId="0" fontId="5" fillId="0" borderId="0" applyNumberFormat="0" applyFill="0" applyBorder="0" applyAlignment="0" applyProtection="0"/>
    <xf numFmtId="0" fontId="107" fillId="0" borderId="0" applyNumberFormat="0" applyFill="0" applyBorder="0" applyAlignment="0" applyProtection="0"/>
    <xf numFmtId="0" fontId="5" fillId="0" borderId="0" applyNumberFormat="0" applyFill="0" applyBorder="0" applyAlignment="0" applyProtection="0"/>
    <xf numFmtId="0" fontId="107" fillId="0" borderId="0" applyNumberFormat="0" applyFill="0" applyBorder="0" applyAlignment="0" applyProtection="0"/>
    <xf numFmtId="0" fontId="5" fillId="0" borderId="0" applyNumberFormat="0" applyFill="0" applyBorder="0" applyAlignment="0" applyProtection="0"/>
    <xf numFmtId="0" fontId="107" fillId="0" borderId="0" applyNumberFormat="0" applyFill="0" applyBorder="0" applyAlignment="0" applyProtection="0"/>
    <xf numFmtId="0" fontId="5" fillId="0" borderId="0" applyNumberFormat="0" applyFill="0" applyBorder="0" applyAlignment="0" applyProtection="0"/>
    <xf numFmtId="0" fontId="107" fillId="0" borderId="0" applyNumberFormat="0" applyFill="0" applyBorder="0" applyAlignment="0" applyProtection="0"/>
    <xf numFmtId="0" fontId="5" fillId="0" borderId="0" applyNumberFormat="0" applyFill="0" applyBorder="0" applyAlignment="0" applyProtection="0"/>
    <xf numFmtId="0" fontId="107" fillId="0" borderId="0" applyNumberFormat="0" applyFill="0" applyBorder="0" applyAlignment="0" applyProtection="0"/>
    <xf numFmtId="0" fontId="5" fillId="0" borderId="0" applyNumberFormat="0" applyFill="0" applyBorder="0" applyAlignment="0" applyProtection="0"/>
    <xf numFmtId="0" fontId="107" fillId="0" borderId="0" applyNumberFormat="0" applyFill="0" applyBorder="0" applyAlignment="0" applyProtection="0"/>
    <xf numFmtId="0" fontId="5" fillId="0" borderId="0" applyNumberFormat="0" applyFill="0" applyBorder="0" applyAlignment="0" applyProtection="0"/>
    <xf numFmtId="0" fontId="107" fillId="0" borderId="0" applyNumberFormat="0" applyFill="0" applyBorder="0" applyAlignment="0" applyProtection="0"/>
    <xf numFmtId="0" fontId="107" fillId="0" borderId="0" applyNumberFormat="0" applyFill="0" applyBorder="0" applyAlignment="0" applyProtection="0"/>
    <xf numFmtId="0" fontId="5" fillId="0" borderId="0" applyNumberFormat="0" applyFill="0" applyBorder="0" applyAlignment="0" applyProtection="0"/>
    <xf numFmtId="0" fontId="107" fillId="0" borderId="0" applyNumberFormat="0" applyFill="0" applyBorder="0" applyAlignment="0" applyProtection="0"/>
    <xf numFmtId="0" fontId="5" fillId="0" borderId="0" applyNumberFormat="0" applyFill="0" applyBorder="0" applyAlignment="0" applyProtection="0"/>
    <xf numFmtId="0" fontId="107" fillId="0" borderId="0" applyNumberFormat="0" applyFill="0" applyBorder="0" applyAlignment="0" applyProtection="0"/>
    <xf numFmtId="0" fontId="5" fillId="0" borderId="0" applyNumberFormat="0" applyFill="0" applyBorder="0" applyAlignment="0" applyProtection="0"/>
    <xf numFmtId="0" fontId="107" fillId="0" borderId="0" applyNumberFormat="0" applyFill="0" applyBorder="0" applyAlignment="0" applyProtection="0"/>
    <xf numFmtId="0" fontId="5" fillId="0" borderId="0" applyNumberFormat="0" applyFill="0" applyBorder="0" applyAlignment="0" applyProtection="0"/>
    <xf numFmtId="0" fontId="107" fillId="0" borderId="0" applyNumberFormat="0" applyFill="0" applyBorder="0" applyAlignment="0" applyProtection="0"/>
    <xf numFmtId="0" fontId="5" fillId="0" borderId="0" applyNumberFormat="0" applyFill="0" applyBorder="0" applyAlignment="0" applyProtection="0"/>
    <xf numFmtId="0" fontId="107" fillId="0" borderId="0" applyNumberFormat="0" applyFill="0" applyBorder="0" applyAlignment="0" applyProtection="0"/>
    <xf numFmtId="0" fontId="5" fillId="0" borderId="0" applyNumberFormat="0" applyFill="0" applyBorder="0" applyAlignment="0" applyProtection="0"/>
    <xf numFmtId="0" fontId="107" fillId="0" borderId="0" applyNumberFormat="0" applyFill="0" applyBorder="0" applyAlignment="0" applyProtection="0"/>
    <xf numFmtId="0" fontId="5" fillId="0" borderId="0" applyNumberFormat="0" applyFill="0" applyBorder="0" applyAlignment="0" applyProtection="0"/>
    <xf numFmtId="0" fontId="107" fillId="0" borderId="0" applyNumberFormat="0" applyFill="0" applyBorder="0" applyAlignment="0" applyProtection="0"/>
    <xf numFmtId="0" fontId="5" fillId="0" borderId="0" applyNumberFormat="0" applyFill="0" applyBorder="0" applyAlignment="0" applyProtection="0"/>
    <xf numFmtId="0" fontId="107" fillId="0" borderId="0" applyNumberFormat="0" applyFill="0" applyBorder="0" applyAlignment="0" applyProtection="0"/>
    <xf numFmtId="0" fontId="5" fillId="0" borderId="0" applyNumberFormat="0" applyFill="0" applyBorder="0" applyAlignment="0" applyProtection="0"/>
    <xf numFmtId="0" fontId="107" fillId="0" borderId="0" applyNumberFormat="0" applyFill="0" applyBorder="0" applyAlignment="0" applyProtection="0"/>
    <xf numFmtId="0" fontId="5" fillId="0" borderId="0" applyNumberFormat="0" applyFill="0" applyBorder="0" applyAlignment="0" applyProtection="0"/>
    <xf numFmtId="0" fontId="107" fillId="0" borderId="0" applyNumberFormat="0" applyFill="0" applyBorder="0" applyAlignment="0" applyProtection="0"/>
    <xf numFmtId="0" fontId="107" fillId="0" borderId="0" applyNumberFormat="0" applyFill="0" applyBorder="0" applyAlignment="0" applyProtection="0"/>
    <xf numFmtId="0" fontId="5" fillId="0" borderId="0" applyNumberFormat="0" applyFill="0" applyBorder="0" applyAlignment="0" applyProtection="0"/>
    <xf numFmtId="0" fontId="107" fillId="0" borderId="0" applyNumberFormat="0" applyFill="0" applyBorder="0" applyAlignment="0" applyProtection="0"/>
    <xf numFmtId="0" fontId="5" fillId="0" borderId="0" applyNumberFormat="0" applyFill="0" applyBorder="0" applyAlignment="0" applyProtection="0"/>
    <xf numFmtId="0" fontId="107" fillId="0" borderId="0" applyNumberFormat="0" applyFill="0" applyBorder="0" applyAlignment="0" applyProtection="0"/>
    <xf numFmtId="0" fontId="5" fillId="0" borderId="0" applyNumberFormat="0" applyFill="0" applyBorder="0" applyAlignment="0" applyProtection="0"/>
    <xf numFmtId="0" fontId="107" fillId="0" borderId="0" applyNumberFormat="0" applyFill="0" applyBorder="0" applyAlignment="0" applyProtection="0"/>
    <xf numFmtId="0" fontId="5" fillId="0" borderId="0" applyNumberFormat="0" applyFill="0" applyBorder="0" applyAlignment="0" applyProtection="0"/>
    <xf numFmtId="0" fontId="107" fillId="0" borderId="0" applyNumberFormat="0" applyFill="0" applyBorder="0" applyAlignment="0" applyProtection="0"/>
    <xf numFmtId="0" fontId="5" fillId="0" borderId="0" applyNumberFormat="0" applyFill="0" applyBorder="0" applyAlignment="0" applyProtection="0"/>
    <xf numFmtId="0" fontId="107" fillId="0" borderId="0" applyNumberFormat="0" applyFill="0" applyBorder="0" applyAlignment="0" applyProtection="0"/>
    <xf numFmtId="0" fontId="5" fillId="0" borderId="0" applyNumberFormat="0" applyFill="0" applyBorder="0" applyAlignment="0" applyProtection="0"/>
    <xf numFmtId="0" fontId="107" fillId="0" borderId="0" applyNumberFormat="0" applyFill="0" applyBorder="0" applyAlignment="0" applyProtection="0"/>
    <xf numFmtId="0" fontId="5" fillId="0" borderId="0" applyNumberFormat="0" applyFill="0" applyBorder="0" applyAlignment="0" applyProtection="0"/>
    <xf numFmtId="0" fontId="107" fillId="0" borderId="0" applyNumberFormat="0" applyFill="0" applyBorder="0" applyAlignment="0" applyProtection="0"/>
    <xf numFmtId="0" fontId="5" fillId="0" borderId="0" applyNumberFormat="0" applyFill="0" applyBorder="0" applyAlignment="0" applyProtection="0"/>
    <xf numFmtId="0" fontId="107" fillId="0" borderId="0" applyNumberFormat="0" applyFill="0" applyBorder="0" applyAlignment="0" applyProtection="0"/>
    <xf numFmtId="0" fontId="5" fillId="0" borderId="0" applyNumberFormat="0" applyFill="0" applyBorder="0" applyAlignment="0" applyProtection="0"/>
    <xf numFmtId="0" fontId="107" fillId="0" borderId="0" applyNumberFormat="0" applyFill="0" applyBorder="0" applyAlignment="0" applyProtection="0"/>
    <xf numFmtId="0" fontId="5" fillId="0" borderId="0" applyNumberFormat="0" applyFill="0" applyBorder="0" applyAlignment="0" applyProtection="0"/>
    <xf numFmtId="0" fontId="107" fillId="0" borderId="0" applyNumberFormat="0" applyFill="0" applyBorder="0" applyAlignment="0" applyProtection="0"/>
    <xf numFmtId="0" fontId="18" fillId="0" borderId="0" applyNumberFormat="0" applyFill="0" applyBorder="0" applyAlignment="0" applyProtection="0"/>
    <xf numFmtId="0" fontId="107" fillId="0" borderId="0" applyNumberFormat="0" applyFill="0" applyBorder="0" applyAlignment="0" applyProtection="0"/>
    <xf numFmtId="0" fontId="5" fillId="0" borderId="0" applyNumberFormat="0" applyFill="0" applyBorder="0" applyAlignment="0" applyProtection="0"/>
    <xf numFmtId="0" fontId="107" fillId="0" borderId="0" applyNumberFormat="0" applyFill="0" applyBorder="0" applyAlignment="0" applyProtection="0"/>
    <xf numFmtId="0" fontId="5" fillId="0" borderId="0" applyNumberFormat="0" applyFill="0" applyBorder="0" applyAlignment="0" applyProtection="0"/>
    <xf numFmtId="0" fontId="107" fillId="0" borderId="0" applyNumberFormat="0" applyFill="0" applyBorder="0" applyAlignment="0" applyProtection="0"/>
    <xf numFmtId="0" fontId="5" fillId="0" borderId="0" applyNumberFormat="0" applyFill="0" applyBorder="0" applyAlignment="0" applyProtection="0"/>
    <xf numFmtId="0" fontId="107" fillId="0" borderId="0" applyNumberFormat="0" applyFill="0" applyBorder="0" applyAlignment="0" applyProtection="0"/>
    <xf numFmtId="0" fontId="5" fillId="0" borderId="0" applyNumberFormat="0" applyFill="0" applyBorder="0" applyAlignment="0" applyProtection="0"/>
    <xf numFmtId="0" fontId="107" fillId="0" borderId="0" applyNumberFormat="0" applyFill="0" applyBorder="0" applyAlignment="0" applyProtection="0"/>
    <xf numFmtId="0" fontId="5" fillId="0" borderId="0" applyNumberFormat="0" applyFill="0" applyBorder="0" applyAlignment="0" applyProtection="0"/>
    <xf numFmtId="0" fontId="107" fillId="0" borderId="0" applyNumberFormat="0" applyFill="0" applyBorder="0" applyAlignment="0" applyProtection="0"/>
    <xf numFmtId="0" fontId="5" fillId="0" borderId="0" applyNumberFormat="0" applyFill="0" applyBorder="0" applyAlignment="0" applyProtection="0"/>
    <xf numFmtId="0" fontId="107" fillId="0" borderId="0" applyNumberFormat="0" applyFill="0" applyBorder="0" applyAlignment="0" applyProtection="0"/>
    <xf numFmtId="0" fontId="5" fillId="0" borderId="0" applyNumberFormat="0" applyFill="0" applyBorder="0" applyAlignment="0" applyProtection="0"/>
    <xf numFmtId="0" fontId="107" fillId="0" borderId="0" applyNumberFormat="0" applyFill="0" applyBorder="0" applyAlignment="0" applyProtection="0"/>
    <xf numFmtId="0" fontId="5" fillId="0" borderId="0" applyNumberFormat="0" applyFill="0" applyBorder="0" applyAlignment="0" applyProtection="0"/>
    <xf numFmtId="0" fontId="107" fillId="0" borderId="0" applyNumberFormat="0" applyFill="0" applyBorder="0" applyAlignment="0" applyProtection="0"/>
    <xf numFmtId="0" fontId="5" fillId="0" borderId="0" applyNumberFormat="0" applyFill="0" applyBorder="0" applyAlignment="0" applyProtection="0"/>
    <xf numFmtId="0" fontId="107" fillId="0" borderId="0" applyNumberFormat="0" applyFill="0" applyBorder="0" applyAlignment="0" applyProtection="0"/>
    <xf numFmtId="0" fontId="5" fillId="0" borderId="0" applyNumberFormat="0" applyFill="0" applyBorder="0" applyAlignment="0" applyProtection="0"/>
    <xf numFmtId="0" fontId="107" fillId="0" borderId="0" applyNumberFormat="0" applyFill="0" applyBorder="0" applyAlignment="0" applyProtection="0"/>
    <xf numFmtId="0" fontId="5" fillId="0" borderId="0" applyNumberFormat="0" applyFill="0" applyBorder="0" applyAlignment="0" applyProtection="0"/>
    <xf numFmtId="0" fontId="107" fillId="0" borderId="0" applyNumberFormat="0" applyFill="0" applyBorder="0" applyAlignment="0" applyProtection="0"/>
    <xf numFmtId="0" fontId="5" fillId="0" borderId="0" applyNumberFormat="0" applyFill="0" applyBorder="0" applyAlignment="0" applyProtection="0"/>
    <xf numFmtId="0" fontId="107" fillId="0" borderId="0" applyNumberFormat="0" applyFill="0" applyBorder="0" applyAlignment="0" applyProtection="0"/>
    <xf numFmtId="0" fontId="5" fillId="0" borderId="0" applyNumberFormat="0" applyFill="0" applyBorder="0" applyAlignment="0" applyProtection="0"/>
    <xf numFmtId="0" fontId="107" fillId="0" borderId="0" applyNumberFormat="0" applyFill="0" applyBorder="0" applyAlignment="0" applyProtection="0"/>
    <xf numFmtId="0" fontId="5" fillId="0" borderId="0" applyNumberFormat="0" applyFill="0" applyBorder="0" applyAlignment="0" applyProtection="0"/>
    <xf numFmtId="0" fontId="107" fillId="0" borderId="0" applyNumberFormat="0" applyFill="0" applyBorder="0" applyAlignment="0" applyProtection="0"/>
    <xf numFmtId="0" fontId="5" fillId="0" borderId="0" applyNumberFormat="0" applyFill="0" applyBorder="0" applyAlignment="0" applyProtection="0"/>
    <xf numFmtId="0" fontId="107" fillId="0" borderId="0" applyNumberFormat="0" applyFill="0" applyBorder="0" applyAlignment="0" applyProtection="0"/>
    <xf numFmtId="0" fontId="5" fillId="0" borderId="0" applyNumberFormat="0" applyFill="0" applyBorder="0" applyAlignment="0" applyProtection="0"/>
    <xf numFmtId="0" fontId="107" fillId="0" borderId="0" applyNumberFormat="0" applyFill="0" applyBorder="0" applyAlignment="0" applyProtection="0"/>
    <xf numFmtId="0" fontId="5" fillId="0" borderId="0" applyNumberFormat="0" applyFill="0" applyBorder="0" applyAlignment="0" applyProtection="0"/>
    <xf numFmtId="0" fontId="107" fillId="0" borderId="0" applyNumberFormat="0" applyFill="0" applyBorder="0" applyAlignment="0" applyProtection="0"/>
    <xf numFmtId="0" fontId="5" fillId="0" borderId="0" applyNumberFormat="0" applyFill="0" applyBorder="0" applyAlignment="0" applyProtection="0"/>
    <xf numFmtId="0" fontId="107" fillId="0" borderId="0" applyNumberFormat="0" applyFill="0" applyBorder="0" applyAlignment="0" applyProtection="0"/>
    <xf numFmtId="0" fontId="5" fillId="0" borderId="0" applyNumberFormat="0" applyFill="0" applyBorder="0" applyAlignment="0" applyProtection="0"/>
    <xf numFmtId="0" fontId="107" fillId="0" borderId="0" applyNumberFormat="0" applyFill="0" applyBorder="0" applyAlignment="0" applyProtection="0"/>
    <xf numFmtId="0" fontId="5" fillId="0" borderId="0" applyNumberForma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0" fontId="22" fillId="0" borderId="0" applyFont="0" applyFill="0" applyBorder="0" applyAlignment="0" applyProtection="0"/>
    <xf numFmtId="0" fontId="172" fillId="0" borderId="0" applyNumberFormat="0" applyFill="0" applyBorder="0" applyAlignment="0" applyProtection="0"/>
    <xf numFmtId="0" fontId="5" fillId="0" borderId="0" applyNumberFormat="0" applyFill="0" applyBorder="0" applyAlignment="0" applyProtection="0"/>
    <xf numFmtId="0" fontId="172" fillId="0" borderId="0" applyFill="0" applyBorder="0" applyAlignment="0" applyProtection="0"/>
    <xf numFmtId="0" fontId="98" fillId="0" borderId="30" applyFill="0" applyAlignment="0" applyProtection="0"/>
    <xf numFmtId="0" fontId="98" fillId="0" borderId="30" applyNumberFormat="0" applyFill="0" applyAlignment="0" applyProtection="0"/>
    <xf numFmtId="0" fontId="5" fillId="0" borderId="0" applyNumberFormat="0" applyFill="0" applyAlignment="0" applyProtection="0"/>
    <xf numFmtId="0" fontId="98" fillId="0" borderId="30" applyNumberFormat="0" applyFill="0" applyAlignment="0" applyProtection="0"/>
    <xf numFmtId="0" fontId="5" fillId="0" borderId="0" applyNumberFormat="0" applyFill="0" applyAlignment="0" applyProtection="0"/>
    <xf numFmtId="0" fontId="98" fillId="0" borderId="30" applyNumberFormat="0" applyFill="0" applyAlignment="0" applyProtection="0"/>
    <xf numFmtId="0" fontId="5" fillId="0" borderId="0" applyNumberFormat="0" applyFill="0" applyAlignment="0" applyProtection="0"/>
    <xf numFmtId="0" fontId="98" fillId="0" borderId="30" applyNumberFormat="0" applyFill="0" applyAlignment="0" applyProtection="0"/>
    <xf numFmtId="0" fontId="5" fillId="0" borderId="0" applyNumberFormat="0" applyFill="0" applyAlignment="0" applyProtection="0"/>
    <xf numFmtId="0" fontId="98" fillId="0" borderId="30" applyNumberFormat="0" applyFill="0" applyAlignment="0" applyProtection="0"/>
    <xf numFmtId="0" fontId="5" fillId="0" borderId="0" applyNumberFormat="0" applyFill="0" applyAlignment="0" applyProtection="0"/>
    <xf numFmtId="0" fontId="98" fillId="0" borderId="30" applyNumberFormat="0" applyFill="0" applyAlignment="0" applyProtection="0"/>
    <xf numFmtId="0" fontId="5" fillId="0" borderId="0" applyNumberFormat="0" applyFill="0" applyAlignment="0" applyProtection="0"/>
    <xf numFmtId="0" fontId="98" fillId="0" borderId="30" applyNumberFormat="0" applyFill="0" applyAlignment="0" applyProtection="0"/>
    <xf numFmtId="0" fontId="5" fillId="0" borderId="0" applyNumberFormat="0" applyFill="0" applyAlignment="0" applyProtection="0"/>
    <xf numFmtId="0" fontId="98" fillId="0" borderId="30" applyNumberFormat="0" applyFill="0" applyAlignment="0" applyProtection="0"/>
    <xf numFmtId="0" fontId="5" fillId="0" borderId="0" applyNumberFormat="0" applyFill="0" applyAlignment="0" applyProtection="0"/>
    <xf numFmtId="0" fontId="98" fillId="0" borderId="30" applyNumberFormat="0" applyFill="0" applyAlignment="0" applyProtection="0"/>
    <xf numFmtId="0" fontId="5" fillId="0" borderId="0" applyNumberFormat="0" applyFill="0" applyAlignment="0" applyProtection="0"/>
    <xf numFmtId="0" fontId="98" fillId="0" borderId="30" applyNumberFormat="0" applyFill="0" applyAlignment="0" applyProtection="0"/>
    <xf numFmtId="0" fontId="5" fillId="0" borderId="0" applyNumberFormat="0" applyFill="0" applyAlignment="0" applyProtection="0"/>
    <xf numFmtId="0" fontId="98" fillId="0" borderId="30" applyNumberFormat="0" applyFill="0" applyAlignment="0" applyProtection="0"/>
    <xf numFmtId="0" fontId="96" fillId="0" borderId="28" applyNumberFormat="0" applyFill="0" applyAlignment="0" applyProtection="0"/>
    <xf numFmtId="0" fontId="98" fillId="0" borderId="30" applyNumberFormat="0" applyFill="0" applyAlignment="0" applyProtection="0"/>
    <xf numFmtId="0" fontId="98" fillId="0" borderId="30" applyNumberFormat="0" applyFill="0" applyAlignment="0" applyProtection="0"/>
    <xf numFmtId="0" fontId="96" fillId="0" borderId="28" applyNumberFormat="0" applyFill="0" applyAlignment="0" applyProtection="0"/>
    <xf numFmtId="0" fontId="98" fillId="0" borderId="30" applyNumberFormat="0" applyFill="0" applyAlignment="0" applyProtection="0"/>
    <xf numFmtId="0" fontId="98" fillId="0" borderId="30" applyNumberFormat="0" applyFill="0" applyAlignment="0" applyProtection="0"/>
    <xf numFmtId="0" fontId="5" fillId="0" borderId="0" applyNumberFormat="0" applyFill="0" applyAlignment="0" applyProtection="0"/>
    <xf numFmtId="0" fontId="98" fillId="0" borderId="30" applyNumberFormat="0" applyFill="0" applyAlignment="0" applyProtection="0"/>
    <xf numFmtId="0" fontId="5" fillId="0" borderId="0" applyNumberFormat="0" applyFill="0" applyAlignment="0" applyProtection="0"/>
    <xf numFmtId="0" fontId="98" fillId="0" borderId="30" applyNumberFormat="0" applyFill="0" applyAlignment="0" applyProtection="0"/>
    <xf numFmtId="0" fontId="5" fillId="0" borderId="0" applyNumberFormat="0" applyFill="0" applyAlignment="0" applyProtection="0"/>
    <xf numFmtId="0" fontId="98" fillId="0" borderId="30" applyNumberFormat="0" applyFill="0" applyAlignment="0" applyProtection="0"/>
    <xf numFmtId="0" fontId="5" fillId="0" borderId="0" applyNumberFormat="0" applyFill="0" applyAlignment="0" applyProtection="0"/>
    <xf numFmtId="0" fontId="98" fillId="0" borderId="30" applyNumberFormat="0" applyFill="0" applyAlignment="0" applyProtection="0"/>
    <xf numFmtId="0" fontId="5" fillId="0" borderId="0" applyNumberFormat="0" applyFill="0" applyAlignment="0" applyProtection="0"/>
    <xf numFmtId="0" fontId="98" fillId="0" borderId="30" applyNumberFormat="0" applyFill="0" applyAlignment="0" applyProtection="0"/>
    <xf numFmtId="0" fontId="5" fillId="0" borderId="0" applyNumberFormat="0" applyFill="0" applyAlignment="0" applyProtection="0"/>
    <xf numFmtId="0" fontId="98" fillId="0" borderId="30" applyNumberFormat="0" applyFill="0" applyAlignment="0" applyProtection="0"/>
    <xf numFmtId="0" fontId="5" fillId="0" borderId="0" applyNumberFormat="0" applyFill="0" applyAlignment="0" applyProtection="0"/>
    <xf numFmtId="0" fontId="98" fillId="0" borderId="30" applyNumberFormat="0" applyFill="0" applyAlignment="0" applyProtection="0"/>
    <xf numFmtId="0" fontId="5" fillId="0" borderId="0" applyNumberFormat="0" applyFill="0" applyAlignment="0" applyProtection="0"/>
    <xf numFmtId="0" fontId="98" fillId="0" borderId="30" applyNumberFormat="0" applyFill="0" applyAlignment="0" applyProtection="0"/>
    <xf numFmtId="0" fontId="5" fillId="0" borderId="0" applyNumberFormat="0" applyFill="0" applyAlignment="0" applyProtection="0"/>
    <xf numFmtId="0" fontId="98" fillId="0" borderId="30" applyNumberFormat="0" applyFill="0" applyAlignment="0" applyProtection="0"/>
    <xf numFmtId="0" fontId="5" fillId="0" borderId="0" applyNumberFormat="0" applyFill="0" applyAlignment="0" applyProtection="0"/>
    <xf numFmtId="0" fontId="98" fillId="0" borderId="30" applyNumberFormat="0" applyFill="0" applyAlignment="0" applyProtection="0"/>
    <xf numFmtId="0" fontId="98" fillId="0" borderId="30" applyNumberFormat="0" applyFill="0" applyAlignment="0" applyProtection="0"/>
    <xf numFmtId="0" fontId="5" fillId="0" borderId="0" applyNumberFormat="0" applyFill="0" applyAlignment="0" applyProtection="0"/>
    <xf numFmtId="0" fontId="98" fillId="0" borderId="30" applyNumberFormat="0" applyFill="0" applyAlignment="0" applyProtection="0"/>
    <xf numFmtId="0" fontId="5" fillId="0" borderId="0" applyNumberFormat="0" applyFill="0" applyAlignment="0" applyProtection="0"/>
    <xf numFmtId="0" fontId="98" fillId="0" borderId="30" applyNumberFormat="0" applyFill="0" applyAlignment="0" applyProtection="0"/>
    <xf numFmtId="0" fontId="5" fillId="0" borderId="0" applyNumberFormat="0" applyFill="0" applyAlignment="0" applyProtection="0"/>
    <xf numFmtId="0" fontId="98" fillId="0" borderId="30" applyNumberFormat="0" applyFill="0" applyAlignment="0" applyProtection="0"/>
    <xf numFmtId="0" fontId="5" fillId="0" borderId="0" applyNumberFormat="0" applyFill="0" applyAlignment="0" applyProtection="0"/>
    <xf numFmtId="0" fontId="98" fillId="0" borderId="30" applyNumberFormat="0" applyFill="0" applyAlignment="0" applyProtection="0"/>
    <xf numFmtId="0" fontId="5" fillId="0" borderId="0" applyNumberFormat="0" applyFill="0" applyAlignment="0" applyProtection="0"/>
    <xf numFmtId="0" fontId="98" fillId="0" borderId="30" applyNumberFormat="0" applyFill="0" applyAlignment="0" applyProtection="0"/>
    <xf numFmtId="0" fontId="5" fillId="0" borderId="0" applyNumberFormat="0" applyFill="0" applyAlignment="0" applyProtection="0"/>
    <xf numFmtId="0" fontId="98" fillId="0" borderId="30" applyNumberFormat="0" applyFill="0" applyAlignment="0" applyProtection="0"/>
    <xf numFmtId="0" fontId="5" fillId="0" borderId="0" applyNumberFormat="0" applyFill="0" applyAlignment="0" applyProtection="0"/>
    <xf numFmtId="0" fontId="98" fillId="0" borderId="30" applyNumberFormat="0" applyFill="0" applyAlignment="0" applyProtection="0"/>
    <xf numFmtId="0" fontId="5" fillId="0" borderId="0" applyNumberFormat="0" applyFill="0" applyAlignment="0" applyProtection="0"/>
    <xf numFmtId="0" fontId="98" fillId="0" borderId="30" applyNumberFormat="0" applyFill="0" applyAlignment="0" applyProtection="0"/>
    <xf numFmtId="0" fontId="5" fillId="0" borderId="0" applyNumberFormat="0" applyFill="0" applyAlignment="0" applyProtection="0"/>
    <xf numFmtId="0" fontId="98" fillId="0" borderId="30" applyNumberFormat="0" applyFill="0" applyAlignment="0" applyProtection="0"/>
    <xf numFmtId="0" fontId="5" fillId="0" borderId="0" applyNumberFormat="0" applyFill="0" applyAlignment="0" applyProtection="0"/>
    <xf numFmtId="0" fontId="98" fillId="0" borderId="30" applyNumberFormat="0" applyFill="0" applyAlignment="0" applyProtection="0"/>
    <xf numFmtId="0" fontId="98" fillId="0" borderId="30" applyNumberFormat="0" applyFill="0" applyAlignment="0" applyProtection="0"/>
    <xf numFmtId="0" fontId="5" fillId="0" borderId="0" applyNumberFormat="0" applyFill="0" applyAlignment="0" applyProtection="0"/>
    <xf numFmtId="0" fontId="98" fillId="0" borderId="30" applyNumberFormat="0" applyFill="0" applyAlignment="0" applyProtection="0"/>
    <xf numFmtId="0" fontId="5" fillId="0" borderId="0" applyNumberFormat="0" applyFill="0" applyAlignment="0" applyProtection="0"/>
    <xf numFmtId="0" fontId="98" fillId="0" borderId="30" applyNumberFormat="0" applyFill="0" applyAlignment="0" applyProtection="0"/>
    <xf numFmtId="0" fontId="5" fillId="0" borderId="0" applyNumberFormat="0" applyFill="0" applyAlignment="0" applyProtection="0"/>
    <xf numFmtId="0" fontId="98" fillId="0" borderId="30" applyNumberFormat="0" applyFill="0" applyAlignment="0" applyProtection="0"/>
    <xf numFmtId="0" fontId="5" fillId="0" borderId="0" applyNumberFormat="0" applyFill="0" applyAlignment="0" applyProtection="0"/>
    <xf numFmtId="0" fontId="98" fillId="0" borderId="30" applyNumberFormat="0" applyFill="0" applyAlignment="0" applyProtection="0"/>
    <xf numFmtId="0" fontId="5" fillId="0" borderId="0" applyNumberFormat="0" applyFill="0" applyAlignment="0" applyProtection="0"/>
    <xf numFmtId="0" fontId="98" fillId="0" borderId="30" applyNumberFormat="0" applyFill="0" applyAlignment="0" applyProtection="0"/>
    <xf numFmtId="0" fontId="5" fillId="0" borderId="0" applyNumberFormat="0" applyFill="0" applyAlignment="0" applyProtection="0"/>
    <xf numFmtId="0" fontId="98" fillId="0" borderId="30" applyNumberFormat="0" applyFill="0" applyAlignment="0" applyProtection="0"/>
    <xf numFmtId="0" fontId="5" fillId="0" borderId="0" applyNumberFormat="0" applyFill="0" applyAlignment="0" applyProtection="0"/>
    <xf numFmtId="0" fontId="98" fillId="0" borderId="30" applyNumberFormat="0" applyFill="0" applyAlignment="0" applyProtection="0"/>
    <xf numFmtId="0" fontId="5" fillId="0" borderId="0" applyNumberFormat="0" applyFill="0" applyAlignment="0" applyProtection="0"/>
    <xf numFmtId="0" fontId="98" fillId="0" borderId="30" applyNumberFormat="0" applyFill="0" applyAlignment="0" applyProtection="0"/>
    <xf numFmtId="0" fontId="5" fillId="0" borderId="0" applyNumberFormat="0" applyFill="0" applyAlignment="0" applyProtection="0"/>
    <xf numFmtId="0" fontId="98" fillId="0" borderId="30" applyNumberFormat="0" applyFill="0" applyAlignment="0" applyProtection="0"/>
    <xf numFmtId="0" fontId="5" fillId="0" borderId="0" applyNumberFormat="0" applyFill="0" applyAlignment="0" applyProtection="0"/>
    <xf numFmtId="0" fontId="98" fillId="0" borderId="30" applyNumberFormat="0" applyFill="0" applyAlignment="0" applyProtection="0"/>
    <xf numFmtId="0" fontId="6" fillId="0" borderId="2" applyNumberFormat="0" applyFill="0" applyAlignment="0" applyProtection="0"/>
    <xf numFmtId="0" fontId="98" fillId="0" borderId="30" applyNumberFormat="0" applyFill="0" applyAlignment="0" applyProtection="0"/>
    <xf numFmtId="0" fontId="5" fillId="0" borderId="0" applyNumberFormat="0" applyFill="0" applyAlignment="0" applyProtection="0"/>
    <xf numFmtId="0" fontId="98" fillId="0" borderId="30" applyNumberFormat="0" applyFill="0" applyAlignment="0" applyProtection="0"/>
    <xf numFmtId="0" fontId="5" fillId="0" borderId="0" applyNumberFormat="0" applyFill="0" applyAlignment="0" applyProtection="0"/>
    <xf numFmtId="0" fontId="98" fillId="0" borderId="30" applyNumberFormat="0" applyFill="0" applyAlignment="0" applyProtection="0"/>
    <xf numFmtId="0" fontId="5" fillId="0" borderId="0" applyNumberFormat="0" applyFill="0" applyAlignment="0" applyProtection="0"/>
    <xf numFmtId="0" fontId="98" fillId="0" borderId="30" applyNumberFormat="0" applyFill="0" applyAlignment="0" applyProtection="0"/>
    <xf numFmtId="0" fontId="5" fillId="0" borderId="0" applyNumberFormat="0" applyFill="0" applyAlignment="0" applyProtection="0"/>
    <xf numFmtId="0" fontId="98" fillId="0" borderId="30" applyNumberFormat="0" applyFill="0" applyAlignment="0" applyProtection="0"/>
    <xf numFmtId="0" fontId="5" fillId="0" borderId="0" applyNumberFormat="0" applyFill="0" applyAlignment="0" applyProtection="0"/>
    <xf numFmtId="0" fontId="98" fillId="0" borderId="30" applyNumberFormat="0" applyFill="0" applyAlignment="0" applyProtection="0"/>
    <xf numFmtId="0" fontId="5" fillId="0" borderId="0" applyNumberFormat="0" applyFill="0" applyAlignment="0" applyProtection="0"/>
    <xf numFmtId="0" fontId="98" fillId="0" borderId="30" applyNumberFormat="0" applyFill="0" applyAlignment="0" applyProtection="0"/>
    <xf numFmtId="0" fontId="5" fillId="0" borderId="0" applyNumberFormat="0" applyFill="0" applyAlignment="0" applyProtection="0"/>
    <xf numFmtId="0" fontId="98" fillId="0" borderId="30" applyNumberFormat="0" applyFill="0" applyAlignment="0" applyProtection="0"/>
    <xf numFmtId="0" fontId="5" fillId="0" borderId="0" applyNumberFormat="0" applyFill="0" applyAlignment="0" applyProtection="0"/>
    <xf numFmtId="0" fontId="98" fillId="0" borderId="30" applyNumberFormat="0" applyFill="0" applyAlignment="0" applyProtection="0"/>
    <xf numFmtId="0" fontId="5" fillId="0" borderId="0" applyNumberFormat="0" applyFill="0" applyAlignment="0" applyProtection="0"/>
    <xf numFmtId="0" fontId="98" fillId="0" borderId="30" applyNumberFormat="0" applyFill="0" applyAlignment="0" applyProtection="0"/>
    <xf numFmtId="0" fontId="5" fillId="0" borderId="0" applyNumberFormat="0" applyFill="0" applyAlignment="0" applyProtection="0"/>
    <xf numFmtId="0" fontId="98" fillId="0" borderId="30" applyNumberFormat="0" applyFill="0" applyAlignment="0" applyProtection="0"/>
    <xf numFmtId="0" fontId="5" fillId="0" borderId="0" applyNumberFormat="0" applyFill="0" applyAlignment="0" applyProtection="0"/>
    <xf numFmtId="0" fontId="98" fillId="0" borderId="30" applyNumberFormat="0" applyFill="0" applyAlignment="0" applyProtection="0"/>
    <xf numFmtId="0" fontId="5" fillId="0" borderId="0" applyNumberFormat="0" applyFill="0" applyAlignment="0" applyProtection="0"/>
    <xf numFmtId="0" fontId="98" fillId="0" borderId="30" applyNumberFormat="0" applyFill="0" applyAlignment="0" applyProtection="0"/>
    <xf numFmtId="0" fontId="5" fillId="0" borderId="0" applyNumberFormat="0" applyFill="0" applyAlignment="0" applyProtection="0"/>
    <xf numFmtId="0" fontId="98" fillId="0" borderId="30" applyNumberFormat="0" applyFill="0" applyAlignment="0" applyProtection="0"/>
    <xf numFmtId="0" fontId="5" fillId="0" borderId="0" applyNumberFormat="0" applyFill="0" applyAlignment="0" applyProtection="0"/>
    <xf numFmtId="0" fontId="98" fillId="0" borderId="30" applyNumberFormat="0" applyFill="0" applyAlignment="0" applyProtection="0"/>
    <xf numFmtId="0" fontId="5" fillId="0" borderId="0" applyNumberFormat="0" applyFill="0" applyAlignment="0" applyProtection="0"/>
    <xf numFmtId="0" fontId="98" fillId="0" borderId="30" applyNumberFormat="0" applyFill="0" applyAlignment="0" applyProtection="0"/>
    <xf numFmtId="0" fontId="5" fillId="0" borderId="0" applyNumberFormat="0" applyFill="0" applyAlignment="0" applyProtection="0"/>
    <xf numFmtId="0" fontId="98" fillId="0" borderId="30" applyNumberFormat="0" applyFill="0" applyAlignment="0" applyProtection="0"/>
    <xf numFmtId="0" fontId="5" fillId="0" borderId="0" applyNumberFormat="0" applyFill="0" applyAlignment="0" applyProtection="0"/>
    <xf numFmtId="0" fontId="98" fillId="0" borderId="30" applyNumberFormat="0" applyFill="0" applyAlignment="0" applyProtection="0"/>
    <xf numFmtId="0" fontId="5" fillId="0" borderId="0" applyNumberFormat="0" applyFill="0" applyAlignment="0" applyProtection="0"/>
    <xf numFmtId="0" fontId="98" fillId="0" borderId="30" applyNumberFormat="0" applyFill="0" applyAlignment="0" applyProtection="0"/>
    <xf numFmtId="0" fontId="5" fillId="0" borderId="0" applyNumberFormat="0" applyFill="0" applyAlignment="0" applyProtection="0"/>
    <xf numFmtId="0" fontId="98" fillId="0" borderId="30" applyNumberFormat="0" applyFill="0" applyAlignment="0" applyProtection="0"/>
    <xf numFmtId="0" fontId="5" fillId="0" borderId="0" applyNumberFormat="0" applyFill="0" applyAlignment="0" applyProtection="0"/>
    <xf numFmtId="0" fontId="172" fillId="0" borderId="0" applyNumberFormat="0" applyFill="0" applyBorder="0" applyAlignment="0" applyProtection="0"/>
    <xf numFmtId="0" fontId="5" fillId="0" borderId="0" applyNumberFormat="0" applyFill="0" applyBorder="0" applyAlignment="0" applyProtection="0"/>
    <xf numFmtId="0" fontId="172" fillId="0" borderId="0" applyNumberFormat="0" applyFill="0" applyBorder="0" applyAlignment="0" applyProtection="0"/>
    <xf numFmtId="0" fontId="5" fillId="0" borderId="0" applyNumberFormat="0" applyFill="0" applyBorder="0" applyAlignment="0" applyProtection="0"/>
    <xf numFmtId="0" fontId="172" fillId="0" borderId="0" applyNumberFormat="0" applyFill="0" applyBorder="0" applyAlignment="0" applyProtection="0"/>
    <xf numFmtId="0" fontId="5" fillId="0" borderId="0" applyNumberFormat="0" applyFill="0" applyBorder="0" applyAlignment="0" applyProtection="0"/>
    <xf numFmtId="0" fontId="172" fillId="0" borderId="0" applyNumberFormat="0" applyFill="0" applyBorder="0" applyAlignment="0" applyProtection="0"/>
    <xf numFmtId="0" fontId="5" fillId="0" borderId="0" applyNumberFormat="0" applyFill="0" applyBorder="0" applyAlignment="0" applyProtection="0"/>
    <xf numFmtId="0" fontId="172" fillId="0" borderId="0" applyNumberFormat="0" applyFill="0" applyBorder="0" applyAlignment="0" applyProtection="0"/>
    <xf numFmtId="0" fontId="5" fillId="0" borderId="0" applyNumberFormat="0" applyFill="0" applyBorder="0" applyAlignment="0" applyProtection="0"/>
    <xf numFmtId="0" fontId="172" fillId="0" borderId="0" applyNumberFormat="0" applyFill="0" applyBorder="0" applyAlignment="0" applyProtection="0"/>
    <xf numFmtId="0" fontId="5" fillId="0" borderId="0" applyNumberFormat="0" applyFill="0" applyBorder="0" applyAlignment="0" applyProtection="0"/>
    <xf numFmtId="0" fontId="172" fillId="0" borderId="0" applyNumberFormat="0" applyFill="0" applyBorder="0" applyAlignment="0" applyProtection="0"/>
    <xf numFmtId="0" fontId="5" fillId="0" borderId="0" applyNumberFormat="0" applyFill="0" applyBorder="0" applyAlignment="0" applyProtection="0"/>
    <xf numFmtId="0" fontId="172" fillId="0" borderId="0" applyNumberFormat="0" applyFill="0" applyBorder="0" applyAlignment="0" applyProtection="0"/>
    <xf numFmtId="0" fontId="5" fillId="0" borderId="0" applyNumberFormat="0" applyFill="0" applyBorder="0" applyAlignment="0" applyProtection="0"/>
    <xf numFmtId="0" fontId="172" fillId="0" borderId="0" applyNumberFormat="0" applyFill="0" applyBorder="0" applyAlignment="0" applyProtection="0"/>
    <xf numFmtId="0" fontId="5" fillId="0" borderId="0" applyNumberFormat="0" applyFill="0" applyBorder="0" applyAlignment="0" applyProtection="0"/>
    <xf numFmtId="0" fontId="172" fillId="0" borderId="0" applyNumberFormat="0" applyFill="0" applyBorder="0" applyAlignment="0" applyProtection="0"/>
    <xf numFmtId="0" fontId="5" fillId="0" borderId="0" applyNumberFormat="0" applyFill="0" applyBorder="0" applyAlignment="0" applyProtection="0"/>
    <xf numFmtId="0" fontId="6" fillId="0" borderId="39" applyFill="0" applyAlignment="0" applyProtection="0"/>
    <xf numFmtId="0" fontId="118" fillId="0" borderId="29" applyFill="0" applyAlignment="0" applyProtection="0"/>
    <xf numFmtId="0" fontId="118" fillId="0" borderId="29" applyNumberFormat="0" applyFill="0" applyAlignment="0" applyProtection="0"/>
    <xf numFmtId="0" fontId="5" fillId="0" borderId="0" applyNumberFormat="0" applyFill="0" applyAlignment="0" applyProtection="0"/>
    <xf numFmtId="0" fontId="118" fillId="0" borderId="29" applyNumberFormat="0" applyFill="0" applyAlignment="0" applyProtection="0"/>
    <xf numFmtId="0" fontId="5" fillId="0" borderId="0" applyNumberFormat="0" applyFill="0" applyAlignment="0" applyProtection="0"/>
    <xf numFmtId="0" fontId="118" fillId="0" borderId="29" applyNumberFormat="0" applyFill="0" applyAlignment="0" applyProtection="0"/>
    <xf numFmtId="0" fontId="5" fillId="0" borderId="0" applyNumberFormat="0" applyFill="0" applyAlignment="0" applyProtection="0"/>
    <xf numFmtId="0" fontId="118" fillId="0" borderId="29" applyNumberFormat="0" applyFill="0" applyAlignment="0" applyProtection="0"/>
    <xf numFmtId="0" fontId="5" fillId="0" borderId="0" applyNumberFormat="0" applyFill="0" applyAlignment="0" applyProtection="0"/>
    <xf numFmtId="0" fontId="118" fillId="0" borderId="29" applyNumberFormat="0" applyFill="0" applyAlignment="0" applyProtection="0"/>
    <xf numFmtId="0" fontId="5" fillId="0" borderId="0" applyNumberFormat="0" applyFill="0" applyAlignment="0" applyProtection="0"/>
    <xf numFmtId="0" fontId="118" fillId="0" borderId="29" applyNumberFormat="0" applyFill="0" applyAlignment="0" applyProtection="0"/>
    <xf numFmtId="0" fontId="5" fillId="0" borderId="0" applyNumberFormat="0" applyFill="0" applyAlignment="0" applyProtection="0"/>
    <xf numFmtId="0" fontId="118" fillId="0" borderId="29" applyNumberFormat="0" applyFill="0" applyAlignment="0" applyProtection="0"/>
    <xf numFmtId="0" fontId="5" fillId="0" borderId="0" applyNumberFormat="0" applyFill="0" applyAlignment="0" applyProtection="0"/>
    <xf numFmtId="0" fontId="118" fillId="0" borderId="29" applyNumberFormat="0" applyFill="0" applyAlignment="0" applyProtection="0"/>
    <xf numFmtId="0" fontId="5" fillId="0" borderId="0" applyNumberFormat="0" applyFill="0" applyAlignment="0" applyProtection="0"/>
    <xf numFmtId="0" fontId="118" fillId="0" borderId="29" applyNumberFormat="0" applyFill="0" applyAlignment="0" applyProtection="0"/>
    <xf numFmtId="0" fontId="5" fillId="0" borderId="0" applyNumberFormat="0" applyFill="0" applyAlignment="0" applyProtection="0"/>
    <xf numFmtId="0" fontId="118" fillId="0" borderId="29" applyNumberFormat="0" applyFill="0" applyAlignment="0" applyProtection="0"/>
    <xf numFmtId="0" fontId="5" fillId="0" borderId="0" applyNumberFormat="0" applyFill="0" applyAlignment="0" applyProtection="0"/>
    <xf numFmtId="0" fontId="118" fillId="0" borderId="29" applyNumberFormat="0" applyFill="0" applyAlignment="0" applyProtection="0"/>
    <xf numFmtId="0" fontId="97"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97"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5" fillId="0" borderId="0" applyNumberFormat="0" applyFill="0" applyAlignment="0" applyProtection="0"/>
    <xf numFmtId="0" fontId="118" fillId="0" borderId="29" applyNumberFormat="0" applyFill="0" applyAlignment="0" applyProtection="0"/>
    <xf numFmtId="0" fontId="5" fillId="0" borderId="0" applyNumberFormat="0" applyFill="0" applyAlignment="0" applyProtection="0"/>
    <xf numFmtId="0" fontId="118" fillId="0" borderId="29" applyNumberFormat="0" applyFill="0" applyAlignment="0" applyProtection="0"/>
    <xf numFmtId="0" fontId="5" fillId="0" borderId="0" applyNumberFormat="0" applyFill="0" applyAlignment="0" applyProtection="0"/>
    <xf numFmtId="0" fontId="118" fillId="0" borderId="29" applyNumberFormat="0" applyFill="0" applyAlignment="0" applyProtection="0"/>
    <xf numFmtId="0" fontId="5" fillId="0" borderId="0" applyNumberFormat="0" applyFill="0" applyAlignment="0" applyProtection="0"/>
    <xf numFmtId="0" fontId="118" fillId="0" borderId="29" applyNumberFormat="0" applyFill="0" applyAlignment="0" applyProtection="0"/>
    <xf numFmtId="0" fontId="5" fillId="0" borderId="0" applyNumberFormat="0" applyFill="0" applyAlignment="0" applyProtection="0"/>
    <xf numFmtId="0" fontId="118" fillId="0" borderId="29" applyNumberFormat="0" applyFill="0" applyAlignment="0" applyProtection="0"/>
    <xf numFmtId="0" fontId="5" fillId="0" borderId="0" applyNumberFormat="0" applyFill="0" applyAlignment="0" applyProtection="0"/>
    <xf numFmtId="0" fontId="118" fillId="0" borderId="29" applyNumberFormat="0" applyFill="0" applyAlignment="0" applyProtection="0"/>
    <xf numFmtId="0" fontId="5" fillId="0" borderId="0" applyNumberFormat="0" applyFill="0" applyAlignment="0" applyProtection="0"/>
    <xf numFmtId="0" fontId="118" fillId="0" borderId="29" applyNumberFormat="0" applyFill="0" applyAlignment="0" applyProtection="0"/>
    <xf numFmtId="0" fontId="5" fillId="0" borderId="0" applyNumberFormat="0" applyFill="0" applyAlignment="0" applyProtection="0"/>
    <xf numFmtId="0" fontId="118" fillId="0" borderId="29" applyNumberFormat="0" applyFill="0" applyAlignment="0" applyProtection="0"/>
    <xf numFmtId="0" fontId="5" fillId="0" borderId="0" applyNumberFormat="0" applyFill="0" applyAlignment="0" applyProtection="0"/>
    <xf numFmtId="0" fontId="118" fillId="0" borderId="29" applyNumberFormat="0" applyFill="0" applyAlignment="0" applyProtection="0"/>
    <xf numFmtId="0" fontId="5" fillId="0" borderId="0"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5" fillId="0" borderId="0" applyNumberFormat="0" applyFill="0" applyAlignment="0" applyProtection="0"/>
    <xf numFmtId="0" fontId="118" fillId="0" borderId="29" applyNumberFormat="0" applyFill="0" applyAlignment="0" applyProtection="0"/>
    <xf numFmtId="0" fontId="5" fillId="0" borderId="0" applyNumberFormat="0" applyFill="0" applyAlignment="0" applyProtection="0"/>
    <xf numFmtId="0" fontId="118" fillId="0" borderId="29" applyNumberFormat="0" applyFill="0" applyAlignment="0" applyProtection="0"/>
    <xf numFmtId="0" fontId="5" fillId="0" borderId="0" applyNumberFormat="0" applyFill="0" applyAlignment="0" applyProtection="0"/>
    <xf numFmtId="0" fontId="118" fillId="0" borderId="29" applyNumberFormat="0" applyFill="0" applyAlignment="0" applyProtection="0"/>
    <xf numFmtId="0" fontId="5" fillId="0" borderId="0" applyNumberFormat="0" applyFill="0" applyAlignment="0" applyProtection="0"/>
    <xf numFmtId="0" fontId="118" fillId="0" borderId="29" applyNumberFormat="0" applyFill="0" applyAlignment="0" applyProtection="0"/>
    <xf numFmtId="0" fontId="5" fillId="0" borderId="0" applyNumberFormat="0" applyFill="0" applyAlignment="0" applyProtection="0"/>
    <xf numFmtId="0" fontId="118" fillId="0" borderId="29" applyNumberFormat="0" applyFill="0" applyAlignment="0" applyProtection="0"/>
    <xf numFmtId="0" fontId="5" fillId="0" borderId="0" applyNumberFormat="0" applyFill="0" applyAlignment="0" applyProtection="0"/>
    <xf numFmtId="0" fontId="118" fillId="0" borderId="29" applyNumberFormat="0" applyFill="0" applyAlignment="0" applyProtection="0"/>
    <xf numFmtId="0" fontId="5" fillId="0" borderId="0" applyNumberFormat="0" applyFill="0" applyAlignment="0" applyProtection="0"/>
    <xf numFmtId="0" fontId="118" fillId="0" borderId="29" applyNumberFormat="0" applyFill="0" applyAlignment="0" applyProtection="0"/>
    <xf numFmtId="0" fontId="5" fillId="0" borderId="0" applyNumberFormat="0" applyFill="0" applyAlignment="0" applyProtection="0"/>
    <xf numFmtId="0" fontId="118" fillId="0" borderId="29" applyNumberFormat="0" applyFill="0" applyAlignment="0" applyProtection="0"/>
    <xf numFmtId="0" fontId="5" fillId="0" borderId="0" applyNumberFormat="0" applyFill="0" applyAlignment="0" applyProtection="0"/>
    <xf numFmtId="0" fontId="118" fillId="0" borderId="29" applyNumberFormat="0" applyFill="0" applyAlignment="0" applyProtection="0"/>
    <xf numFmtId="0" fontId="5" fillId="0" borderId="0"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5" fillId="0" borderId="0" applyNumberFormat="0" applyFill="0" applyAlignment="0" applyProtection="0"/>
    <xf numFmtId="0" fontId="118" fillId="0" borderId="29" applyNumberFormat="0" applyFill="0" applyAlignment="0" applyProtection="0"/>
    <xf numFmtId="0" fontId="5" fillId="0" borderId="0" applyNumberFormat="0" applyFill="0" applyAlignment="0" applyProtection="0"/>
    <xf numFmtId="0" fontId="118" fillId="0" borderId="29" applyNumberFormat="0" applyFill="0" applyAlignment="0" applyProtection="0"/>
    <xf numFmtId="0" fontId="5" fillId="0" borderId="0" applyNumberFormat="0" applyFill="0" applyAlignment="0" applyProtection="0"/>
    <xf numFmtId="0" fontId="118" fillId="0" borderId="29" applyNumberFormat="0" applyFill="0" applyAlignment="0" applyProtection="0"/>
    <xf numFmtId="0" fontId="5" fillId="0" borderId="0" applyNumberFormat="0" applyFill="0" applyAlignment="0" applyProtection="0"/>
    <xf numFmtId="0" fontId="118" fillId="0" borderId="29" applyNumberFormat="0" applyFill="0" applyAlignment="0" applyProtection="0"/>
    <xf numFmtId="0" fontId="5" fillId="0" borderId="0" applyNumberFormat="0" applyFill="0" applyAlignment="0" applyProtection="0"/>
    <xf numFmtId="0" fontId="118" fillId="0" borderId="29" applyNumberFormat="0" applyFill="0" applyAlignment="0" applyProtection="0"/>
    <xf numFmtId="0" fontId="5" fillId="0" borderId="0" applyNumberFormat="0" applyFill="0" applyAlignment="0" applyProtection="0"/>
    <xf numFmtId="0" fontId="118" fillId="0" borderId="29" applyNumberFormat="0" applyFill="0" applyAlignment="0" applyProtection="0"/>
    <xf numFmtId="0" fontId="5" fillId="0" borderId="0" applyNumberFormat="0" applyFill="0" applyAlignment="0" applyProtection="0"/>
    <xf numFmtId="0" fontId="118" fillId="0" borderId="29" applyNumberFormat="0" applyFill="0" applyAlignment="0" applyProtection="0"/>
    <xf numFmtId="0" fontId="5" fillId="0" borderId="0" applyNumberFormat="0" applyFill="0" applyAlignment="0" applyProtection="0"/>
    <xf numFmtId="0" fontId="118" fillId="0" borderId="29" applyNumberFormat="0" applyFill="0" applyAlignment="0" applyProtection="0"/>
    <xf numFmtId="0" fontId="5" fillId="0" borderId="0" applyNumberFormat="0" applyFill="0" applyAlignment="0" applyProtection="0"/>
    <xf numFmtId="0" fontId="118" fillId="0" borderId="29" applyNumberFormat="0" applyFill="0" applyAlignment="0" applyProtection="0"/>
    <xf numFmtId="0" fontId="5" fillId="0" borderId="0" applyNumberFormat="0" applyFill="0" applyAlignment="0" applyProtection="0"/>
    <xf numFmtId="0" fontId="118" fillId="0" borderId="29" applyNumberFormat="0" applyFill="0" applyAlignment="0" applyProtection="0"/>
    <xf numFmtId="0" fontId="7" fillId="0" borderId="3" applyNumberFormat="0" applyFill="0" applyAlignment="0" applyProtection="0"/>
    <xf numFmtId="0" fontId="118" fillId="0" borderId="29" applyNumberFormat="0" applyFill="0" applyAlignment="0" applyProtection="0"/>
    <xf numFmtId="0" fontId="5" fillId="0" borderId="0" applyNumberFormat="0" applyFill="0" applyAlignment="0" applyProtection="0"/>
    <xf numFmtId="0" fontId="118" fillId="0" borderId="29" applyNumberFormat="0" applyFill="0" applyAlignment="0" applyProtection="0"/>
    <xf numFmtId="0" fontId="5" fillId="0" borderId="0" applyNumberFormat="0" applyFill="0" applyAlignment="0" applyProtection="0"/>
    <xf numFmtId="0" fontId="118" fillId="0" borderId="29" applyNumberFormat="0" applyFill="0" applyAlignment="0" applyProtection="0"/>
    <xf numFmtId="0" fontId="5" fillId="0" borderId="0" applyNumberFormat="0" applyFill="0" applyAlignment="0" applyProtection="0"/>
    <xf numFmtId="0" fontId="118" fillId="0" borderId="29" applyNumberFormat="0" applyFill="0" applyAlignment="0" applyProtection="0"/>
    <xf numFmtId="0" fontId="5" fillId="0" borderId="0" applyNumberFormat="0" applyFill="0" applyAlignment="0" applyProtection="0"/>
    <xf numFmtId="0" fontId="118" fillId="0" borderId="29" applyNumberFormat="0" applyFill="0" applyAlignment="0" applyProtection="0"/>
    <xf numFmtId="0" fontId="5" fillId="0" borderId="0" applyNumberFormat="0" applyFill="0" applyAlignment="0" applyProtection="0"/>
    <xf numFmtId="0" fontId="118" fillId="0" borderId="29" applyNumberFormat="0" applyFill="0" applyAlignment="0" applyProtection="0"/>
    <xf numFmtId="0" fontId="5" fillId="0" borderId="0" applyNumberFormat="0" applyFill="0" applyAlignment="0" applyProtection="0"/>
    <xf numFmtId="0" fontId="118" fillId="0" borderId="29" applyNumberFormat="0" applyFill="0" applyAlignment="0" applyProtection="0"/>
    <xf numFmtId="0" fontId="5" fillId="0" borderId="0" applyNumberFormat="0" applyFill="0" applyAlignment="0" applyProtection="0"/>
    <xf numFmtId="0" fontId="118" fillId="0" borderId="29" applyNumberFormat="0" applyFill="0" applyAlignment="0" applyProtection="0"/>
    <xf numFmtId="0" fontId="5" fillId="0" borderId="0" applyNumberFormat="0" applyFill="0" applyAlignment="0" applyProtection="0"/>
    <xf numFmtId="0" fontId="118" fillId="0" borderId="29" applyNumberFormat="0" applyFill="0" applyAlignment="0" applyProtection="0"/>
    <xf numFmtId="0" fontId="5" fillId="0" borderId="0" applyNumberFormat="0" applyFill="0" applyAlignment="0" applyProtection="0"/>
    <xf numFmtId="0" fontId="118" fillId="0" borderId="29" applyNumberFormat="0" applyFill="0" applyAlignment="0" applyProtection="0"/>
    <xf numFmtId="0" fontId="5" fillId="0" borderId="0" applyNumberFormat="0" applyFill="0" applyAlignment="0" applyProtection="0"/>
    <xf numFmtId="0" fontId="118" fillId="0" borderId="29" applyNumberFormat="0" applyFill="0" applyAlignment="0" applyProtection="0"/>
    <xf numFmtId="0" fontId="5" fillId="0" borderId="0" applyNumberFormat="0" applyFill="0" applyAlignment="0" applyProtection="0"/>
    <xf numFmtId="0" fontId="118" fillId="0" borderId="29" applyNumberFormat="0" applyFill="0" applyAlignment="0" applyProtection="0"/>
    <xf numFmtId="0" fontId="5" fillId="0" borderId="0" applyNumberFormat="0" applyFill="0" applyAlignment="0" applyProtection="0"/>
    <xf numFmtId="0" fontId="118" fillId="0" borderId="29" applyNumberFormat="0" applyFill="0" applyAlignment="0" applyProtection="0"/>
    <xf numFmtId="0" fontId="5" fillId="0" borderId="0" applyNumberFormat="0" applyFill="0" applyAlignment="0" applyProtection="0"/>
    <xf numFmtId="0" fontId="118" fillId="0" borderId="29" applyNumberFormat="0" applyFill="0" applyAlignment="0" applyProtection="0"/>
    <xf numFmtId="0" fontId="5" fillId="0" borderId="0" applyNumberFormat="0" applyFill="0" applyAlignment="0" applyProtection="0"/>
    <xf numFmtId="0" fontId="118" fillId="0" borderId="29" applyNumberFormat="0" applyFill="0" applyAlignment="0" applyProtection="0"/>
    <xf numFmtId="0" fontId="5" fillId="0" borderId="0" applyNumberFormat="0" applyFill="0" applyAlignment="0" applyProtection="0"/>
    <xf numFmtId="0" fontId="118" fillId="0" borderId="29" applyNumberFormat="0" applyFill="0" applyAlignment="0" applyProtection="0"/>
    <xf numFmtId="0" fontId="5" fillId="0" borderId="0" applyNumberFormat="0" applyFill="0" applyAlignment="0" applyProtection="0"/>
    <xf numFmtId="0" fontId="118" fillId="0" borderId="29" applyNumberFormat="0" applyFill="0" applyAlignment="0" applyProtection="0"/>
    <xf numFmtId="0" fontId="5" fillId="0" borderId="0" applyNumberFormat="0" applyFill="0" applyAlignment="0" applyProtection="0"/>
    <xf numFmtId="0" fontId="118" fillId="0" borderId="29" applyNumberFormat="0" applyFill="0" applyAlignment="0" applyProtection="0"/>
    <xf numFmtId="0" fontId="5" fillId="0" borderId="0" applyNumberFormat="0" applyFill="0" applyAlignment="0" applyProtection="0"/>
    <xf numFmtId="0" fontId="118" fillId="0" borderId="29" applyNumberFormat="0" applyFill="0" applyAlignment="0" applyProtection="0"/>
    <xf numFmtId="0" fontId="5" fillId="0" borderId="0" applyNumberFormat="0" applyFill="0" applyAlignment="0" applyProtection="0"/>
    <xf numFmtId="0" fontId="118" fillId="0" borderId="29" applyNumberFormat="0" applyFill="0" applyAlignment="0" applyProtection="0"/>
    <xf numFmtId="0" fontId="5" fillId="0" borderId="0" applyNumberFormat="0" applyFill="0" applyAlignment="0" applyProtection="0"/>
    <xf numFmtId="0" fontId="172" fillId="0" borderId="0" applyNumberFormat="0" applyFill="0" applyBorder="0" applyAlignment="0" applyProtection="0"/>
    <xf numFmtId="0" fontId="5" fillId="0" borderId="0" applyNumberFormat="0" applyFill="0" applyBorder="0" applyAlignment="0" applyProtection="0"/>
    <xf numFmtId="0" fontId="172" fillId="0" borderId="0" applyNumberFormat="0" applyFill="0" applyBorder="0" applyAlignment="0" applyProtection="0"/>
    <xf numFmtId="0" fontId="5" fillId="0" borderId="0" applyNumberFormat="0" applyFill="0" applyBorder="0" applyAlignment="0" applyProtection="0"/>
    <xf numFmtId="0" fontId="172" fillId="0" borderId="0" applyNumberFormat="0" applyFill="0" applyBorder="0" applyAlignment="0" applyProtection="0"/>
    <xf numFmtId="0" fontId="5" fillId="0" borderId="0" applyNumberFormat="0" applyFill="0" applyBorder="0" applyAlignment="0" applyProtection="0"/>
    <xf numFmtId="0" fontId="172" fillId="0" borderId="0" applyNumberFormat="0" applyFill="0" applyBorder="0" applyAlignment="0" applyProtection="0"/>
    <xf numFmtId="0" fontId="5" fillId="0" borderId="0" applyNumberFormat="0" applyFill="0" applyBorder="0" applyAlignment="0" applyProtection="0"/>
    <xf numFmtId="0" fontId="172" fillId="0" borderId="0" applyNumberFormat="0" applyFill="0" applyBorder="0" applyAlignment="0" applyProtection="0"/>
    <xf numFmtId="0" fontId="5" fillId="0" borderId="0" applyNumberFormat="0" applyFill="0" applyBorder="0" applyAlignment="0" applyProtection="0"/>
    <xf numFmtId="0" fontId="172" fillId="0" borderId="0" applyNumberFormat="0" applyFill="0" applyBorder="0" applyAlignment="0" applyProtection="0"/>
    <xf numFmtId="0" fontId="5" fillId="0" borderId="0" applyNumberFormat="0" applyFill="0" applyBorder="0" applyAlignment="0" applyProtection="0"/>
    <xf numFmtId="0" fontId="172" fillId="0" borderId="0" applyNumberFormat="0" applyFill="0" applyBorder="0" applyAlignment="0" applyProtection="0"/>
    <xf numFmtId="0" fontId="5" fillId="0" borderId="0" applyNumberFormat="0" applyFill="0" applyBorder="0" applyAlignment="0" applyProtection="0"/>
    <xf numFmtId="0" fontId="172" fillId="0" borderId="0" applyNumberFormat="0" applyFill="0" applyBorder="0" applyAlignment="0" applyProtection="0"/>
    <xf numFmtId="0" fontId="5" fillId="0" borderId="0" applyNumberFormat="0" applyFill="0" applyBorder="0" applyAlignment="0" applyProtection="0"/>
    <xf numFmtId="0" fontId="172" fillId="0" borderId="0" applyNumberFormat="0" applyFill="0" applyBorder="0" applyAlignment="0" applyProtection="0"/>
    <xf numFmtId="0" fontId="5" fillId="0" borderId="0" applyNumberFormat="0" applyFill="0" applyBorder="0" applyAlignment="0" applyProtection="0"/>
    <xf numFmtId="0" fontId="172" fillId="0" borderId="0" applyNumberFormat="0" applyFill="0" applyBorder="0" applyAlignment="0" applyProtection="0"/>
    <xf numFmtId="0" fontId="5" fillId="0" borderId="0" applyNumberFormat="0" applyFill="0" applyBorder="0" applyAlignment="0" applyProtection="0"/>
    <xf numFmtId="0" fontId="100" fillId="0" borderId="34" applyFill="0" applyAlignment="0" applyProtection="0"/>
    <xf numFmtId="0" fontId="100" fillId="0" borderId="33" applyNumberFormat="0" applyFill="0" applyAlignment="0" applyProtection="0"/>
    <xf numFmtId="0" fontId="5" fillId="0" borderId="0" applyNumberFormat="0" applyFill="0" applyAlignment="0" applyProtection="0"/>
    <xf numFmtId="0" fontId="100" fillId="0" borderId="33" applyNumberFormat="0" applyFill="0" applyAlignment="0" applyProtection="0"/>
    <xf numFmtId="0" fontId="5" fillId="0" borderId="0" applyNumberFormat="0" applyFill="0" applyAlignment="0" applyProtection="0"/>
    <xf numFmtId="0" fontId="100" fillId="0" borderId="33" applyNumberFormat="0" applyFill="0" applyAlignment="0" applyProtection="0"/>
    <xf numFmtId="0" fontId="5" fillId="0" borderId="0" applyNumberFormat="0" applyFill="0" applyAlignment="0" applyProtection="0"/>
    <xf numFmtId="0" fontId="100" fillId="0" borderId="33" applyNumberFormat="0" applyFill="0" applyAlignment="0" applyProtection="0"/>
    <xf numFmtId="0" fontId="5" fillId="0" borderId="0" applyNumberFormat="0" applyFill="0" applyAlignment="0" applyProtection="0"/>
    <xf numFmtId="0" fontId="100" fillId="0" borderId="33" applyNumberFormat="0" applyFill="0" applyAlignment="0" applyProtection="0"/>
    <xf numFmtId="0" fontId="5" fillId="0" borderId="0" applyNumberFormat="0" applyFill="0" applyAlignment="0" applyProtection="0"/>
    <xf numFmtId="0" fontId="100" fillId="0" borderId="33" applyNumberFormat="0" applyFill="0" applyAlignment="0" applyProtection="0"/>
    <xf numFmtId="0" fontId="5" fillId="0" borderId="0" applyNumberFormat="0" applyFill="0" applyAlignment="0" applyProtection="0"/>
    <xf numFmtId="0" fontId="100" fillId="0" borderId="33" applyNumberFormat="0" applyFill="0" applyAlignment="0" applyProtection="0"/>
    <xf numFmtId="0" fontId="5" fillId="0" borderId="0" applyNumberFormat="0" applyFill="0" applyAlignment="0" applyProtection="0"/>
    <xf numFmtId="0" fontId="100" fillId="0" borderId="33" applyNumberFormat="0" applyFill="0" applyAlignment="0" applyProtection="0"/>
    <xf numFmtId="0" fontId="5" fillId="0" borderId="0" applyNumberFormat="0" applyFill="0" applyAlignment="0" applyProtection="0"/>
    <xf numFmtId="0" fontId="100" fillId="0" borderId="33" applyNumberFormat="0" applyFill="0" applyAlignment="0" applyProtection="0"/>
    <xf numFmtId="0" fontId="5" fillId="0" borderId="0" applyNumberFormat="0" applyFill="0" applyAlignment="0" applyProtection="0"/>
    <xf numFmtId="0" fontId="100" fillId="0" borderId="33" applyNumberFormat="0" applyFill="0" applyAlignment="0" applyProtection="0"/>
    <xf numFmtId="0" fontId="5" fillId="0" borderId="0" applyNumberFormat="0" applyFill="0" applyAlignment="0" applyProtection="0"/>
    <xf numFmtId="0" fontId="100" fillId="0" borderId="33" applyNumberFormat="0" applyFill="0" applyAlignment="0" applyProtection="0"/>
    <xf numFmtId="0" fontId="99" fillId="0" borderId="31" applyNumberFormat="0" applyFill="0" applyAlignment="0" applyProtection="0"/>
    <xf numFmtId="0" fontId="100" fillId="0" borderId="33" applyNumberFormat="0" applyFill="0" applyAlignment="0" applyProtection="0"/>
    <xf numFmtId="0" fontId="100" fillId="0" borderId="33" applyNumberFormat="0" applyFill="0" applyAlignment="0" applyProtection="0"/>
    <xf numFmtId="0" fontId="99" fillId="0" borderId="31" applyNumberFormat="0" applyFill="0" applyAlignment="0" applyProtection="0"/>
    <xf numFmtId="0" fontId="100" fillId="0" borderId="33" applyNumberFormat="0" applyFill="0" applyAlignment="0" applyProtection="0"/>
    <xf numFmtId="0" fontId="100" fillId="0" borderId="33" applyNumberFormat="0" applyFill="0" applyAlignment="0" applyProtection="0"/>
    <xf numFmtId="0" fontId="5" fillId="0" borderId="0" applyNumberFormat="0" applyFill="0" applyAlignment="0" applyProtection="0"/>
    <xf numFmtId="0" fontId="100" fillId="0" borderId="33" applyNumberFormat="0" applyFill="0" applyAlignment="0" applyProtection="0"/>
    <xf numFmtId="0" fontId="5" fillId="0" borderId="0" applyNumberFormat="0" applyFill="0" applyAlignment="0" applyProtection="0"/>
    <xf numFmtId="0" fontId="100" fillId="0" borderId="33" applyNumberFormat="0" applyFill="0" applyAlignment="0" applyProtection="0"/>
    <xf numFmtId="0" fontId="5" fillId="0" borderId="0" applyNumberFormat="0" applyFill="0" applyAlignment="0" applyProtection="0"/>
    <xf numFmtId="0" fontId="100" fillId="0" borderId="33" applyNumberFormat="0" applyFill="0" applyAlignment="0" applyProtection="0"/>
    <xf numFmtId="0" fontId="5" fillId="0" borderId="0" applyNumberFormat="0" applyFill="0" applyAlignment="0" applyProtection="0"/>
    <xf numFmtId="0" fontId="100" fillId="0" borderId="33" applyNumberFormat="0" applyFill="0" applyAlignment="0" applyProtection="0"/>
    <xf numFmtId="0" fontId="5" fillId="0" borderId="0" applyNumberFormat="0" applyFill="0" applyAlignment="0" applyProtection="0"/>
    <xf numFmtId="0" fontId="100" fillId="0" borderId="33" applyNumberFormat="0" applyFill="0" applyAlignment="0" applyProtection="0"/>
    <xf numFmtId="0" fontId="5" fillId="0" borderId="0" applyNumberFormat="0" applyFill="0" applyAlignment="0" applyProtection="0"/>
    <xf numFmtId="0" fontId="100" fillId="0" borderId="33" applyNumberFormat="0" applyFill="0" applyAlignment="0" applyProtection="0"/>
    <xf numFmtId="0" fontId="5" fillId="0" borderId="0" applyNumberFormat="0" applyFill="0" applyAlignment="0" applyProtection="0"/>
    <xf numFmtId="0" fontId="100" fillId="0" borderId="33" applyNumberFormat="0" applyFill="0" applyAlignment="0" applyProtection="0"/>
    <xf numFmtId="0" fontId="5" fillId="0" borderId="0" applyNumberFormat="0" applyFill="0" applyAlignment="0" applyProtection="0"/>
    <xf numFmtId="0" fontId="100" fillId="0" borderId="33" applyNumberFormat="0" applyFill="0" applyAlignment="0" applyProtection="0"/>
    <xf numFmtId="0" fontId="5" fillId="0" borderId="0" applyNumberFormat="0" applyFill="0" applyAlignment="0" applyProtection="0"/>
    <xf numFmtId="0" fontId="100" fillId="0" borderId="33" applyNumberFormat="0" applyFill="0" applyAlignment="0" applyProtection="0"/>
    <xf numFmtId="0" fontId="5" fillId="0" borderId="0" applyNumberFormat="0" applyFill="0" applyAlignment="0" applyProtection="0"/>
    <xf numFmtId="0" fontId="100" fillId="0" borderId="33" applyNumberFormat="0" applyFill="0" applyAlignment="0" applyProtection="0"/>
    <xf numFmtId="0" fontId="100" fillId="0" borderId="33" applyNumberFormat="0" applyFill="0" applyAlignment="0" applyProtection="0"/>
    <xf numFmtId="0" fontId="5" fillId="0" borderId="0" applyNumberFormat="0" applyFill="0" applyAlignment="0" applyProtection="0"/>
    <xf numFmtId="0" fontId="100" fillId="0" borderId="33" applyNumberFormat="0" applyFill="0" applyAlignment="0" applyProtection="0"/>
    <xf numFmtId="0" fontId="5" fillId="0" borderId="0" applyNumberFormat="0" applyFill="0" applyAlignment="0" applyProtection="0"/>
    <xf numFmtId="0" fontId="100" fillId="0" borderId="33" applyNumberFormat="0" applyFill="0" applyAlignment="0" applyProtection="0"/>
    <xf numFmtId="0" fontId="5" fillId="0" borderId="0" applyNumberFormat="0" applyFill="0" applyAlignment="0" applyProtection="0"/>
    <xf numFmtId="0" fontId="100" fillId="0" borderId="33" applyNumberFormat="0" applyFill="0" applyAlignment="0" applyProtection="0"/>
    <xf numFmtId="0" fontId="5" fillId="0" borderId="0" applyNumberFormat="0" applyFill="0" applyAlignment="0" applyProtection="0"/>
    <xf numFmtId="0" fontId="100" fillId="0" borderId="33" applyNumberFormat="0" applyFill="0" applyAlignment="0" applyProtection="0"/>
    <xf numFmtId="0" fontId="5" fillId="0" borderId="0" applyNumberFormat="0" applyFill="0" applyAlignment="0" applyProtection="0"/>
    <xf numFmtId="0" fontId="100" fillId="0" borderId="33" applyNumberFormat="0" applyFill="0" applyAlignment="0" applyProtection="0"/>
    <xf numFmtId="0" fontId="5" fillId="0" borderId="0" applyNumberFormat="0" applyFill="0" applyAlignment="0" applyProtection="0"/>
    <xf numFmtId="0" fontId="100" fillId="0" borderId="33" applyNumberFormat="0" applyFill="0" applyAlignment="0" applyProtection="0"/>
    <xf numFmtId="0" fontId="5" fillId="0" borderId="0" applyNumberFormat="0" applyFill="0" applyAlignment="0" applyProtection="0"/>
    <xf numFmtId="0" fontId="100" fillId="0" borderId="33" applyNumberFormat="0" applyFill="0" applyAlignment="0" applyProtection="0"/>
    <xf numFmtId="0" fontId="5" fillId="0" borderId="0" applyNumberFormat="0" applyFill="0" applyAlignment="0" applyProtection="0"/>
    <xf numFmtId="0" fontId="100" fillId="0" borderId="33" applyNumberFormat="0" applyFill="0" applyAlignment="0" applyProtection="0"/>
    <xf numFmtId="0" fontId="5" fillId="0" borderId="0" applyNumberFormat="0" applyFill="0" applyAlignment="0" applyProtection="0"/>
    <xf numFmtId="0" fontId="100" fillId="0" borderId="33" applyNumberFormat="0" applyFill="0" applyAlignment="0" applyProtection="0"/>
    <xf numFmtId="0" fontId="5" fillId="0" borderId="0" applyNumberFormat="0" applyFill="0" applyAlignment="0" applyProtection="0"/>
    <xf numFmtId="0" fontId="100" fillId="0" borderId="33" applyNumberFormat="0" applyFill="0" applyAlignment="0" applyProtection="0"/>
    <xf numFmtId="0" fontId="100" fillId="0" borderId="33" applyNumberFormat="0" applyFill="0" applyAlignment="0" applyProtection="0"/>
    <xf numFmtId="0" fontId="5" fillId="0" borderId="0" applyNumberFormat="0" applyFill="0" applyAlignment="0" applyProtection="0"/>
    <xf numFmtId="0" fontId="100" fillId="0" borderId="33" applyNumberFormat="0" applyFill="0" applyAlignment="0" applyProtection="0"/>
    <xf numFmtId="0" fontId="5" fillId="0" borderId="0" applyNumberFormat="0" applyFill="0" applyAlignment="0" applyProtection="0"/>
    <xf numFmtId="0" fontId="100" fillId="0" borderId="33" applyNumberFormat="0" applyFill="0" applyAlignment="0" applyProtection="0"/>
    <xf numFmtId="0" fontId="5" fillId="0" borderId="0" applyNumberFormat="0" applyFill="0" applyAlignment="0" applyProtection="0"/>
    <xf numFmtId="0" fontId="100" fillId="0" borderId="33" applyNumberFormat="0" applyFill="0" applyAlignment="0" applyProtection="0"/>
    <xf numFmtId="0" fontId="5" fillId="0" borderId="0" applyNumberFormat="0" applyFill="0" applyAlignment="0" applyProtection="0"/>
    <xf numFmtId="0" fontId="100" fillId="0" borderId="33" applyNumberFormat="0" applyFill="0" applyAlignment="0" applyProtection="0"/>
    <xf numFmtId="0" fontId="5" fillId="0" borderId="0" applyNumberFormat="0" applyFill="0" applyAlignment="0" applyProtection="0"/>
    <xf numFmtId="0" fontId="100" fillId="0" borderId="33" applyNumberFormat="0" applyFill="0" applyAlignment="0" applyProtection="0"/>
    <xf numFmtId="0" fontId="5" fillId="0" borderId="0" applyNumberFormat="0" applyFill="0" applyAlignment="0" applyProtection="0"/>
    <xf numFmtId="0" fontId="100" fillId="0" borderId="33" applyNumberFormat="0" applyFill="0" applyAlignment="0" applyProtection="0"/>
    <xf numFmtId="0" fontId="5" fillId="0" borderId="0" applyNumberFormat="0" applyFill="0" applyAlignment="0" applyProtection="0"/>
    <xf numFmtId="0" fontId="100" fillId="0" borderId="33" applyNumberFormat="0" applyFill="0" applyAlignment="0" applyProtection="0"/>
    <xf numFmtId="0" fontId="5" fillId="0" borderId="0" applyNumberFormat="0" applyFill="0" applyAlignment="0" applyProtection="0"/>
    <xf numFmtId="0" fontId="100" fillId="0" borderId="33" applyNumberFormat="0" applyFill="0" applyAlignment="0" applyProtection="0"/>
    <xf numFmtId="0" fontId="5" fillId="0" borderId="0" applyNumberFormat="0" applyFill="0" applyAlignment="0" applyProtection="0"/>
    <xf numFmtId="0" fontId="100" fillId="0" borderId="33" applyNumberFormat="0" applyFill="0" applyAlignment="0" applyProtection="0"/>
    <xf numFmtId="0" fontId="5" fillId="0" borderId="0" applyNumberFormat="0" applyFill="0" applyAlignment="0" applyProtection="0"/>
    <xf numFmtId="0" fontId="100" fillId="0" borderId="33" applyNumberFormat="0" applyFill="0" applyAlignment="0" applyProtection="0"/>
    <xf numFmtId="0" fontId="8" fillId="0" borderId="4" applyNumberFormat="0" applyFill="0" applyAlignment="0" applyProtection="0"/>
    <xf numFmtId="0" fontId="100" fillId="0" borderId="33" applyNumberFormat="0" applyFill="0" applyAlignment="0" applyProtection="0"/>
    <xf numFmtId="0" fontId="5" fillId="0" borderId="0" applyNumberFormat="0" applyFill="0" applyAlignment="0" applyProtection="0"/>
    <xf numFmtId="0" fontId="100" fillId="0" borderId="33" applyNumberFormat="0" applyFill="0" applyAlignment="0" applyProtection="0"/>
    <xf numFmtId="0" fontId="5" fillId="0" borderId="0" applyNumberFormat="0" applyFill="0" applyAlignment="0" applyProtection="0"/>
    <xf numFmtId="0" fontId="100" fillId="0" borderId="33" applyNumberFormat="0" applyFill="0" applyAlignment="0" applyProtection="0"/>
    <xf numFmtId="0" fontId="5" fillId="0" borderId="0" applyNumberFormat="0" applyFill="0" applyAlignment="0" applyProtection="0"/>
    <xf numFmtId="0" fontId="100" fillId="0" borderId="33" applyNumberFormat="0" applyFill="0" applyAlignment="0" applyProtection="0"/>
    <xf numFmtId="0" fontId="5" fillId="0" borderId="0" applyNumberFormat="0" applyFill="0" applyAlignment="0" applyProtection="0"/>
    <xf numFmtId="0" fontId="100" fillId="0" borderId="33" applyNumberFormat="0" applyFill="0" applyAlignment="0" applyProtection="0"/>
    <xf numFmtId="0" fontId="5" fillId="0" borderId="0" applyNumberFormat="0" applyFill="0" applyAlignment="0" applyProtection="0"/>
    <xf numFmtId="0" fontId="100" fillId="0" borderId="33" applyNumberFormat="0" applyFill="0" applyAlignment="0" applyProtection="0"/>
    <xf numFmtId="0" fontId="5" fillId="0" borderId="0" applyNumberFormat="0" applyFill="0" applyAlignment="0" applyProtection="0"/>
    <xf numFmtId="0" fontId="100" fillId="0" borderId="33" applyNumberFormat="0" applyFill="0" applyAlignment="0" applyProtection="0"/>
    <xf numFmtId="0" fontId="5" fillId="0" borderId="0" applyNumberFormat="0" applyFill="0" applyAlignment="0" applyProtection="0"/>
    <xf numFmtId="0" fontId="100" fillId="0" borderId="33" applyNumberFormat="0" applyFill="0" applyAlignment="0" applyProtection="0"/>
    <xf numFmtId="0" fontId="5" fillId="0" borderId="0" applyNumberFormat="0" applyFill="0" applyAlignment="0" applyProtection="0"/>
    <xf numFmtId="0" fontId="100" fillId="0" borderId="33" applyNumberFormat="0" applyFill="0" applyAlignment="0" applyProtection="0"/>
    <xf numFmtId="0" fontId="5" fillId="0" borderId="0" applyNumberFormat="0" applyFill="0" applyAlignment="0" applyProtection="0"/>
    <xf numFmtId="0" fontId="100" fillId="0" borderId="33" applyNumberFormat="0" applyFill="0" applyAlignment="0" applyProtection="0"/>
    <xf numFmtId="0" fontId="5" fillId="0" borderId="0" applyNumberFormat="0" applyFill="0" applyAlignment="0" applyProtection="0"/>
    <xf numFmtId="0" fontId="100" fillId="0" borderId="33" applyNumberFormat="0" applyFill="0" applyAlignment="0" applyProtection="0"/>
    <xf numFmtId="0" fontId="5" fillId="0" borderId="0" applyNumberFormat="0" applyFill="0" applyAlignment="0" applyProtection="0"/>
    <xf numFmtId="0" fontId="100" fillId="0" borderId="33" applyNumberFormat="0" applyFill="0" applyAlignment="0" applyProtection="0"/>
    <xf numFmtId="0" fontId="5" fillId="0" borderId="0" applyNumberFormat="0" applyFill="0" applyAlignment="0" applyProtection="0"/>
    <xf numFmtId="0" fontId="100" fillId="0" borderId="33" applyNumberFormat="0" applyFill="0" applyAlignment="0" applyProtection="0"/>
    <xf numFmtId="0" fontId="5" fillId="0" borderId="0" applyNumberFormat="0" applyFill="0" applyAlignment="0" applyProtection="0"/>
    <xf numFmtId="0" fontId="100" fillId="0" borderId="33" applyNumberFormat="0" applyFill="0" applyAlignment="0" applyProtection="0"/>
    <xf numFmtId="0" fontId="5" fillId="0" borderId="0" applyNumberFormat="0" applyFill="0" applyAlignment="0" applyProtection="0"/>
    <xf numFmtId="0" fontId="100" fillId="0" borderId="33" applyNumberFormat="0" applyFill="0" applyAlignment="0" applyProtection="0"/>
    <xf numFmtId="0" fontId="5" fillId="0" borderId="0" applyNumberFormat="0" applyFill="0" applyAlignment="0" applyProtection="0"/>
    <xf numFmtId="0" fontId="100" fillId="0" borderId="33" applyNumberFormat="0" applyFill="0" applyAlignment="0" applyProtection="0"/>
    <xf numFmtId="0" fontId="5" fillId="0" borderId="0" applyNumberFormat="0" applyFill="0" applyAlignment="0" applyProtection="0"/>
    <xf numFmtId="0" fontId="100" fillId="0" borderId="33" applyNumberFormat="0" applyFill="0" applyAlignment="0" applyProtection="0"/>
    <xf numFmtId="0" fontId="5" fillId="0" borderId="0" applyNumberFormat="0" applyFill="0" applyAlignment="0" applyProtection="0"/>
    <xf numFmtId="0" fontId="100" fillId="0" borderId="33" applyNumberFormat="0" applyFill="0" applyAlignment="0" applyProtection="0"/>
    <xf numFmtId="0" fontId="5" fillId="0" borderId="0" applyNumberFormat="0" applyFill="0" applyAlignment="0" applyProtection="0"/>
    <xf numFmtId="0" fontId="100" fillId="0" borderId="33" applyNumberFormat="0" applyFill="0" applyAlignment="0" applyProtection="0"/>
    <xf numFmtId="0" fontId="5" fillId="0" borderId="0" applyNumberFormat="0" applyFill="0" applyAlignment="0" applyProtection="0"/>
    <xf numFmtId="0" fontId="100" fillId="0" borderId="33" applyNumberFormat="0" applyFill="0" applyAlignment="0" applyProtection="0"/>
    <xf numFmtId="0" fontId="5" fillId="0" borderId="0" applyNumberFormat="0" applyFill="0" applyAlignment="0" applyProtection="0"/>
    <xf numFmtId="0" fontId="172" fillId="0" borderId="0" applyNumberFormat="0" applyFill="0" applyBorder="0" applyAlignment="0" applyProtection="0"/>
    <xf numFmtId="0" fontId="5" fillId="0" borderId="0" applyNumberFormat="0" applyFill="0" applyBorder="0" applyAlignment="0" applyProtection="0"/>
    <xf numFmtId="0" fontId="172" fillId="0" borderId="0" applyNumberFormat="0" applyFill="0" applyBorder="0" applyAlignment="0" applyProtection="0"/>
    <xf numFmtId="0" fontId="5" fillId="0" borderId="0" applyNumberFormat="0" applyFill="0" applyBorder="0" applyAlignment="0" applyProtection="0"/>
    <xf numFmtId="0" fontId="172" fillId="0" borderId="0" applyNumberFormat="0" applyFill="0" applyBorder="0" applyAlignment="0" applyProtection="0"/>
    <xf numFmtId="0" fontId="5" fillId="0" borderId="0" applyNumberFormat="0" applyFill="0" applyBorder="0" applyAlignment="0" applyProtection="0"/>
    <xf numFmtId="0" fontId="172" fillId="0" borderId="0" applyNumberFormat="0" applyFill="0" applyBorder="0" applyAlignment="0" applyProtection="0"/>
    <xf numFmtId="0" fontId="5" fillId="0" borderId="0" applyNumberFormat="0" applyFill="0" applyBorder="0" applyAlignment="0" applyProtection="0"/>
    <xf numFmtId="0" fontId="172" fillId="0" borderId="0" applyNumberFormat="0" applyFill="0" applyBorder="0" applyAlignment="0" applyProtection="0"/>
    <xf numFmtId="0" fontId="5" fillId="0" borderId="0" applyNumberFormat="0" applyFill="0" applyBorder="0" applyAlignment="0" applyProtection="0"/>
    <xf numFmtId="0" fontId="172" fillId="0" borderId="0" applyNumberFormat="0" applyFill="0" applyBorder="0" applyAlignment="0" applyProtection="0"/>
    <xf numFmtId="0" fontId="5" fillId="0" borderId="0" applyNumberFormat="0" applyFill="0" applyBorder="0" applyAlignment="0" applyProtection="0"/>
    <xf numFmtId="0" fontId="172" fillId="0" borderId="0" applyNumberFormat="0" applyFill="0" applyBorder="0" applyAlignment="0" applyProtection="0"/>
    <xf numFmtId="0" fontId="5" fillId="0" borderId="0" applyNumberFormat="0" applyFill="0" applyBorder="0" applyAlignment="0" applyProtection="0"/>
    <xf numFmtId="0" fontId="172" fillId="0" borderId="0" applyNumberFormat="0" applyFill="0" applyBorder="0" applyAlignment="0" applyProtection="0"/>
    <xf numFmtId="0" fontId="5" fillId="0" borderId="0" applyNumberFormat="0" applyFill="0" applyBorder="0" applyAlignment="0" applyProtection="0"/>
    <xf numFmtId="0" fontId="172" fillId="0" borderId="0" applyNumberFormat="0" applyFill="0" applyBorder="0" applyAlignment="0" applyProtection="0"/>
    <xf numFmtId="0" fontId="5" fillId="0" borderId="0" applyNumberFormat="0" applyFill="0" applyBorder="0" applyAlignment="0" applyProtection="0"/>
    <xf numFmtId="0" fontId="172" fillId="0" borderId="0" applyNumberFormat="0" applyFill="0" applyBorder="0" applyAlignment="0" applyProtection="0"/>
    <xf numFmtId="0" fontId="5" fillId="0" borderId="0" applyNumberFormat="0" applyFill="0" applyBorder="0" applyAlignment="0" applyProtection="0"/>
    <xf numFmtId="0" fontId="172" fillId="0" borderId="0" applyNumberFormat="0" applyFill="0" applyBorder="0" applyAlignment="0" applyProtection="0"/>
    <xf numFmtId="0" fontId="100" fillId="0" borderId="0" applyNumberFormat="0" applyFill="0" applyBorder="0" applyAlignment="0" applyProtection="0"/>
    <xf numFmtId="0" fontId="172"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72"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5" fillId="0" borderId="0" applyNumberFormat="0" applyFill="0" applyBorder="0" applyAlignment="0" applyProtection="0"/>
    <xf numFmtId="0" fontId="172" fillId="0" borderId="0" applyNumberFormat="0" applyFill="0" applyBorder="0" applyAlignment="0" applyProtection="0"/>
    <xf numFmtId="0" fontId="5" fillId="0" borderId="0" applyNumberFormat="0" applyFill="0" applyBorder="0" applyAlignment="0" applyProtection="0"/>
    <xf numFmtId="0" fontId="172" fillId="0" borderId="0" applyNumberFormat="0" applyFill="0" applyBorder="0" applyAlignment="0" applyProtection="0"/>
    <xf numFmtId="0" fontId="5" fillId="0" borderId="0" applyNumberFormat="0" applyFill="0" applyBorder="0" applyAlignment="0" applyProtection="0"/>
    <xf numFmtId="0" fontId="172" fillId="0" borderId="0" applyNumberFormat="0" applyFill="0" applyBorder="0" applyAlignment="0" applyProtection="0"/>
    <xf numFmtId="0" fontId="5" fillId="0" borderId="0" applyNumberFormat="0" applyFill="0" applyBorder="0" applyAlignment="0" applyProtection="0"/>
    <xf numFmtId="0" fontId="172" fillId="0" borderId="0" applyNumberFormat="0" applyFill="0" applyBorder="0" applyAlignment="0" applyProtection="0"/>
    <xf numFmtId="0" fontId="5" fillId="0" borderId="0" applyNumberFormat="0" applyFill="0" applyBorder="0" applyAlignment="0" applyProtection="0"/>
    <xf numFmtId="0" fontId="172" fillId="0" borderId="0" applyNumberFormat="0" applyFill="0" applyBorder="0" applyAlignment="0" applyProtection="0"/>
    <xf numFmtId="0" fontId="5" fillId="0" borderId="0" applyNumberFormat="0" applyFill="0" applyBorder="0" applyAlignment="0" applyProtection="0"/>
    <xf numFmtId="0" fontId="172" fillId="0" borderId="0" applyNumberFormat="0" applyFill="0" applyBorder="0" applyAlignment="0" applyProtection="0"/>
    <xf numFmtId="0" fontId="5" fillId="0" borderId="0" applyNumberFormat="0" applyFill="0" applyBorder="0" applyAlignment="0" applyProtection="0"/>
    <xf numFmtId="0" fontId="172" fillId="0" borderId="0" applyNumberFormat="0" applyFill="0" applyBorder="0" applyAlignment="0" applyProtection="0"/>
    <xf numFmtId="0" fontId="5" fillId="0" borderId="0" applyNumberFormat="0" applyFill="0" applyBorder="0" applyAlignment="0" applyProtection="0"/>
    <xf numFmtId="0" fontId="172" fillId="0" borderId="0" applyNumberFormat="0" applyFill="0" applyBorder="0" applyAlignment="0" applyProtection="0"/>
    <xf numFmtId="0" fontId="5" fillId="0" borderId="0" applyNumberFormat="0" applyFill="0" applyBorder="0" applyAlignment="0" applyProtection="0"/>
    <xf numFmtId="0" fontId="172" fillId="0" borderId="0" applyNumberFormat="0" applyFill="0" applyBorder="0" applyAlignment="0" applyProtection="0"/>
    <xf numFmtId="0" fontId="5"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5" fillId="0" borderId="0" applyNumberFormat="0" applyFill="0" applyBorder="0" applyAlignment="0" applyProtection="0"/>
    <xf numFmtId="0" fontId="172" fillId="0" borderId="0" applyNumberFormat="0" applyFill="0" applyBorder="0" applyAlignment="0" applyProtection="0"/>
    <xf numFmtId="0" fontId="5" fillId="0" borderId="0" applyNumberFormat="0" applyFill="0" applyBorder="0" applyAlignment="0" applyProtection="0"/>
    <xf numFmtId="0" fontId="172" fillId="0" borderId="0" applyNumberFormat="0" applyFill="0" applyBorder="0" applyAlignment="0" applyProtection="0"/>
    <xf numFmtId="0" fontId="5" fillId="0" borderId="0" applyNumberFormat="0" applyFill="0" applyBorder="0" applyAlignment="0" applyProtection="0"/>
    <xf numFmtId="0" fontId="172" fillId="0" borderId="0" applyNumberFormat="0" applyFill="0" applyBorder="0" applyAlignment="0" applyProtection="0"/>
    <xf numFmtId="0" fontId="5" fillId="0" borderId="0" applyNumberFormat="0" applyFill="0" applyBorder="0" applyAlignment="0" applyProtection="0"/>
    <xf numFmtId="0" fontId="172" fillId="0" borderId="0" applyNumberFormat="0" applyFill="0" applyBorder="0" applyAlignment="0" applyProtection="0"/>
    <xf numFmtId="0" fontId="5" fillId="0" borderId="0" applyNumberFormat="0" applyFill="0" applyBorder="0" applyAlignment="0" applyProtection="0"/>
    <xf numFmtId="0" fontId="172" fillId="0" borderId="0" applyNumberFormat="0" applyFill="0" applyBorder="0" applyAlignment="0" applyProtection="0"/>
    <xf numFmtId="0" fontId="5" fillId="0" borderId="0" applyNumberFormat="0" applyFill="0" applyBorder="0" applyAlignment="0" applyProtection="0"/>
    <xf numFmtId="0" fontId="172" fillId="0" borderId="0" applyNumberFormat="0" applyFill="0" applyBorder="0" applyAlignment="0" applyProtection="0"/>
    <xf numFmtId="0" fontId="5" fillId="0" borderId="0" applyNumberFormat="0" applyFill="0" applyBorder="0" applyAlignment="0" applyProtection="0"/>
    <xf numFmtId="0" fontId="172" fillId="0" borderId="0" applyNumberFormat="0" applyFill="0" applyBorder="0" applyAlignment="0" applyProtection="0"/>
    <xf numFmtId="0" fontId="5" fillId="0" borderId="0" applyNumberFormat="0" applyFill="0" applyBorder="0" applyAlignment="0" applyProtection="0"/>
    <xf numFmtId="0" fontId="172" fillId="0" borderId="0" applyNumberFormat="0" applyFill="0" applyBorder="0" applyAlignment="0" applyProtection="0"/>
    <xf numFmtId="0" fontId="5" fillId="0" borderId="0" applyNumberFormat="0" applyFill="0" applyBorder="0" applyAlignment="0" applyProtection="0"/>
    <xf numFmtId="0" fontId="172" fillId="0" borderId="0" applyNumberFormat="0" applyFill="0" applyBorder="0" applyAlignment="0" applyProtection="0"/>
    <xf numFmtId="0" fontId="5"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5" fillId="0" borderId="0" applyNumberFormat="0" applyFill="0" applyBorder="0" applyAlignment="0" applyProtection="0"/>
    <xf numFmtId="0" fontId="172" fillId="0" borderId="0" applyNumberFormat="0" applyFill="0" applyBorder="0" applyAlignment="0" applyProtection="0"/>
    <xf numFmtId="0" fontId="5" fillId="0" borderId="0" applyNumberFormat="0" applyFill="0" applyBorder="0" applyAlignment="0" applyProtection="0"/>
    <xf numFmtId="0" fontId="172" fillId="0" borderId="0" applyNumberFormat="0" applyFill="0" applyBorder="0" applyAlignment="0" applyProtection="0"/>
    <xf numFmtId="0" fontId="5" fillId="0" borderId="0" applyNumberFormat="0" applyFill="0" applyBorder="0" applyAlignment="0" applyProtection="0"/>
    <xf numFmtId="0" fontId="172" fillId="0" borderId="0" applyNumberFormat="0" applyFill="0" applyBorder="0" applyAlignment="0" applyProtection="0"/>
    <xf numFmtId="0" fontId="5" fillId="0" borderId="0" applyNumberFormat="0" applyFill="0" applyBorder="0" applyAlignment="0" applyProtection="0"/>
    <xf numFmtId="0" fontId="172" fillId="0" borderId="0" applyNumberFormat="0" applyFill="0" applyBorder="0" applyAlignment="0" applyProtection="0"/>
    <xf numFmtId="0" fontId="5" fillId="0" borderId="0" applyNumberFormat="0" applyFill="0" applyBorder="0" applyAlignment="0" applyProtection="0"/>
    <xf numFmtId="0" fontId="172" fillId="0" borderId="0" applyNumberFormat="0" applyFill="0" applyBorder="0" applyAlignment="0" applyProtection="0"/>
    <xf numFmtId="0" fontId="5" fillId="0" borderId="0" applyNumberFormat="0" applyFill="0" applyBorder="0" applyAlignment="0" applyProtection="0"/>
    <xf numFmtId="0" fontId="172" fillId="0" borderId="0" applyNumberFormat="0" applyFill="0" applyBorder="0" applyAlignment="0" applyProtection="0"/>
    <xf numFmtId="0" fontId="5" fillId="0" borderId="0" applyNumberFormat="0" applyFill="0" applyBorder="0" applyAlignment="0" applyProtection="0"/>
    <xf numFmtId="0" fontId="172" fillId="0" borderId="0" applyNumberFormat="0" applyFill="0" applyBorder="0" applyAlignment="0" applyProtection="0"/>
    <xf numFmtId="0" fontId="5" fillId="0" borderId="0" applyNumberFormat="0" applyFill="0" applyBorder="0" applyAlignment="0" applyProtection="0"/>
    <xf numFmtId="0" fontId="172" fillId="0" borderId="0" applyNumberFormat="0" applyFill="0" applyBorder="0" applyAlignment="0" applyProtection="0"/>
    <xf numFmtId="0" fontId="33" fillId="0" borderId="0" applyNumberFormat="0" applyFill="0" applyBorder="0" applyAlignment="0" applyProtection="0"/>
    <xf numFmtId="0" fontId="172" fillId="0" borderId="0" applyNumberFormat="0" applyFill="0" applyBorder="0" applyAlignment="0" applyProtection="0"/>
    <xf numFmtId="0" fontId="5" fillId="0" borderId="0" applyNumberFormat="0" applyFill="0" applyBorder="0" applyAlignment="0" applyProtection="0"/>
    <xf numFmtId="0" fontId="172" fillId="0" borderId="0" applyNumberFormat="0" applyFill="0" applyBorder="0" applyAlignment="0" applyProtection="0"/>
    <xf numFmtId="0" fontId="5" fillId="0" borderId="0" applyNumberFormat="0" applyFill="0" applyBorder="0" applyAlignment="0" applyProtection="0"/>
    <xf numFmtId="0" fontId="173" fillId="0" borderId="0" applyNumberFormat="0" applyFill="0" applyBorder="0" applyAlignment="0" applyProtection="0"/>
    <xf numFmtId="0" fontId="95" fillId="0" borderId="40" applyFill="0" applyAlignment="0" applyProtection="0"/>
    <xf numFmtId="0" fontId="22" fillId="0" borderId="41" applyNumberFormat="0" applyFill="0" applyAlignment="0" applyProtection="0"/>
    <xf numFmtId="0" fontId="5" fillId="0" borderId="0" applyNumberFormat="0" applyFill="0" applyAlignment="0" applyProtection="0"/>
    <xf numFmtId="0" fontId="22" fillId="0" borderId="41" applyNumberFormat="0" applyFill="0" applyAlignment="0" applyProtection="0"/>
    <xf numFmtId="0" fontId="5" fillId="0" borderId="0" applyNumberFormat="0" applyFill="0" applyAlignment="0" applyProtection="0"/>
    <xf numFmtId="0" fontId="22" fillId="0" borderId="41" applyNumberFormat="0" applyFill="0" applyAlignment="0" applyProtection="0"/>
    <xf numFmtId="0" fontId="5" fillId="0" borderId="0" applyNumberFormat="0" applyFill="0" applyAlignment="0" applyProtection="0"/>
    <xf numFmtId="0" fontId="22" fillId="0" borderId="41" applyNumberFormat="0" applyFill="0" applyAlignment="0" applyProtection="0"/>
    <xf numFmtId="0" fontId="5" fillId="0" borderId="0" applyNumberFormat="0" applyFill="0" applyAlignment="0" applyProtection="0"/>
    <xf numFmtId="0" fontId="22" fillId="0" borderId="41" applyNumberFormat="0" applyFill="0" applyAlignment="0" applyProtection="0"/>
    <xf numFmtId="0" fontId="5" fillId="0" borderId="0" applyNumberFormat="0" applyFill="0" applyAlignment="0" applyProtection="0"/>
    <xf numFmtId="0" fontId="22" fillId="0" borderId="41" applyNumberFormat="0" applyFill="0" applyAlignment="0" applyProtection="0"/>
    <xf numFmtId="0" fontId="5" fillId="0" borderId="0" applyNumberFormat="0" applyFill="0" applyAlignment="0" applyProtection="0"/>
    <xf numFmtId="0" fontId="22" fillId="0" borderId="41" applyNumberFormat="0" applyFill="0" applyAlignment="0" applyProtection="0"/>
    <xf numFmtId="0" fontId="5" fillId="0" borderId="0" applyNumberFormat="0" applyFill="0" applyAlignment="0" applyProtection="0"/>
    <xf numFmtId="0" fontId="95" fillId="0" borderId="40" applyNumberFormat="0" applyFill="0" applyAlignment="0" applyProtection="0"/>
    <xf numFmtId="0" fontId="5" fillId="0" borderId="0" applyNumberFormat="0" applyFill="0" applyAlignment="0" applyProtection="0"/>
    <xf numFmtId="0" fontId="95" fillId="0" borderId="40" applyNumberFormat="0" applyFill="0" applyAlignment="0" applyProtection="0"/>
    <xf numFmtId="0" fontId="5" fillId="0" borderId="0" applyNumberFormat="0" applyFill="0" applyAlignment="0" applyProtection="0"/>
    <xf numFmtId="0" fontId="95" fillId="0" borderId="40" applyNumberFormat="0" applyFill="0" applyAlignment="0" applyProtection="0"/>
    <xf numFmtId="0" fontId="5" fillId="0" borderId="0" applyNumberFormat="0" applyFill="0" applyAlignment="0" applyProtection="0"/>
    <xf numFmtId="0" fontId="95" fillId="0" borderId="40" applyNumberFormat="0" applyFill="0" applyAlignment="0" applyProtection="0"/>
    <xf numFmtId="0" fontId="95" fillId="0" borderId="40" applyFill="0" applyAlignment="0" applyProtection="0"/>
    <xf numFmtId="0" fontId="95" fillId="0" borderId="40" applyNumberFormat="0" applyFill="0" applyAlignment="0" applyProtection="0"/>
    <xf numFmtId="0" fontId="95" fillId="0" borderId="40" applyNumberFormat="0" applyFill="0" applyAlignment="0" applyProtection="0"/>
    <xf numFmtId="0" fontId="95" fillId="0" borderId="42" applyNumberFormat="0" applyFill="0" applyAlignment="0" applyProtection="0"/>
    <xf numFmtId="0" fontId="95" fillId="0" borderId="40" applyNumberFormat="0" applyFill="0" applyAlignment="0" applyProtection="0"/>
    <xf numFmtId="0" fontId="95" fillId="0" borderId="40" applyNumberFormat="0" applyFill="0" applyAlignment="0" applyProtection="0"/>
    <xf numFmtId="0" fontId="5" fillId="0" borderId="0" applyNumberFormat="0" applyFill="0" applyAlignment="0" applyProtection="0"/>
    <xf numFmtId="0" fontId="95" fillId="0" borderId="40" applyNumberFormat="0" applyFill="0" applyAlignment="0" applyProtection="0"/>
    <xf numFmtId="0" fontId="5" fillId="0" borderId="0" applyNumberFormat="0" applyFill="0" applyAlignment="0" applyProtection="0"/>
    <xf numFmtId="0" fontId="95" fillId="0" borderId="40" applyNumberFormat="0" applyFill="0" applyAlignment="0" applyProtection="0"/>
    <xf numFmtId="0" fontId="5" fillId="0" borderId="0" applyNumberFormat="0" applyFill="0" applyAlignment="0" applyProtection="0"/>
    <xf numFmtId="0" fontId="95" fillId="0" borderId="40" applyNumberFormat="0" applyFill="0" applyAlignment="0" applyProtection="0"/>
    <xf numFmtId="0" fontId="95" fillId="0" borderId="40" applyNumberFormat="0" applyFill="0" applyAlignment="0" applyProtection="0"/>
    <xf numFmtId="0" fontId="95" fillId="0" borderId="40" applyNumberFormat="0" applyFill="0" applyAlignment="0" applyProtection="0"/>
    <xf numFmtId="0" fontId="3" fillId="0" borderId="10" applyNumberFormat="0" applyFill="0" applyAlignment="0" applyProtection="0"/>
    <xf numFmtId="0" fontId="22" fillId="0" borderId="41" applyNumberFormat="0" applyFill="0" applyAlignment="0" applyProtection="0"/>
    <xf numFmtId="0" fontId="5" fillId="0" borderId="0" applyNumberFormat="0" applyFill="0" applyAlignment="0" applyProtection="0"/>
    <xf numFmtId="0" fontId="22" fillId="0" borderId="41" applyNumberFormat="0" applyFill="0" applyAlignment="0" applyProtection="0"/>
    <xf numFmtId="0" fontId="5" fillId="0" borderId="0" applyNumberFormat="0" applyFill="0" applyAlignment="0" applyProtection="0"/>
    <xf numFmtId="0" fontId="22" fillId="0" borderId="41" applyNumberFormat="0" applyFill="0" applyAlignment="0" applyProtection="0"/>
    <xf numFmtId="0" fontId="5" fillId="0" borderId="0" applyNumberFormat="0" applyFill="0" applyAlignment="0" applyProtection="0"/>
    <xf numFmtId="0" fontId="22" fillId="0" borderId="41" applyNumberFormat="0" applyFill="0" applyAlignment="0" applyProtection="0"/>
    <xf numFmtId="0" fontId="5" fillId="0" borderId="0" applyNumberFormat="0" applyFill="0" applyAlignment="0" applyProtection="0"/>
    <xf numFmtId="0" fontId="88" fillId="0" borderId="14" applyNumberFormat="0" applyFont="0" applyFill="0" applyAlignment="0" applyProtection="0"/>
    <xf numFmtId="0" fontId="174" fillId="0" borderId="0">
      <alignment horizontal="left"/>
      <protection locked="0"/>
    </xf>
    <xf numFmtId="37" fontId="53" fillId="88" borderId="0" applyNumberFormat="0" applyBorder="0" applyAlignment="0" applyProtection="0"/>
    <xf numFmtId="37" fontId="53" fillId="0" borderId="0"/>
    <xf numFmtId="37" fontId="53" fillId="88" borderId="0" applyNumberFormat="0" applyBorder="0" applyAlignment="0" applyProtection="0"/>
    <xf numFmtId="3" fontId="175" fillId="0" borderId="35"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54" fillId="0" borderId="0" applyNumberFormat="0" applyFill="0" applyBorder="0" applyAlignment="0" applyProtection="0"/>
    <xf numFmtId="0" fontId="5" fillId="0" borderId="0" applyNumberFormat="0" applyFill="0" applyBorder="0" applyAlignment="0" applyProtection="0"/>
    <xf numFmtId="0" fontId="154" fillId="0" borderId="0" applyFill="0" applyBorder="0" applyAlignment="0" applyProtection="0"/>
    <xf numFmtId="0" fontId="131" fillId="33" borderId="16" applyNumberFormat="0" applyFont="0" applyAlignment="0" applyProtection="0">
      <protection locked="0"/>
    </xf>
    <xf numFmtId="0" fontId="131" fillId="33" borderId="16" applyNumberFormat="0" applyFont="0" applyAlignment="0" applyProtection="0">
      <protection locked="0"/>
    </xf>
    <xf numFmtId="0" fontId="131" fillId="33" borderId="16" applyNumberFormat="0" applyFont="0" applyAlignment="0" applyProtection="0">
      <protection locked="0"/>
    </xf>
    <xf numFmtId="0" fontId="22" fillId="0" borderId="11" applyBorder="0" applyProtection="0">
      <alignment horizontal="right"/>
    </xf>
    <xf numFmtId="0" fontId="176" fillId="0" borderId="0" applyProtection="0"/>
    <xf numFmtId="0" fontId="176" fillId="0" borderId="0" applyProtection="0"/>
    <xf numFmtId="0" fontId="177" fillId="0" borderId="0" applyProtection="0"/>
    <xf numFmtId="0" fontId="178" fillId="0" borderId="0" applyProtection="0"/>
    <xf numFmtId="0" fontId="176" fillId="0" borderId="43" applyProtection="0"/>
    <xf numFmtId="0" fontId="176" fillId="0" borderId="0"/>
    <xf numFmtId="10" fontId="176" fillId="0" borderId="0" applyProtection="0"/>
    <xf numFmtId="0" fontId="176" fillId="0" borderId="0"/>
    <xf numFmtId="2" fontId="176" fillId="0" borderId="0" applyProtection="0"/>
    <xf numFmtId="4" fontId="176" fillId="0" borderId="0" applyProtection="0"/>
    <xf numFmtId="0" fontId="22" fillId="0" borderId="0"/>
    <xf numFmtId="0" fontId="54" fillId="0" borderId="0" applyFont="0" applyFill="0" applyBorder="0" applyAlignment="0" applyProtection="0">
      <alignment vertical="center"/>
    </xf>
    <xf numFmtId="0" fontId="54" fillId="0" borderId="0" applyFont="0" applyFill="0" applyBorder="0" applyAlignment="0" applyProtection="0">
      <alignment vertical="center"/>
    </xf>
    <xf numFmtId="0" fontId="54" fillId="0" borderId="0" applyFont="0" applyFill="0" applyBorder="0" applyAlignment="0" applyProtection="0">
      <alignment vertical="center"/>
    </xf>
    <xf numFmtId="0" fontId="54" fillId="0" borderId="0" applyFont="0" applyFill="0" applyBorder="0" applyAlignment="0" applyProtection="0">
      <alignment vertical="center"/>
    </xf>
    <xf numFmtId="0" fontId="54" fillId="0" borderId="0" applyFont="0" applyFill="0" applyBorder="0" applyAlignment="0" applyProtection="0">
      <alignment vertical="center"/>
    </xf>
    <xf numFmtId="0" fontId="54" fillId="0" borderId="0" applyFont="0" applyFill="0" applyBorder="0" applyAlignment="0" applyProtection="0">
      <alignment vertical="center"/>
    </xf>
    <xf numFmtId="0" fontId="24"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4" fillId="0" borderId="0" applyFont="0" applyFill="0" applyBorder="0" applyAlignment="0" applyProtection="0">
      <alignment vertical="center"/>
    </xf>
    <xf numFmtId="0" fontId="54" fillId="0" borderId="0" applyFont="0" applyFill="0" applyBorder="0" applyAlignment="0" applyProtection="0">
      <alignment vertical="center"/>
    </xf>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54" fillId="0" borderId="0" applyFont="0" applyFill="0" applyBorder="0" applyAlignment="0" applyProtection="0">
      <alignment vertical="center"/>
    </xf>
    <xf numFmtId="0" fontId="24" fillId="0" borderId="0" applyFont="0" applyFill="0" applyBorder="0" applyAlignment="0" applyProtection="0"/>
    <xf numFmtId="0" fontId="24" fillId="0" borderId="0" applyFont="0" applyFill="0" applyBorder="0" applyAlignment="0" applyProtection="0"/>
    <xf numFmtId="0" fontId="42" fillId="0" borderId="0"/>
    <xf numFmtId="0" fontId="179" fillId="0" borderId="0" applyNumberFormat="0" applyFill="0" applyBorder="0" applyAlignment="0" applyProtection="0"/>
    <xf numFmtId="0" fontId="179" fillId="0" borderId="0" applyNumberFormat="0" applyFill="0" applyBorder="0" applyAlignment="0" applyProtection="0"/>
    <xf numFmtId="0" fontId="180" fillId="0" borderId="0" applyNumberFormat="0" applyFill="0" applyBorder="0" applyAlignment="0" applyProtection="0"/>
    <xf numFmtId="0" fontId="22" fillId="0" borderId="0" applyFont="0" applyFill="0" applyBorder="0" applyAlignment="0" applyProtection="0"/>
    <xf numFmtId="0" fontId="32" fillId="0" borderId="0" applyNumberFormat="0" applyFill="0" applyBorder="0" applyAlignment="0" applyProtection="0">
      <alignment vertical="top"/>
    </xf>
    <xf numFmtId="0" fontId="181" fillId="0" borderId="0"/>
    <xf numFmtId="0" fontId="22" fillId="0" borderId="0" applyNumberFormat="0" applyFill="0" applyBorder="0" applyAlignment="0" applyProtection="0"/>
    <xf numFmtId="0" fontId="32" fillId="0" borderId="0" applyNumberFormat="0" applyFill="0" applyBorder="0" applyAlignment="0" applyProtection="0">
      <alignment vertical="top"/>
    </xf>
    <xf numFmtId="0" fontId="32" fillId="0" borderId="0" applyNumberFormat="0" applyFill="0" applyBorder="0" applyAlignment="0" applyProtection="0">
      <alignment vertical="top"/>
    </xf>
    <xf numFmtId="0" fontId="32" fillId="0" borderId="0" applyNumberFormat="0" applyFill="0" applyBorder="0" applyAlignment="0" applyProtection="0">
      <alignment vertical="top"/>
    </xf>
    <xf numFmtId="0" fontId="32" fillId="0" borderId="0" applyNumberFormat="0" applyFill="0" applyBorder="0" applyAlignment="0" applyProtection="0">
      <alignment vertical="top"/>
    </xf>
    <xf numFmtId="0" fontId="32" fillId="0" borderId="0" applyNumberFormat="0" applyFill="0" applyBorder="0" applyAlignment="0" applyProtection="0">
      <alignment vertical="top"/>
    </xf>
    <xf numFmtId="0" fontId="32" fillId="0" borderId="0" applyNumberFormat="0" applyFill="0" applyBorder="0" applyAlignment="0" applyProtection="0">
      <alignment vertical="top"/>
    </xf>
    <xf numFmtId="0" fontId="32" fillId="0" borderId="0" applyNumberFormat="0" applyFill="0" applyBorder="0" applyAlignment="0" applyProtection="0">
      <alignment vertical="top"/>
    </xf>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166" fontId="5" fillId="0" borderId="0" applyFont="0" applyFill="0" applyBorder="0" applyAlignment="0" applyProtection="0"/>
    <xf numFmtId="0" fontId="42" fillId="0" borderId="0" applyFill="0" applyProtection="0"/>
    <xf numFmtId="0" fontId="22" fillId="0" borderId="0"/>
    <xf numFmtId="164" fontId="22" fillId="0" borderId="0" applyFont="0" applyFill="0" applyBorder="0" applyAlignment="0" applyProtection="0"/>
    <xf numFmtId="167" fontId="5" fillId="0" borderId="0" applyFont="0" applyFill="0" applyBorder="0" applyAlignment="0" applyProtection="0"/>
    <xf numFmtId="42" fontId="5" fillId="0" borderId="0" applyFont="0" applyFill="0" applyBorder="0" applyAlignment="0" applyProtection="0"/>
    <xf numFmtId="44" fontId="2" fillId="0" borderId="0" applyFont="0" applyFill="0" applyBorder="0" applyAlignment="0" applyProtection="0"/>
  </cellStyleXfs>
  <cellXfs count="487">
    <xf numFmtId="0" fontId="0" fillId="0" borderId="0" xfId="0"/>
    <xf numFmtId="0" fontId="0" fillId="0" borderId="0" xfId="0" applyAlignment="1">
      <alignment horizontal="center" vertical="center"/>
    </xf>
    <xf numFmtId="3" fontId="24" fillId="33" borderId="0" xfId="6" applyNumberFormat="1" applyFont="1" applyFill="1"/>
    <xf numFmtId="0" fontId="26" fillId="33" borderId="0" xfId="6" applyFont="1" applyFill="1"/>
    <xf numFmtId="0" fontId="27" fillId="33" borderId="44" xfId="6" applyFont="1" applyFill="1" applyBorder="1" applyAlignment="1">
      <alignment horizontal="center" vertical="center"/>
    </xf>
    <xf numFmtId="0" fontId="27" fillId="33" borderId="51" xfId="6" applyFont="1" applyFill="1" applyBorder="1" applyAlignment="1">
      <alignment vertical="top"/>
    </xf>
    <xf numFmtId="43" fontId="27" fillId="34" borderId="62" xfId="38794" applyFont="1" applyFill="1" applyBorder="1" applyAlignment="1">
      <alignment horizontal="center" vertical="center"/>
    </xf>
    <xf numFmtId="43" fontId="27" fillId="34" borderId="63" xfId="38794" applyFont="1" applyFill="1" applyBorder="1" applyAlignment="1">
      <alignment horizontal="center" vertical="center"/>
    </xf>
    <xf numFmtId="0" fontId="29" fillId="33" borderId="55" xfId="6" applyFont="1" applyFill="1" applyBorder="1"/>
    <xf numFmtId="0" fontId="29" fillId="33" borderId="0" xfId="6" applyFont="1" applyFill="1"/>
    <xf numFmtId="0" fontId="29" fillId="33" borderId="56" xfId="6" applyFont="1" applyFill="1" applyBorder="1"/>
    <xf numFmtId="0" fontId="183" fillId="33" borderId="55" xfId="6" applyFont="1" applyFill="1" applyBorder="1" applyAlignment="1">
      <alignment horizontal="center" vertical="center"/>
    </xf>
    <xf numFmtId="0" fontId="184" fillId="33" borderId="0" xfId="6" applyFont="1" applyFill="1" applyAlignment="1">
      <alignment horizontal="center"/>
    </xf>
    <xf numFmtId="0" fontId="183" fillId="33" borderId="0" xfId="6" applyFont="1" applyFill="1" applyAlignment="1">
      <alignment horizontal="center" vertical="center"/>
    </xf>
    <xf numFmtId="0" fontId="182" fillId="33" borderId="0" xfId="6" applyFont="1" applyFill="1" applyAlignment="1">
      <alignment horizontal="center" vertical="center"/>
    </xf>
    <xf numFmtId="0" fontId="183" fillId="33" borderId="0" xfId="6" applyFont="1" applyFill="1" applyAlignment="1">
      <alignment horizontal="right" vertical="center"/>
    </xf>
    <xf numFmtId="8" fontId="182" fillId="33" borderId="48" xfId="6" applyNumberFormat="1" applyFont="1" applyFill="1" applyBorder="1" applyAlignment="1">
      <alignment horizontal="center" vertical="center"/>
    </xf>
    <xf numFmtId="17" fontId="183" fillId="33" borderId="57" xfId="6" applyNumberFormat="1" applyFont="1" applyFill="1" applyBorder="1" applyAlignment="1">
      <alignment horizontal="center" vertical="center"/>
    </xf>
    <xf numFmtId="0" fontId="183" fillId="33" borderId="55" xfId="6" applyFont="1" applyFill="1" applyBorder="1" applyAlignment="1">
      <alignment horizontal="left" vertical="center"/>
    </xf>
    <xf numFmtId="0" fontId="184" fillId="33" borderId="49" xfId="6" applyFont="1" applyFill="1" applyBorder="1"/>
    <xf numFmtId="0" fontId="182" fillId="33" borderId="49" xfId="6" applyFont="1" applyFill="1" applyBorder="1" applyAlignment="1">
      <alignment horizontal="center" vertical="center"/>
    </xf>
    <xf numFmtId="3" fontId="182" fillId="33" borderId="0" xfId="7" applyNumberFormat="1" applyFont="1" applyFill="1" applyBorder="1" applyAlignment="1">
      <alignment horizontal="center" vertical="center"/>
    </xf>
    <xf numFmtId="17" fontId="183" fillId="33" borderId="56" xfId="6" applyNumberFormat="1" applyFont="1" applyFill="1" applyBorder="1" applyAlignment="1">
      <alignment horizontal="center" vertical="center"/>
    </xf>
    <xf numFmtId="17" fontId="182" fillId="33" borderId="58" xfId="6" applyNumberFormat="1" applyFont="1" applyFill="1" applyBorder="1" applyAlignment="1">
      <alignment horizontal="center" vertical="center"/>
    </xf>
    <xf numFmtId="0" fontId="29" fillId="33" borderId="70" xfId="6" applyFont="1" applyFill="1" applyBorder="1"/>
    <xf numFmtId="0" fontId="29" fillId="33" borderId="71" xfId="6" applyFont="1" applyFill="1" applyBorder="1"/>
    <xf numFmtId="0" fontId="29" fillId="33" borderId="72" xfId="6" applyFont="1" applyFill="1" applyBorder="1"/>
    <xf numFmtId="0" fontId="29" fillId="33" borderId="52" xfId="6" applyFont="1" applyFill="1" applyBorder="1"/>
    <xf numFmtId="0" fontId="29" fillId="33" borderId="53" xfId="6" applyFont="1" applyFill="1" applyBorder="1"/>
    <xf numFmtId="0" fontId="29" fillId="33" borderId="54" xfId="6" applyFont="1" applyFill="1" applyBorder="1"/>
    <xf numFmtId="0" fontId="182" fillId="33" borderId="59" xfId="6" applyFont="1" applyFill="1" applyBorder="1"/>
    <xf numFmtId="0" fontId="182" fillId="33" borderId="60" xfId="6" applyFont="1" applyFill="1" applyBorder="1" applyAlignment="1">
      <alignment horizontal="center" vertical="center" wrapText="1"/>
    </xf>
    <xf numFmtId="0" fontId="182" fillId="33" borderId="50" xfId="6" applyFont="1" applyFill="1" applyBorder="1" applyAlignment="1">
      <alignment horizontal="center" vertical="center" wrapText="1"/>
    </xf>
    <xf numFmtId="0" fontId="182" fillId="33" borderId="61" xfId="6" applyFont="1" applyFill="1" applyBorder="1" applyAlignment="1">
      <alignment horizontal="center" vertical="center" wrapText="1"/>
    </xf>
    <xf numFmtId="39" fontId="27" fillId="116" borderId="77" xfId="6" applyNumberFormat="1" applyFont="1" applyFill="1" applyBorder="1" applyAlignment="1" applyProtection="1">
      <alignment horizontal="center"/>
      <protection locked="0"/>
    </xf>
    <xf numFmtId="39" fontId="27" fillId="116" borderId="45" xfId="6" applyNumberFormat="1" applyFont="1" applyFill="1" applyBorder="1" applyAlignment="1" applyProtection="1">
      <alignment horizontal="center"/>
      <protection locked="0"/>
    </xf>
    <xf numFmtId="39" fontId="27" fillId="116" borderId="44" xfId="6" applyNumberFormat="1" applyFont="1" applyFill="1" applyBorder="1" applyAlignment="1" applyProtection="1">
      <alignment horizontal="center"/>
      <protection locked="0"/>
    </xf>
    <xf numFmtId="0" fontId="182" fillId="33" borderId="64" xfId="6" applyFont="1" applyFill="1" applyBorder="1" applyAlignment="1">
      <alignment horizontal="center"/>
    </xf>
    <xf numFmtId="0" fontId="186" fillId="33" borderId="0" xfId="6" applyFont="1" applyFill="1"/>
    <xf numFmtId="3" fontId="182" fillId="33" borderId="65" xfId="6" applyNumberFormat="1" applyFont="1" applyFill="1" applyBorder="1" applyAlignment="1">
      <alignment horizontal="center" vertical="center"/>
    </xf>
    <xf numFmtId="0" fontId="182" fillId="33" borderId="66" xfId="6" applyFont="1" applyFill="1" applyBorder="1" applyAlignment="1">
      <alignment horizontal="center" vertical="center" wrapText="1"/>
    </xf>
    <xf numFmtId="3" fontId="27" fillId="0" borderId="44" xfId="8" applyNumberFormat="1" applyFont="1" applyBorder="1" applyAlignment="1">
      <alignment horizontal="center" vertical="center"/>
    </xf>
    <xf numFmtId="3" fontId="27" fillId="33" borderId="62" xfId="6" applyNumberFormat="1" applyFont="1" applyFill="1" applyBorder="1" applyAlignment="1">
      <alignment horizontal="center" vertical="center"/>
    </xf>
    <xf numFmtId="0" fontId="27" fillId="33" borderId="51" xfId="6" applyFont="1" applyFill="1" applyBorder="1" applyAlignment="1">
      <alignment horizontal="center" vertical="center"/>
    </xf>
    <xf numFmtId="3" fontId="27" fillId="0" borderId="51" xfId="8" applyNumberFormat="1" applyFont="1" applyBorder="1" applyAlignment="1">
      <alignment horizontal="center" vertical="center"/>
    </xf>
    <xf numFmtId="0" fontId="182" fillId="33" borderId="69" xfId="6" applyFont="1" applyFill="1" applyBorder="1" applyAlignment="1">
      <alignment horizontal="center"/>
    </xf>
    <xf numFmtId="0" fontId="27" fillId="34" borderId="67" xfId="6" applyFont="1" applyFill="1" applyBorder="1" applyAlignment="1" applyProtection="1">
      <alignment horizontal="center"/>
      <protection locked="0"/>
    </xf>
    <xf numFmtId="0" fontId="27" fillId="0" borderId="44" xfId="6" applyFont="1" applyBorder="1" applyAlignment="1">
      <alignment horizontal="center" vertical="center"/>
    </xf>
    <xf numFmtId="3" fontId="27" fillId="0" borderId="44" xfId="10" applyNumberFormat="1" applyFont="1" applyFill="1" applyBorder="1" applyAlignment="1">
      <alignment horizontal="center" vertical="center"/>
    </xf>
    <xf numFmtId="3" fontId="27" fillId="0" borderId="62" xfId="10" applyNumberFormat="1" applyFont="1" applyBorder="1" applyAlignment="1">
      <alignment horizontal="center" vertical="center"/>
    </xf>
    <xf numFmtId="0" fontId="27" fillId="34" borderId="68" xfId="6" applyFont="1" applyFill="1" applyBorder="1" applyAlignment="1" applyProtection="1">
      <alignment horizontal="center"/>
      <protection locked="0"/>
    </xf>
    <xf numFmtId="0" fontId="27" fillId="0" borderId="51" xfId="6" applyFont="1" applyBorder="1" applyAlignment="1">
      <alignment horizontal="center" vertical="center"/>
    </xf>
    <xf numFmtId="3" fontId="27" fillId="0" borderId="51" xfId="10" applyNumberFormat="1" applyFont="1" applyFill="1" applyBorder="1" applyAlignment="1">
      <alignment horizontal="center" vertical="center"/>
    </xf>
    <xf numFmtId="0" fontId="182" fillId="33" borderId="69" xfId="6" applyFont="1" applyFill="1" applyBorder="1"/>
    <xf numFmtId="0" fontId="29" fillId="34" borderId="0" xfId="6" applyFont="1" applyFill="1"/>
    <xf numFmtId="0" fontId="182" fillId="0" borderId="50" xfId="6" applyFont="1" applyBorder="1" applyAlignment="1">
      <alignment horizontal="center" vertical="center" wrapText="1"/>
    </xf>
    <xf numFmtId="0" fontId="27" fillId="0" borderId="44" xfId="6" applyFont="1" applyBorder="1" applyAlignment="1">
      <alignment horizontal="center"/>
    </xf>
    <xf numFmtId="0" fontId="27" fillId="0" borderId="44" xfId="6" applyFont="1" applyBorder="1" applyAlignment="1">
      <alignment horizontal="center" vertical="center" wrapText="1"/>
    </xf>
    <xf numFmtId="0" fontId="27" fillId="0" borderId="51" xfId="6" applyFont="1" applyBorder="1" applyAlignment="1">
      <alignment horizontal="center" vertical="center" wrapText="1"/>
    </xf>
    <xf numFmtId="0" fontId="31" fillId="33" borderId="55" xfId="6" applyFont="1" applyFill="1" applyBorder="1"/>
    <xf numFmtId="39" fontId="27" fillId="34" borderId="0" xfId="8" applyNumberFormat="1" applyFont="1" applyFill="1" applyAlignment="1">
      <alignment horizontal="left" vertical="center"/>
    </xf>
    <xf numFmtId="4" fontId="27" fillId="34" borderId="0" xfId="6" applyNumberFormat="1" applyFont="1" applyFill="1" applyAlignment="1" applyProtection="1">
      <alignment horizontal="center" vertical="center"/>
      <protection locked="0"/>
    </xf>
    <xf numFmtId="0" fontId="27" fillId="34" borderId="0" xfId="6" applyFont="1" applyFill="1" applyAlignment="1">
      <alignment horizontal="center" vertical="center"/>
    </xf>
    <xf numFmtId="4" fontId="27" fillId="34" borderId="0" xfId="8" applyNumberFormat="1" applyFont="1" applyFill="1" applyAlignment="1" applyProtection="1">
      <alignment horizontal="center" vertical="center"/>
      <protection locked="0"/>
    </xf>
    <xf numFmtId="3" fontId="27" fillId="34" borderId="0" xfId="10" applyNumberFormat="1" applyFont="1" applyFill="1" applyBorder="1" applyAlignment="1">
      <alignment horizontal="center" vertical="center"/>
    </xf>
    <xf numFmtId="4" fontId="31" fillId="33" borderId="0" xfId="6" applyNumberFormat="1" applyFont="1" applyFill="1"/>
    <xf numFmtId="0" fontId="182" fillId="33" borderId="55" xfId="6" applyFont="1" applyFill="1" applyBorder="1"/>
    <xf numFmtId="0" fontId="182" fillId="33" borderId="70" xfId="6" applyFont="1" applyFill="1" applyBorder="1"/>
    <xf numFmtId="9" fontId="183" fillId="116" borderId="75" xfId="1" applyFont="1" applyFill="1" applyBorder="1" applyAlignment="1" applyProtection="1">
      <alignment horizontal="center" vertical="center" wrapText="1"/>
      <protection locked="0"/>
    </xf>
    <xf numFmtId="3" fontId="182" fillId="33" borderId="76" xfId="6" applyNumberFormat="1" applyFont="1" applyFill="1" applyBorder="1" applyAlignment="1">
      <alignment horizontal="center" vertical="center"/>
    </xf>
    <xf numFmtId="0" fontId="183" fillId="33" borderId="52" xfId="6" applyFont="1" applyFill="1" applyBorder="1" applyAlignment="1">
      <alignment horizontal="center"/>
    </xf>
    <xf numFmtId="9" fontId="183" fillId="116" borderId="73" xfId="1" applyFont="1" applyFill="1" applyBorder="1" applyAlignment="1" applyProtection="1">
      <alignment horizontal="center" vertical="center" wrapText="1"/>
      <protection locked="0"/>
    </xf>
    <xf numFmtId="3" fontId="183" fillId="33" borderId="74" xfId="6" applyNumberFormat="1" applyFont="1" applyFill="1" applyBorder="1" applyAlignment="1">
      <alignment horizontal="center" vertical="center"/>
    </xf>
    <xf numFmtId="4" fontId="27" fillId="117" borderId="44" xfId="6" applyNumberFormat="1" applyFont="1" applyFill="1" applyBorder="1" applyAlignment="1">
      <alignment horizontal="center" vertical="center"/>
    </xf>
    <xf numFmtId="4" fontId="27" fillId="117" borderId="51" xfId="6" applyNumberFormat="1" applyFont="1" applyFill="1" applyBorder="1" applyAlignment="1">
      <alignment horizontal="center" vertical="center"/>
    </xf>
    <xf numFmtId="0" fontId="27" fillId="117" borderId="44" xfId="8" applyFont="1" applyFill="1" applyBorder="1" applyAlignment="1">
      <alignment horizontal="center" vertical="center"/>
    </xf>
    <xf numFmtId="0" fontId="27" fillId="117" borderId="51" xfId="8" applyFont="1" applyFill="1" applyBorder="1" applyAlignment="1">
      <alignment horizontal="center" vertical="center"/>
    </xf>
    <xf numFmtId="1" fontId="27" fillId="33" borderId="44" xfId="6" applyNumberFormat="1" applyFont="1" applyFill="1" applyBorder="1" applyAlignment="1">
      <alignment horizontal="center" vertical="center"/>
    </xf>
    <xf numFmtId="42" fontId="27" fillId="33" borderId="44" xfId="6" applyNumberFormat="1" applyFont="1" applyFill="1" applyBorder="1" applyAlignment="1">
      <alignment horizontal="center" vertical="center"/>
    </xf>
    <xf numFmtId="0" fontId="24" fillId="33" borderId="0" xfId="6" applyFont="1" applyFill="1"/>
    <xf numFmtId="0" fontId="26" fillId="33" borderId="0" xfId="6" applyFont="1" applyFill="1" applyAlignment="1">
      <alignment horizontal="center"/>
    </xf>
    <xf numFmtId="0" fontId="187" fillId="33" borderId="0" xfId="6" applyFont="1" applyFill="1"/>
    <xf numFmtId="39" fontId="27" fillId="33" borderId="91" xfId="6" applyNumberFormat="1" applyFont="1" applyFill="1" applyBorder="1" applyAlignment="1">
      <alignment horizontal="left" vertical="center"/>
    </xf>
    <xf numFmtId="0" fontId="0" fillId="0" borderId="0" xfId="0" applyAlignment="1">
      <alignment wrapText="1"/>
    </xf>
    <xf numFmtId="3" fontId="182" fillId="33" borderId="74" xfId="6" applyNumberFormat="1" applyFont="1" applyFill="1" applyBorder="1" applyAlignment="1">
      <alignment horizontal="center" vertical="center"/>
    </xf>
    <xf numFmtId="168" fontId="187" fillId="33" borderId="0" xfId="6" applyNumberFormat="1" applyFont="1" applyFill="1"/>
    <xf numFmtId="168" fontId="185" fillId="0" borderId="65" xfId="6" applyNumberFormat="1" applyFont="1" applyBorder="1" applyAlignment="1">
      <alignment horizontal="center" vertical="center"/>
    </xf>
    <xf numFmtId="168" fontId="182" fillId="33" borderId="65" xfId="6" applyNumberFormat="1" applyFont="1" applyFill="1" applyBorder="1" applyAlignment="1">
      <alignment horizontal="center" vertical="center"/>
    </xf>
    <xf numFmtId="168" fontId="185" fillId="0" borderId="65" xfId="10" applyNumberFormat="1" applyFont="1" applyBorder="1" applyAlignment="1">
      <alignment horizontal="center" vertical="center"/>
    </xf>
    <xf numFmtId="43" fontId="27" fillId="33" borderId="62" xfId="6" applyNumberFormat="1" applyFont="1" applyFill="1" applyBorder="1" applyAlignment="1">
      <alignment horizontal="center" vertical="center"/>
    </xf>
    <xf numFmtId="43" fontId="27" fillId="0" borderId="62" xfId="10" applyNumberFormat="1" applyFont="1" applyBorder="1" applyAlignment="1">
      <alignment horizontal="center" vertical="center"/>
    </xf>
    <xf numFmtId="41" fontId="27" fillId="0" borderId="62" xfId="10" applyNumberFormat="1" applyFont="1" applyBorder="1" applyAlignment="1">
      <alignment horizontal="center" vertical="center"/>
    </xf>
    <xf numFmtId="41" fontId="27" fillId="33" borderId="62" xfId="6" applyNumberFormat="1" applyFont="1" applyFill="1" applyBorder="1" applyAlignment="1">
      <alignment horizontal="center" vertical="center"/>
    </xf>
    <xf numFmtId="41" fontId="29" fillId="33" borderId="56" xfId="6" applyNumberFormat="1" applyFont="1" applyFill="1" applyBorder="1"/>
    <xf numFmtId="169" fontId="182" fillId="33" borderId="65" xfId="6" applyNumberFormat="1" applyFont="1" applyFill="1" applyBorder="1" applyAlignment="1">
      <alignment horizontal="center" vertical="center"/>
    </xf>
    <xf numFmtId="168" fontId="31" fillId="33" borderId="56" xfId="6" applyNumberFormat="1" applyFont="1" applyFill="1" applyBorder="1"/>
    <xf numFmtId="0" fontId="0" fillId="0" borderId="93" xfId="0" applyBorder="1"/>
    <xf numFmtId="2" fontId="0" fillId="0" borderId="0" xfId="0" applyNumberFormat="1" applyAlignment="1">
      <alignment horizontal="right" wrapText="1"/>
    </xf>
    <xf numFmtId="168" fontId="0" fillId="0" borderId="0" xfId="0" applyNumberFormat="1"/>
    <xf numFmtId="168" fontId="0" fillId="0" borderId="93" xfId="0" applyNumberFormat="1" applyBorder="1"/>
    <xf numFmtId="2" fontId="187" fillId="33" borderId="0" xfId="6" applyNumberFormat="1" applyFont="1" applyFill="1"/>
    <xf numFmtId="0" fontId="0" fillId="0" borderId="1" xfId="0" applyBorder="1"/>
    <xf numFmtId="0" fontId="0" fillId="0" borderId="1" xfId="0" applyBorder="1" applyAlignment="1">
      <alignment wrapText="1"/>
    </xf>
    <xf numFmtId="0" fontId="0" fillId="0" borderId="1" xfId="0" applyBorder="1" applyAlignment="1">
      <alignment horizontal="center" vertical="center"/>
    </xf>
    <xf numFmtId="0" fontId="0" fillId="0" borderId="1" xfId="0" applyBorder="1" applyAlignment="1">
      <alignment horizontal="center"/>
    </xf>
    <xf numFmtId="3" fontId="185" fillId="0" borderId="65" xfId="6" applyNumberFormat="1" applyFont="1" applyBorder="1" applyAlignment="1">
      <alignment horizontal="center" vertical="center"/>
    </xf>
    <xf numFmtId="171" fontId="27" fillId="34" borderId="62" xfId="38794" applyNumberFormat="1" applyFont="1" applyFill="1" applyBorder="1" applyAlignment="1">
      <alignment horizontal="center" vertical="center"/>
    </xf>
    <xf numFmtId="171" fontId="182" fillId="33" borderId="65" xfId="6" applyNumberFormat="1" applyFont="1" applyFill="1" applyBorder="1" applyAlignment="1">
      <alignment horizontal="center" vertical="center"/>
    </xf>
    <xf numFmtId="42" fontId="27" fillId="33" borderId="62" xfId="38800" applyFont="1" applyFill="1" applyBorder="1" applyAlignment="1">
      <alignment horizontal="center" vertical="center"/>
    </xf>
    <xf numFmtId="41" fontId="27" fillId="33" borderId="62" xfId="38800" applyNumberFormat="1" applyFont="1" applyFill="1" applyBorder="1" applyAlignment="1">
      <alignment horizontal="center" vertical="center"/>
    </xf>
    <xf numFmtId="42" fontId="182" fillId="33" borderId="65" xfId="38800" applyFont="1" applyFill="1" applyBorder="1" applyAlignment="1">
      <alignment horizontal="center" vertical="center"/>
    </xf>
    <xf numFmtId="42" fontId="185" fillId="0" borderId="65" xfId="38800" applyFont="1" applyBorder="1" applyAlignment="1">
      <alignment horizontal="center" vertical="center"/>
    </xf>
    <xf numFmtId="42" fontId="27" fillId="0" borderId="62" xfId="38800" applyFont="1" applyBorder="1" applyAlignment="1">
      <alignment horizontal="center" vertical="center"/>
    </xf>
    <xf numFmtId="41" fontId="27" fillId="0" borderId="62" xfId="38800" applyNumberFormat="1" applyFont="1" applyBorder="1" applyAlignment="1">
      <alignment horizontal="center" vertical="center"/>
    </xf>
    <xf numFmtId="42" fontId="27" fillId="34" borderId="62" xfId="38800" applyFont="1" applyFill="1" applyBorder="1" applyAlignment="1">
      <alignment horizontal="center" vertical="center"/>
    </xf>
    <xf numFmtId="39" fontId="0" fillId="0" borderId="0" xfId="0" applyNumberFormat="1" applyAlignment="1">
      <alignment wrapText="1"/>
    </xf>
    <xf numFmtId="0" fontId="188" fillId="0" borderId="0" xfId="0" applyFont="1"/>
    <xf numFmtId="0" fontId="0" fillId="0" borderId="0" xfId="0" applyAlignment="1">
      <alignment horizontal="center" vertical="center" wrapText="1"/>
    </xf>
    <xf numFmtId="2" fontId="0" fillId="0" borderId="0" xfId="0" applyNumberFormat="1"/>
    <xf numFmtId="0" fontId="189" fillId="0" borderId="0" xfId="0" applyFont="1" applyAlignment="1">
      <alignment horizontal="center" vertical="center"/>
    </xf>
    <xf numFmtId="0" fontId="3" fillId="118" borderId="1" xfId="0" applyFont="1" applyFill="1" applyBorder="1" applyAlignment="1">
      <alignment horizontal="center" vertical="center"/>
    </xf>
    <xf numFmtId="3" fontId="27" fillId="33" borderId="63" xfId="6" applyNumberFormat="1" applyFont="1" applyFill="1" applyBorder="1" applyAlignment="1">
      <alignment horizontal="center" vertical="center"/>
    </xf>
    <xf numFmtId="3" fontId="27" fillId="0" borderId="62" xfId="10" applyNumberFormat="1" applyFont="1" applyFill="1" applyBorder="1" applyAlignment="1">
      <alignment horizontal="center" vertical="center"/>
    </xf>
    <xf numFmtId="3" fontId="27" fillId="0" borderId="63" xfId="10" applyNumberFormat="1" applyFont="1" applyBorder="1" applyAlignment="1">
      <alignment horizontal="center" vertical="center"/>
    </xf>
    <xf numFmtId="3" fontId="185" fillId="0" borderId="65" xfId="10" applyNumberFormat="1" applyFont="1" applyBorder="1" applyAlignment="1">
      <alignment horizontal="center" vertical="center"/>
    </xf>
    <xf numFmtId="0" fontId="0" fillId="119" borderId="93" xfId="0" applyFill="1" applyBorder="1" applyAlignment="1">
      <alignment horizontal="center"/>
    </xf>
    <xf numFmtId="0" fontId="0" fillId="119" borderId="93" xfId="0" applyFill="1" applyBorder="1" applyAlignment="1">
      <alignment horizontal="center" vertical="center"/>
    </xf>
    <xf numFmtId="0" fontId="0" fillId="119" borderId="93" xfId="0" applyFill="1" applyBorder="1"/>
    <xf numFmtId="0" fontId="19" fillId="0" borderId="0" xfId="0" applyFont="1"/>
    <xf numFmtId="0" fontId="19" fillId="120" borderId="93" xfId="0" applyFont="1" applyFill="1" applyBorder="1" applyAlignment="1">
      <alignment horizontal="right"/>
    </xf>
    <xf numFmtId="43" fontId="27" fillId="34" borderId="109" xfId="38794" applyFont="1" applyFill="1" applyBorder="1" applyAlignment="1">
      <alignment horizontal="center" vertical="center"/>
    </xf>
    <xf numFmtId="0" fontId="182" fillId="33" borderId="112" xfId="6" applyFont="1" applyFill="1" applyBorder="1" applyAlignment="1">
      <alignment horizontal="center" vertical="center" wrapText="1"/>
    </xf>
    <xf numFmtId="0" fontId="193" fillId="0" borderId="0" xfId="16" applyFont="1" applyAlignment="1">
      <alignment horizontal="center" vertical="center"/>
    </xf>
    <xf numFmtId="0" fontId="27" fillId="33" borderId="47" xfId="6" applyFont="1" applyFill="1" applyBorder="1" applyAlignment="1">
      <alignment horizontal="center" vertical="center"/>
    </xf>
    <xf numFmtId="0" fontId="27" fillId="33" borderId="90" xfId="6" applyFont="1" applyFill="1" applyBorder="1" applyAlignment="1">
      <alignment horizontal="center" vertical="center"/>
    </xf>
    <xf numFmtId="168" fontId="0" fillId="0" borderId="1" xfId="0" applyNumberFormat="1" applyBorder="1"/>
    <xf numFmtId="39" fontId="0" fillId="0" borderId="1" xfId="0" applyNumberFormat="1" applyBorder="1" applyAlignment="1">
      <alignment wrapText="1"/>
    </xf>
    <xf numFmtId="39" fontId="0" fillId="0" borderId="1" xfId="0" applyNumberFormat="1" applyBorder="1" applyAlignment="1">
      <alignment horizontal="center" vertical="center" wrapText="1"/>
    </xf>
    <xf numFmtId="39" fontId="0" fillId="0" borderId="0" xfId="0" applyNumberFormat="1" applyAlignment="1">
      <alignment horizontal="center" vertical="center" wrapText="1"/>
    </xf>
    <xf numFmtId="2" fontId="0" fillId="0" borderId="0" xfId="0" applyNumberFormat="1" applyAlignment="1">
      <alignment horizontal="center" vertical="center" wrapText="1"/>
    </xf>
    <xf numFmtId="0" fontId="0" fillId="0" borderId="105" xfId="0" applyBorder="1" applyAlignment="1">
      <alignment horizontal="center"/>
    </xf>
    <xf numFmtId="0" fontId="3" fillId="118" borderId="1" xfId="0" applyFont="1" applyFill="1" applyBorder="1" applyAlignment="1">
      <alignment horizontal="center" wrapText="1"/>
    </xf>
    <xf numFmtId="0" fontId="3" fillId="118" borderId="1" xfId="0" applyFont="1" applyFill="1" applyBorder="1" applyAlignment="1">
      <alignment horizontal="center" vertical="center" wrapText="1"/>
    </xf>
    <xf numFmtId="2" fontId="3" fillId="118" borderId="1" xfId="0" applyNumberFormat="1" applyFont="1" applyFill="1" applyBorder="1" applyAlignment="1">
      <alignment horizontal="center" wrapText="1"/>
    </xf>
    <xf numFmtId="168" fontId="3" fillId="118" borderId="1" xfId="0" applyNumberFormat="1" applyFont="1" applyFill="1" applyBorder="1" applyAlignment="1">
      <alignment horizontal="center"/>
    </xf>
    <xf numFmtId="0" fontId="3" fillId="118" borderId="1" xfId="0" applyFont="1" applyFill="1" applyBorder="1" applyAlignment="1">
      <alignment horizontal="center"/>
    </xf>
    <xf numFmtId="0" fontId="0" fillId="121" borderId="1" xfId="0" applyFill="1" applyBorder="1" applyAlignment="1">
      <alignment horizontal="center" vertical="center"/>
    </xf>
    <xf numFmtId="2" fontId="0" fillId="0" borderId="1" xfId="0" applyNumberFormat="1" applyBorder="1" applyAlignment="1">
      <alignment horizontal="center" vertical="center" wrapText="1"/>
    </xf>
    <xf numFmtId="39" fontId="188" fillId="0" borderId="1" xfId="0" applyNumberFormat="1" applyFont="1" applyBorder="1" applyAlignment="1">
      <alignment wrapText="1"/>
    </xf>
    <xf numFmtId="2" fontId="188" fillId="0" borderId="1" xfId="0" applyNumberFormat="1" applyFont="1" applyBorder="1" applyAlignment="1">
      <alignment horizontal="center" vertical="center" wrapText="1"/>
    </xf>
    <xf numFmtId="0" fontId="3" fillId="121" borderId="1" xfId="0" applyFont="1" applyFill="1" applyBorder="1" applyAlignment="1">
      <alignment horizontal="center" vertical="center"/>
    </xf>
    <xf numFmtId="0" fontId="0" fillId="0" borderId="1" xfId="0" applyBorder="1" applyAlignment="1">
      <alignment vertical="center" wrapText="1"/>
    </xf>
    <xf numFmtId="39" fontId="27" fillId="33" borderId="78" xfId="6" applyNumberFormat="1" applyFont="1" applyFill="1" applyBorder="1" applyAlignment="1">
      <alignment horizontal="left" vertical="center"/>
    </xf>
    <xf numFmtId="39" fontId="27" fillId="33" borderId="79" xfId="6" applyNumberFormat="1" applyFont="1" applyFill="1" applyBorder="1" applyAlignment="1">
      <alignment horizontal="left" vertical="center"/>
    </xf>
    <xf numFmtId="39" fontId="27" fillId="0" borderId="47" xfId="8" applyNumberFormat="1" applyFont="1" applyBorder="1" applyAlignment="1">
      <alignment horizontal="left"/>
    </xf>
    <xf numFmtId="39" fontId="27" fillId="33" borderId="78" xfId="6" applyNumberFormat="1" applyFont="1" applyFill="1" applyBorder="1" applyAlignment="1">
      <alignment vertical="center"/>
    </xf>
    <xf numFmtId="39" fontId="27" fillId="33" borderId="79" xfId="6" applyNumberFormat="1" applyFont="1" applyFill="1" applyBorder="1" applyAlignment="1">
      <alignment vertical="center"/>
    </xf>
    <xf numFmtId="39" fontId="27" fillId="33" borderId="46" xfId="6" applyNumberFormat="1" applyFont="1" applyFill="1" applyBorder="1" applyAlignment="1">
      <alignment vertical="center"/>
    </xf>
    <xf numFmtId="0" fontId="27" fillId="33" borderId="87" xfId="6" applyFont="1" applyFill="1" applyBorder="1" applyAlignment="1">
      <alignment vertical="center"/>
    </xf>
    <xf numFmtId="0" fontId="27" fillId="33" borderId="88" xfId="6" applyFont="1" applyFill="1" applyBorder="1" applyAlignment="1">
      <alignment vertical="center"/>
    </xf>
    <xf numFmtId="0" fontId="27" fillId="33" borderId="89" xfId="6" applyFont="1" applyFill="1" applyBorder="1" applyAlignment="1">
      <alignment vertical="center"/>
    </xf>
    <xf numFmtId="39" fontId="27" fillId="0" borderId="121" xfId="8" applyNumberFormat="1" applyFont="1" applyBorder="1"/>
    <xf numFmtId="0" fontId="184" fillId="33" borderId="0" xfId="6" applyFont="1" applyFill="1" applyAlignment="1">
      <alignment horizontal="left"/>
    </xf>
    <xf numFmtId="39" fontId="27" fillId="33" borderId="47" xfId="6" applyNumberFormat="1" applyFont="1" applyFill="1" applyBorder="1" applyAlignment="1">
      <alignment vertical="center"/>
    </xf>
    <xf numFmtId="39" fontId="27" fillId="0" borderId="60" xfId="6" applyNumberFormat="1" applyFont="1" applyBorder="1" applyAlignment="1" applyProtection="1">
      <alignment horizontal="center"/>
      <protection locked="0"/>
    </xf>
    <xf numFmtId="39" fontId="27" fillId="0" borderId="77" xfId="6" applyNumberFormat="1" applyFont="1" applyBorder="1" applyAlignment="1" applyProtection="1">
      <alignment horizontal="center"/>
      <protection locked="0"/>
    </xf>
    <xf numFmtId="39" fontId="27" fillId="0" borderId="45" xfId="6" applyNumberFormat="1" applyFont="1" applyBorder="1" applyAlignment="1" applyProtection="1">
      <alignment horizontal="center"/>
      <protection locked="0"/>
    </xf>
    <xf numFmtId="39" fontId="27" fillId="0" borderId="44" xfId="6" applyNumberFormat="1" applyFont="1" applyBorder="1" applyAlignment="1" applyProtection="1">
      <alignment horizontal="center"/>
      <protection locked="0"/>
    </xf>
    <xf numFmtId="42" fontId="27" fillId="122" borderId="44" xfId="6" applyNumberFormat="1" applyFont="1" applyFill="1" applyBorder="1" applyAlignment="1">
      <alignment horizontal="center" vertical="center"/>
    </xf>
    <xf numFmtId="3" fontId="27" fillId="122" borderId="44" xfId="8" applyNumberFormat="1" applyFont="1" applyFill="1" applyBorder="1" applyAlignment="1">
      <alignment horizontal="center" vertical="center"/>
    </xf>
    <xf numFmtId="3" fontId="27" fillId="122" borderId="44" xfId="10" applyNumberFormat="1" applyFont="1" applyFill="1" applyBorder="1" applyAlignment="1">
      <alignment horizontal="center" vertical="center"/>
    </xf>
    <xf numFmtId="3" fontId="27" fillId="122" borderId="51" xfId="10" applyNumberFormat="1" applyFont="1" applyFill="1" applyBorder="1" applyAlignment="1">
      <alignment horizontal="center" vertical="center"/>
    </xf>
    <xf numFmtId="0" fontId="27" fillId="34" borderId="67" xfId="6" applyFont="1" applyFill="1" applyBorder="1" applyAlignment="1" applyProtection="1">
      <alignment horizontal="left"/>
      <protection locked="0"/>
    </xf>
    <xf numFmtId="39" fontId="27" fillId="0" borderId="60" xfId="6" applyNumberFormat="1" applyFont="1" applyBorder="1" applyAlignment="1" applyProtection="1">
      <alignment horizontal="left"/>
      <protection locked="0"/>
    </xf>
    <xf numFmtId="44" fontId="185" fillId="34" borderId="62" xfId="38801" applyFont="1" applyFill="1" applyBorder="1" applyAlignment="1">
      <alignment horizontal="center" vertical="center"/>
    </xf>
    <xf numFmtId="44" fontId="182" fillId="33" borderId="65" xfId="38801" applyFont="1" applyFill="1" applyBorder="1" applyAlignment="1">
      <alignment horizontal="center" vertical="center"/>
    </xf>
    <xf numFmtId="3" fontId="27" fillId="122" borderId="113" xfId="10" applyNumberFormat="1" applyFont="1" applyFill="1" applyBorder="1" applyAlignment="1">
      <alignment horizontal="center" vertical="center"/>
    </xf>
    <xf numFmtId="3" fontId="27" fillId="0" borderId="0" xfId="10" applyNumberFormat="1" applyFont="1" applyFill="1" applyBorder="1" applyAlignment="1">
      <alignment horizontal="center" vertical="center"/>
    </xf>
    <xf numFmtId="44" fontId="185" fillId="0" borderId="65" xfId="38801" applyFont="1" applyBorder="1" applyAlignment="1">
      <alignment horizontal="center" vertical="center"/>
    </xf>
    <xf numFmtId="39" fontId="27" fillId="33" borderId="91" xfId="6" applyNumberFormat="1" applyFont="1" applyFill="1" applyBorder="1" applyAlignment="1">
      <alignment horizontal="center" vertical="center"/>
    </xf>
    <xf numFmtId="0" fontId="3" fillId="0" borderId="0" xfId="0" applyFont="1" applyAlignment="1">
      <alignment horizontal="center" vertical="center"/>
    </xf>
    <xf numFmtId="0" fontId="0" fillId="0" borderId="1" xfId="0" applyBorder="1" applyAlignment="1">
      <alignment vertical="center"/>
    </xf>
    <xf numFmtId="37" fontId="27" fillId="0" borderId="60" xfId="6" applyNumberFormat="1" applyFont="1" applyBorder="1" applyAlignment="1" applyProtection="1">
      <alignment horizontal="center"/>
      <protection locked="0"/>
    </xf>
    <xf numFmtId="37" fontId="27" fillId="33" borderId="78" xfId="6" applyNumberFormat="1" applyFont="1" applyFill="1" applyBorder="1" applyAlignment="1">
      <alignment horizontal="left" vertical="center"/>
    </xf>
    <xf numFmtId="37" fontId="27" fillId="33" borderId="78" xfId="6" applyNumberFormat="1" applyFont="1" applyFill="1" applyBorder="1" applyAlignment="1">
      <alignment horizontal="center" vertical="center"/>
    </xf>
    <xf numFmtId="37" fontId="27" fillId="33" borderId="78" xfId="6" applyNumberFormat="1" applyFont="1" applyFill="1" applyBorder="1" applyAlignment="1">
      <alignment horizontal="left" vertical="center" indent="5"/>
    </xf>
    <xf numFmtId="37" fontId="27" fillId="0" borderId="47" xfId="8" applyNumberFormat="1" applyFont="1" applyBorder="1" applyAlignment="1">
      <alignment horizontal="left" indent="4"/>
    </xf>
    <xf numFmtId="37" fontId="27" fillId="0" borderId="121" xfId="8" applyNumberFormat="1" applyFont="1" applyBorder="1"/>
    <xf numFmtId="0" fontId="27" fillId="33" borderId="51" xfId="6" applyFont="1" applyFill="1" applyBorder="1" applyAlignment="1">
      <alignment horizontal="center" vertical="top"/>
    </xf>
    <xf numFmtId="0" fontId="0" fillId="0" borderId="105" xfId="0" applyBorder="1"/>
    <xf numFmtId="42" fontId="0" fillId="0" borderId="105" xfId="38800" applyFont="1" applyBorder="1"/>
    <xf numFmtId="42" fontId="0" fillId="0" borderId="1" xfId="38800" applyFont="1" applyBorder="1"/>
    <xf numFmtId="42" fontId="188" fillId="0" borderId="1" xfId="38800" applyFont="1" applyBorder="1"/>
    <xf numFmtId="42" fontId="0" fillId="0" borderId="1" xfId="38800" applyFont="1" applyFill="1" applyBorder="1"/>
    <xf numFmtId="42" fontId="1" fillId="0" borderId="1" xfId="38800" applyFont="1" applyFill="1" applyBorder="1"/>
    <xf numFmtId="42" fontId="195" fillId="0" borderId="1" xfId="38800" applyFont="1" applyBorder="1" applyAlignment="1">
      <alignment horizontal="center" vertical="center"/>
    </xf>
    <xf numFmtId="0" fontId="3" fillId="0" borderId="1" xfId="0" applyFont="1" applyBorder="1"/>
    <xf numFmtId="0" fontId="0" fillId="0" borderId="0" xfId="0" applyAlignment="1">
      <alignment horizontal="center"/>
    </xf>
    <xf numFmtId="173" fontId="0" fillId="0" borderId="0" xfId="38800" applyNumberFormat="1" applyFont="1" applyFill="1" applyBorder="1"/>
    <xf numFmtId="42" fontId="1" fillId="0" borderId="0" xfId="38800" applyFont="1" applyFill="1" applyBorder="1"/>
    <xf numFmtId="168" fontId="3" fillId="0" borderId="0" xfId="0" applyNumberFormat="1" applyFont="1"/>
    <xf numFmtId="173" fontId="3" fillId="0" borderId="0" xfId="38800" applyNumberFormat="1" applyFont="1" applyFill="1" applyBorder="1"/>
    <xf numFmtId="42" fontId="3" fillId="0" borderId="0" xfId="38800" applyFont="1" applyFill="1" applyBorder="1"/>
    <xf numFmtId="173" fontId="0" fillId="0" borderId="0" xfId="38800" applyNumberFormat="1" applyFont="1"/>
    <xf numFmtId="42" fontId="0" fillId="0" borderId="0" xfId="38800" applyFont="1" applyFill="1"/>
    <xf numFmtId="173" fontId="27" fillId="34" borderId="109" xfId="38800" applyNumberFormat="1" applyFont="1" applyFill="1" applyBorder="1" applyAlignment="1">
      <alignment horizontal="center" vertical="center"/>
    </xf>
    <xf numFmtId="42" fontId="27" fillId="0" borderId="109" xfId="38800" applyFont="1" applyFill="1" applyBorder="1" applyAlignment="1">
      <alignment horizontal="center" vertical="center"/>
    </xf>
    <xf numFmtId="173" fontId="193" fillId="0" borderId="0" xfId="38800" applyNumberFormat="1" applyFont="1" applyAlignment="1">
      <alignment horizontal="center" vertical="center"/>
    </xf>
    <xf numFmtId="0" fontId="3" fillId="0" borderId="0" xfId="0" applyFont="1"/>
    <xf numFmtId="0" fontId="182" fillId="33" borderId="85" xfId="6" applyFont="1" applyFill="1" applyBorder="1"/>
    <xf numFmtId="0" fontId="182" fillId="33" borderId="86" xfId="6" applyFont="1" applyFill="1" applyBorder="1"/>
    <xf numFmtId="42" fontId="0" fillId="0" borderId="0" xfId="38800" applyFont="1"/>
    <xf numFmtId="0" fontId="0" fillId="0" borderId="93" xfId="0" applyBorder="1" applyAlignment="1">
      <alignment horizontal="center" vertical="center"/>
    </xf>
    <xf numFmtId="0" fontId="0" fillId="0" borderId="93" xfId="0" applyBorder="1" applyAlignment="1">
      <alignment horizontal="center"/>
    </xf>
    <xf numFmtId="42" fontId="0" fillId="0" borderId="0" xfId="38800" applyFont="1" applyAlignment="1">
      <alignment vertical="center" wrapText="1"/>
    </xf>
    <xf numFmtId="42" fontId="190" fillId="0" borderId="115" xfId="38800" applyFont="1" applyBorder="1" applyAlignment="1">
      <alignment vertical="center"/>
    </xf>
    <xf numFmtId="42" fontId="190" fillId="0" borderId="0" xfId="38800" applyFont="1" applyBorder="1" applyAlignment="1">
      <alignment vertical="center"/>
    </xf>
    <xf numFmtId="42" fontId="3" fillId="118" borderId="1" xfId="38800" applyFont="1" applyFill="1" applyBorder="1" applyAlignment="1">
      <alignment vertical="center" wrapText="1"/>
    </xf>
    <xf numFmtId="42" fontId="3" fillId="121" borderId="1" xfId="38800" applyFont="1" applyFill="1" applyBorder="1" applyAlignment="1">
      <alignment vertical="center"/>
    </xf>
    <xf numFmtId="42" fontId="0" fillId="0" borderId="1" xfId="38800" applyFont="1" applyBorder="1" applyAlignment="1">
      <alignment vertical="center" wrapText="1"/>
    </xf>
    <xf numFmtId="42" fontId="188" fillId="0" borderId="1" xfId="38800" applyFont="1" applyBorder="1" applyAlignment="1">
      <alignment vertical="center" wrapText="1"/>
    </xf>
    <xf numFmtId="42" fontId="0" fillId="0" borderId="0" xfId="38800" applyFont="1" applyBorder="1" applyAlignment="1">
      <alignment vertical="center" wrapText="1"/>
    </xf>
    <xf numFmtId="42" fontId="0" fillId="0" borderId="0" xfId="38800" applyFont="1" applyBorder="1" applyAlignment="1">
      <alignment vertical="center"/>
    </xf>
    <xf numFmtId="42" fontId="0" fillId="0" borderId="0" xfId="38800" applyFont="1" applyAlignment="1">
      <alignment vertical="center"/>
    </xf>
    <xf numFmtId="42" fontId="0" fillId="0" borderId="1" xfId="38800" applyFont="1" applyFill="1" applyBorder="1" applyAlignment="1">
      <alignment horizontal="center" vertical="center" wrapText="1"/>
    </xf>
    <xf numFmtId="42" fontId="0" fillId="0" borderId="0" xfId="38800" applyFont="1" applyFill="1" applyBorder="1" applyAlignment="1">
      <alignment vertical="center"/>
    </xf>
    <xf numFmtId="0" fontId="52" fillId="0" borderId="1" xfId="0" applyFont="1" applyBorder="1" applyAlignment="1">
      <alignment vertical="center" wrapText="1"/>
    </xf>
    <xf numFmtId="9" fontId="191" fillId="0" borderId="1" xfId="0" applyNumberFormat="1" applyFont="1" applyBorder="1" applyAlignment="1">
      <alignment vertical="center"/>
    </xf>
    <xf numFmtId="42" fontId="191" fillId="0" borderId="0" xfId="38800" applyFont="1" applyFill="1" applyBorder="1" applyAlignment="1">
      <alignment vertical="center"/>
    </xf>
    <xf numFmtId="0" fontId="0" fillId="124" borderId="1" xfId="0" applyFill="1" applyBorder="1" applyAlignment="1">
      <alignment vertical="center" wrapText="1"/>
    </xf>
    <xf numFmtId="0" fontId="0" fillId="124" borderId="0" xfId="0" applyFill="1"/>
    <xf numFmtId="0" fontId="0" fillId="124" borderId="1" xfId="0" applyFill="1" applyBorder="1" applyAlignment="1">
      <alignment horizontal="center" vertical="center"/>
    </xf>
    <xf numFmtId="0" fontId="0" fillId="126" borderId="1" xfId="0" applyFill="1" applyBorder="1" applyAlignment="1">
      <alignment vertical="center"/>
    </xf>
    <xf numFmtId="0" fontId="0" fillId="126" borderId="1" xfId="0" applyFill="1" applyBorder="1" applyAlignment="1">
      <alignment horizontal="center" vertical="center" wrapText="1"/>
    </xf>
    <xf numFmtId="0" fontId="0" fillId="127" borderId="1" xfId="0" applyFill="1" applyBorder="1" applyAlignment="1">
      <alignment vertical="center"/>
    </xf>
    <xf numFmtId="0" fontId="0" fillId="127" borderId="1" xfId="0" applyFill="1" applyBorder="1" applyAlignment="1">
      <alignment vertical="center" wrapText="1"/>
    </xf>
    <xf numFmtId="0" fontId="0" fillId="0" borderId="0" xfId="0" applyAlignment="1">
      <alignment vertical="center"/>
    </xf>
    <xf numFmtId="0" fontId="0" fillId="0" borderId="0" xfId="0" applyAlignment="1">
      <alignment vertical="center" wrapText="1"/>
    </xf>
    <xf numFmtId="0" fontId="0" fillId="126" borderId="0" xfId="0" applyFill="1" applyAlignment="1">
      <alignment vertical="center"/>
    </xf>
    <xf numFmtId="0" fontId="0" fillId="126" borderId="0" xfId="0" applyFill="1" applyAlignment="1">
      <alignment horizontal="center" vertical="center" wrapText="1"/>
    </xf>
    <xf numFmtId="0" fontId="0" fillId="127" borderId="0" xfId="0" applyFill="1" applyAlignment="1">
      <alignment vertical="center"/>
    </xf>
    <xf numFmtId="0" fontId="0" fillId="127" borderId="0" xfId="0" applyFill="1" applyAlignment="1">
      <alignment vertical="center" wrapText="1"/>
    </xf>
    <xf numFmtId="0" fontId="0" fillId="125" borderId="98" xfId="0" applyFill="1" applyBorder="1" applyAlignment="1">
      <alignment horizontal="center" vertical="center"/>
    </xf>
    <xf numFmtId="0" fontId="0" fillId="0" borderId="103" xfId="0" applyBorder="1" applyAlignment="1">
      <alignment horizontal="center"/>
    </xf>
    <xf numFmtId="0" fontId="0" fillId="0" borderId="103" xfId="0" applyBorder="1" applyAlignment="1">
      <alignment horizontal="center" vertical="center"/>
    </xf>
    <xf numFmtId="0" fontId="0" fillId="0" borderId="103" xfId="0" applyBorder="1"/>
    <xf numFmtId="0" fontId="0" fillId="0" borderId="122" xfId="0" applyBorder="1" applyAlignment="1">
      <alignment horizontal="center"/>
    </xf>
    <xf numFmtId="0" fontId="188" fillId="0" borderId="93" xfId="0" applyFont="1" applyBorder="1" applyAlignment="1">
      <alignment horizontal="center" vertical="center"/>
    </xf>
    <xf numFmtId="0" fontId="0" fillId="0" borderId="96" xfId="0" applyBorder="1" applyAlignment="1">
      <alignment horizontal="center" vertical="center"/>
    </xf>
    <xf numFmtId="0" fontId="0" fillId="0" borderId="96" xfId="0" applyBorder="1"/>
    <xf numFmtId="0" fontId="0" fillId="124" borderId="97" xfId="0" applyFill="1" applyBorder="1" applyAlignment="1">
      <alignment horizontal="center"/>
    </xf>
    <xf numFmtId="0" fontId="0" fillId="124" borderId="97" xfId="0" applyFill="1" applyBorder="1" applyAlignment="1">
      <alignment horizontal="center" vertical="center"/>
    </xf>
    <xf numFmtId="39" fontId="0" fillId="124" borderId="1" xfId="0" applyNumberFormat="1" applyFill="1" applyBorder="1" applyAlignment="1">
      <alignment wrapText="1"/>
    </xf>
    <xf numFmtId="0" fontId="0" fillId="124" borderId="93" xfId="0" applyFill="1" applyBorder="1" applyAlignment="1">
      <alignment horizontal="center" vertical="center"/>
    </xf>
    <xf numFmtId="39" fontId="0" fillId="124" borderId="94" xfId="0" applyNumberFormat="1" applyFill="1" applyBorder="1" applyAlignment="1">
      <alignment wrapText="1"/>
    </xf>
    <xf numFmtId="0" fontId="0" fillId="124" borderId="94" xfId="0" applyFill="1" applyBorder="1" applyAlignment="1">
      <alignment horizontal="center" vertical="center"/>
    </xf>
    <xf numFmtId="0" fontId="0" fillId="124" borderId="93" xfId="0" applyFill="1" applyBorder="1" applyAlignment="1">
      <alignment horizontal="right" vertical="center"/>
    </xf>
    <xf numFmtId="0" fontId="0" fillId="124" borderId="96" xfId="0" applyFill="1" applyBorder="1" applyAlignment="1">
      <alignment horizontal="center" vertical="center"/>
    </xf>
    <xf numFmtId="39" fontId="0" fillId="124" borderId="123" xfId="0" applyNumberFormat="1" applyFill="1" applyBorder="1" applyAlignment="1">
      <alignment wrapText="1"/>
    </xf>
    <xf numFmtId="0" fontId="190" fillId="0" borderId="0" xfId="0" applyFont="1" applyAlignment="1">
      <alignment horizontal="center" vertical="center"/>
    </xf>
    <xf numFmtId="0" fontId="17" fillId="0" borderId="0" xfId="0" applyFont="1"/>
    <xf numFmtId="172" fontId="192" fillId="0" borderId="0" xfId="16" applyNumberFormat="1" applyFont="1" applyAlignment="1">
      <alignment horizontal="center" vertical="center"/>
    </xf>
    <xf numFmtId="0" fontId="188" fillId="0" borderId="0" xfId="0" applyFont="1" applyAlignment="1">
      <alignment horizontal="center"/>
    </xf>
    <xf numFmtId="0" fontId="0" fillId="0" borderId="0" xfId="0" applyAlignment="1">
      <alignment vertical="top" wrapText="1"/>
    </xf>
    <xf numFmtId="42" fontId="0" fillId="123" borderId="0" xfId="38800" applyFont="1" applyFill="1"/>
    <xf numFmtId="0" fontId="0" fillId="0" borderId="97" xfId="0" applyBorder="1" applyAlignment="1">
      <alignment horizontal="center" vertical="center"/>
    </xf>
    <xf numFmtId="42" fontId="0" fillId="0" borderId="0" xfId="0" applyNumberFormat="1"/>
    <xf numFmtId="42" fontId="0" fillId="0" borderId="0" xfId="38800" applyFont="1" applyAlignment="1">
      <alignment horizontal="center" vertical="center" wrapText="1"/>
    </xf>
    <xf numFmtId="0" fontId="0" fillId="128" borderId="1" xfId="0" applyFill="1" applyBorder="1" applyAlignment="1">
      <alignment horizontal="center" vertical="center" wrapText="1"/>
    </xf>
    <xf numFmtId="0" fontId="0" fillId="128" borderId="1" xfId="0" applyFill="1" applyBorder="1" applyAlignment="1">
      <alignment horizontal="center" wrapText="1"/>
    </xf>
    <xf numFmtId="173" fontId="0" fillId="128" borderId="1" xfId="38800" applyNumberFormat="1" applyFont="1" applyFill="1" applyBorder="1" applyAlignment="1"/>
    <xf numFmtId="44" fontId="0" fillId="128" borderId="1" xfId="0" applyNumberFormat="1" applyFill="1" applyBorder="1"/>
    <xf numFmtId="173" fontId="0" fillId="128" borderId="1" xfId="0" applyNumberFormat="1" applyFill="1" applyBorder="1"/>
    <xf numFmtId="0" fontId="0" fillId="128" borderId="1" xfId="0" applyFill="1" applyBorder="1" applyAlignment="1">
      <alignment horizontal="center"/>
    </xf>
    <xf numFmtId="0" fontId="0" fillId="128" borderId="17" xfId="0" applyFill="1" applyBorder="1" applyAlignment="1">
      <alignment horizontal="center" vertical="center" wrapText="1"/>
    </xf>
    <xf numFmtId="0" fontId="0" fillId="128" borderId="0" xfId="0" applyFill="1" applyAlignment="1">
      <alignment horizontal="center" vertical="center" wrapText="1"/>
    </xf>
    <xf numFmtId="0" fontId="0" fillId="128" borderId="0" xfId="0" applyFill="1" applyAlignment="1">
      <alignment vertical="center" wrapText="1"/>
    </xf>
    <xf numFmtId="0" fontId="0" fillId="128" borderId="0" xfId="0" applyFill="1" applyAlignment="1">
      <alignment horizontal="center" wrapText="1"/>
    </xf>
    <xf numFmtId="0" fontId="0" fillId="124" borderId="0" xfId="0" applyFill="1" applyAlignment="1">
      <alignment horizontal="center" vertical="center"/>
    </xf>
    <xf numFmtId="0" fontId="0" fillId="0" borderId="0" xfId="0" applyAlignment="1">
      <alignment horizontal="center" wrapText="1"/>
    </xf>
    <xf numFmtId="174" fontId="0" fillId="0" borderId="0" xfId="38800" applyNumberFormat="1" applyFont="1" applyBorder="1" applyAlignment="1">
      <alignment horizontal="right" wrapText="1"/>
    </xf>
    <xf numFmtId="0" fontId="0" fillId="128" borderId="1" xfId="0" applyFill="1" applyBorder="1" applyAlignment="1">
      <alignment horizontal="center" vertical="center"/>
    </xf>
    <xf numFmtId="173" fontId="0" fillId="0" borderId="1" xfId="38800" applyNumberFormat="1" applyFont="1" applyBorder="1" applyAlignment="1">
      <alignment vertical="center"/>
    </xf>
    <xf numFmtId="173" fontId="0" fillId="0" borderId="1" xfId="38800" applyNumberFormat="1" applyFont="1" applyFill="1" applyBorder="1" applyAlignment="1">
      <alignment vertical="center"/>
    </xf>
    <xf numFmtId="0" fontId="0" fillId="0" borderId="0" xfId="0" applyAlignment="1">
      <alignment horizontal="left" vertical="top" wrapText="1"/>
    </xf>
    <xf numFmtId="44" fontId="27" fillId="122" borderId="44" xfId="38801" applyFont="1" applyFill="1" applyBorder="1" applyAlignment="1">
      <alignment horizontal="center" vertical="center"/>
    </xf>
    <xf numFmtId="0" fontId="0" fillId="127" borderId="16" xfId="0" applyFill="1" applyBorder="1" applyAlignment="1">
      <alignment vertical="center"/>
    </xf>
    <xf numFmtId="0" fontId="0" fillId="128" borderId="104" xfId="0" applyFill="1" applyBorder="1" applyAlignment="1">
      <alignment horizontal="center" wrapText="1"/>
    </xf>
    <xf numFmtId="0" fontId="0" fillId="128" borderId="104" xfId="0" applyFill="1" applyBorder="1" applyAlignment="1">
      <alignment horizontal="center"/>
    </xf>
    <xf numFmtId="173" fontId="0" fillId="128" borderId="104" xfId="38800" applyNumberFormat="1" applyFont="1" applyFill="1" applyBorder="1" applyAlignment="1"/>
    <xf numFmtId="44" fontId="0" fillId="128" borderId="104" xfId="0" applyNumberFormat="1" applyFill="1" applyBorder="1"/>
    <xf numFmtId="0" fontId="0" fillId="124" borderId="107" xfId="0" applyFill="1" applyBorder="1" applyAlignment="1">
      <alignment horizontal="center" vertical="center"/>
    </xf>
    <xf numFmtId="0" fontId="0" fillId="124" borderId="104" xfId="0" applyFill="1" applyBorder="1" applyAlignment="1">
      <alignment vertical="center" wrapText="1"/>
    </xf>
    <xf numFmtId="0" fontId="19" fillId="120" borderId="96" xfId="0" applyFont="1" applyFill="1" applyBorder="1" applyAlignment="1">
      <alignment horizontal="right"/>
    </xf>
    <xf numFmtId="0" fontId="19" fillId="120" borderId="1" xfId="0" applyFont="1" applyFill="1" applyBorder="1" applyAlignment="1">
      <alignment horizontal="right"/>
    </xf>
    <xf numFmtId="0" fontId="0" fillId="124" borderId="95" xfId="0" applyFill="1" applyBorder="1" applyAlignment="1">
      <alignment horizontal="right" vertical="center"/>
    </xf>
    <xf numFmtId="0" fontId="0" fillId="124" borderId="124" xfId="0" applyFill="1" applyBorder="1" applyAlignment="1">
      <alignment horizontal="right" vertical="center"/>
    </xf>
    <xf numFmtId="0" fontId="0" fillId="124" borderId="1" xfId="0" applyFill="1" applyBorder="1" applyAlignment="1">
      <alignment horizontal="right" vertical="center"/>
    </xf>
    <xf numFmtId="0" fontId="3" fillId="132" borderId="93" xfId="0" applyFont="1" applyFill="1" applyBorder="1" applyAlignment="1">
      <alignment horizontal="center" wrapText="1"/>
    </xf>
    <xf numFmtId="0" fontId="0" fillId="132" borderId="98" xfId="0" applyFill="1" applyBorder="1" applyAlignment="1">
      <alignment horizontal="center"/>
    </xf>
    <xf numFmtId="0" fontId="0" fillId="132" borderId="1" xfId="0" applyFill="1" applyBorder="1" applyAlignment="1">
      <alignment horizontal="center"/>
    </xf>
    <xf numFmtId="0" fontId="0" fillId="132" borderId="97" xfId="0" applyFill="1" applyBorder="1" applyAlignment="1">
      <alignment horizontal="center"/>
    </xf>
    <xf numFmtId="39" fontId="3" fillId="132" borderId="93" xfId="0" applyNumberFormat="1" applyFont="1" applyFill="1" applyBorder="1" applyAlignment="1">
      <alignment horizontal="center" wrapText="1"/>
    </xf>
    <xf numFmtId="0" fontId="0" fillId="132" borderId="106" xfId="0" applyFill="1" applyBorder="1" applyAlignment="1">
      <alignment horizontal="center"/>
    </xf>
    <xf numFmtId="0" fontId="0" fillId="132" borderId="104" xfId="0" applyFill="1" applyBorder="1" applyAlignment="1">
      <alignment horizontal="center"/>
    </xf>
    <xf numFmtId="0" fontId="0" fillId="132" borderId="107" xfId="0" applyFill="1" applyBorder="1" applyAlignment="1">
      <alignment horizontal="center"/>
    </xf>
    <xf numFmtId="44" fontId="3" fillId="130" borderId="1" xfId="38801" applyFont="1" applyFill="1" applyBorder="1" applyAlignment="1">
      <alignment horizontal="center" vertical="center"/>
    </xf>
    <xf numFmtId="168" fontId="0" fillId="0" borderId="105" xfId="0" applyNumberFormat="1" applyBorder="1"/>
    <xf numFmtId="9" fontId="0" fillId="0" borderId="1" xfId="0" applyNumberFormat="1" applyBorder="1"/>
    <xf numFmtId="173" fontId="3" fillId="118" borderId="125" xfId="38800" applyNumberFormat="1" applyFont="1" applyFill="1" applyBorder="1" applyAlignment="1">
      <alignment horizontal="center" vertical="center" wrapText="1"/>
    </xf>
    <xf numFmtId="0" fontId="3" fillId="118" borderId="125" xfId="0" applyFont="1" applyFill="1" applyBorder="1" applyAlignment="1">
      <alignment horizontal="center" vertical="center" wrapText="1"/>
    </xf>
    <xf numFmtId="168" fontId="3" fillId="118" borderId="125" xfId="0" applyNumberFormat="1" applyFont="1" applyFill="1" applyBorder="1" applyAlignment="1">
      <alignment horizontal="center" vertical="center"/>
    </xf>
    <xf numFmtId="2" fontId="3" fillId="118" borderId="125" xfId="0" applyNumberFormat="1" applyFont="1" applyFill="1" applyBorder="1" applyAlignment="1">
      <alignment horizontal="center" vertical="center"/>
    </xf>
    <xf numFmtId="0" fontId="3" fillId="118" borderId="125" xfId="0" applyFont="1" applyFill="1" applyBorder="1" applyAlignment="1">
      <alignment horizontal="center" vertical="center"/>
    </xf>
    <xf numFmtId="0" fontId="0" fillId="0" borderId="125" xfId="0" applyBorder="1" applyAlignment="1">
      <alignment horizontal="center" vertical="center" wrapText="1"/>
    </xf>
    <xf numFmtId="173" fontId="0" fillId="0" borderId="105" xfId="38800" applyNumberFormat="1" applyFont="1" applyBorder="1" applyAlignment="1">
      <alignment vertical="center"/>
    </xf>
    <xf numFmtId="173" fontId="1" fillId="0" borderId="125" xfId="38800" applyNumberFormat="1" applyFont="1" applyFill="1" applyBorder="1" applyAlignment="1">
      <alignment horizontal="center" vertical="center" wrapText="1"/>
    </xf>
    <xf numFmtId="0" fontId="0" fillId="0" borderId="120" xfId="0" applyBorder="1" applyAlignment="1">
      <alignment horizontal="left" vertical="top" wrapText="1"/>
    </xf>
    <xf numFmtId="0" fontId="0" fillId="0" borderId="125" xfId="0" applyBorder="1" applyAlignment="1">
      <alignment horizontal="center" vertical="center"/>
    </xf>
    <xf numFmtId="0" fontId="0" fillId="128" borderId="98" xfId="0" applyFill="1" applyBorder="1" applyAlignment="1">
      <alignment vertical="center" wrapText="1"/>
    </xf>
    <xf numFmtId="0" fontId="0" fillId="128" borderId="126" xfId="0" applyFill="1" applyBorder="1" applyAlignment="1">
      <alignment horizontal="center" vertical="center" wrapText="1"/>
    </xf>
    <xf numFmtId="0" fontId="0" fillId="128" borderId="127" xfId="0" applyFill="1" applyBorder="1" applyAlignment="1">
      <alignment horizontal="center" vertical="center" wrapText="1"/>
    </xf>
    <xf numFmtId="0" fontId="0" fillId="0" borderId="98" xfId="0" applyBorder="1" applyAlignment="1">
      <alignment horizontal="left" vertical="top" wrapText="1"/>
    </xf>
    <xf numFmtId="0" fontId="0" fillId="128" borderId="98" xfId="0" applyFill="1" applyBorder="1" applyAlignment="1">
      <alignment horizontal="left" vertical="top" wrapText="1"/>
    </xf>
    <xf numFmtId="0" fontId="0" fillId="128" borderId="15" xfId="0" applyFill="1" applyBorder="1" applyAlignment="1">
      <alignment horizontal="center" vertical="center" wrapText="1"/>
    </xf>
    <xf numFmtId="0" fontId="0" fillId="0" borderId="98" xfId="0" applyBorder="1" applyAlignment="1">
      <alignment horizontal="left" vertical="center" wrapText="1"/>
    </xf>
    <xf numFmtId="0" fontId="0" fillId="128" borderId="106" xfId="0" applyFill="1" applyBorder="1" applyAlignment="1">
      <alignment horizontal="left" vertical="top" wrapText="1"/>
    </xf>
    <xf numFmtId="173" fontId="0" fillId="129" borderId="125" xfId="0" applyNumberFormat="1" applyFill="1" applyBorder="1"/>
    <xf numFmtId="0" fontId="0" fillId="128" borderId="133" xfId="0" applyFill="1" applyBorder="1" applyAlignment="1">
      <alignment horizontal="center" vertical="center" wrapText="1"/>
    </xf>
    <xf numFmtId="173" fontId="0" fillId="131" borderId="129" xfId="0" applyNumberFormat="1" applyFill="1" applyBorder="1"/>
    <xf numFmtId="173" fontId="0" fillId="131" borderId="130" xfId="0" applyNumberFormat="1" applyFill="1" applyBorder="1"/>
    <xf numFmtId="0" fontId="0" fillId="0" borderId="97" xfId="0" applyBorder="1" applyAlignment="1">
      <alignment vertical="center" wrapText="1"/>
    </xf>
    <xf numFmtId="42" fontId="0" fillId="0" borderId="104" xfId="38800" applyFont="1" applyFill="1" applyBorder="1" applyAlignment="1">
      <alignment horizontal="center" vertical="center" wrapText="1"/>
    </xf>
    <xf numFmtId="9" fontId="0" fillId="0" borderId="104" xfId="0" applyNumberFormat="1" applyBorder="1"/>
    <xf numFmtId="9" fontId="191" fillId="0" borderId="104" xfId="0" applyNumberFormat="1" applyFont="1" applyBorder="1" applyAlignment="1">
      <alignment vertical="center"/>
    </xf>
    <xf numFmtId="168" fontId="0" fillId="0" borderId="104" xfId="0" applyNumberFormat="1" applyBorder="1"/>
    <xf numFmtId="168" fontId="0" fillId="130" borderId="125" xfId="0" applyNumberFormat="1" applyFill="1" applyBorder="1"/>
    <xf numFmtId="0" fontId="188" fillId="0" borderId="1" xfId="0" applyFont="1" applyBorder="1" applyAlignment="1">
      <alignment horizontal="center"/>
    </xf>
    <xf numFmtId="0" fontId="0" fillId="128" borderId="105" xfId="0" applyFill="1" applyBorder="1" applyAlignment="1">
      <alignment horizontal="center" vertical="center" wrapText="1"/>
    </xf>
    <xf numFmtId="0" fontId="0" fillId="128" borderId="105" xfId="0" applyFill="1" applyBorder="1" applyAlignment="1">
      <alignment horizontal="center" vertical="center"/>
    </xf>
    <xf numFmtId="44" fontId="182" fillId="33" borderId="48" xfId="6" applyNumberFormat="1" applyFont="1" applyFill="1" applyBorder="1" applyAlignment="1">
      <alignment horizontal="center" vertical="center"/>
    </xf>
    <xf numFmtId="42" fontId="196" fillId="0" borderId="1" xfId="0" applyNumberFormat="1" applyFont="1" applyBorder="1" applyAlignment="1">
      <alignment vertical="center" wrapText="1"/>
    </xf>
    <xf numFmtId="42" fontId="3" fillId="130" borderId="135" xfId="38800" applyFont="1" applyFill="1" applyBorder="1" applyAlignment="1">
      <alignment horizontal="center" vertical="center" wrapText="1"/>
    </xf>
    <xf numFmtId="0" fontId="190" fillId="0" borderId="114" xfId="0" applyFont="1" applyBorder="1" applyAlignment="1">
      <alignment horizontal="center" vertical="center"/>
    </xf>
    <xf numFmtId="0" fontId="190" fillId="0" borderId="115" xfId="0" applyFont="1" applyBorder="1" applyAlignment="1">
      <alignment horizontal="center" vertical="center"/>
    </xf>
    <xf numFmtId="0" fontId="190" fillId="0" borderId="116" xfId="0" applyFont="1" applyBorder="1" applyAlignment="1">
      <alignment horizontal="center" vertical="center"/>
    </xf>
    <xf numFmtId="0" fontId="190" fillId="0" borderId="118" xfId="0" applyFont="1" applyBorder="1" applyAlignment="1">
      <alignment horizontal="center" vertical="center"/>
    </xf>
    <xf numFmtId="0" fontId="190" fillId="0" borderId="0" xfId="0" applyFont="1" applyAlignment="1">
      <alignment horizontal="center" vertical="center"/>
    </xf>
    <xf numFmtId="0" fontId="190" fillId="0" borderId="117" xfId="0" applyFont="1" applyBorder="1" applyAlignment="1">
      <alignment horizontal="center" vertical="center"/>
    </xf>
    <xf numFmtId="168" fontId="0" fillId="0" borderId="115" xfId="0" applyNumberFormat="1" applyBorder="1" applyAlignment="1">
      <alignment horizontal="center"/>
    </xf>
    <xf numFmtId="168" fontId="0" fillId="0" borderId="116" xfId="0" applyNumberFormat="1" applyBorder="1" applyAlignment="1">
      <alignment horizontal="center"/>
    </xf>
    <xf numFmtId="168" fontId="0" fillId="0" borderId="0" xfId="0" applyNumberFormat="1" applyAlignment="1">
      <alignment horizontal="center"/>
    </xf>
    <xf numFmtId="168" fontId="0" fillId="0" borderId="117" xfId="0" applyNumberFormat="1" applyBorder="1" applyAlignment="1">
      <alignment horizontal="center"/>
    </xf>
    <xf numFmtId="42" fontId="0" fillId="0" borderId="97" xfId="38800" applyFont="1" applyBorder="1" applyAlignment="1">
      <alignment horizontal="center" vertical="center" wrapText="1"/>
    </xf>
    <xf numFmtId="42" fontId="0" fillId="0" borderId="98" xfId="38800" applyFont="1" applyBorder="1" applyAlignment="1">
      <alignment horizontal="center" vertical="center" wrapText="1"/>
    </xf>
    <xf numFmtId="42" fontId="3" fillId="130" borderId="134" xfId="38800" applyFont="1" applyFill="1" applyBorder="1" applyAlignment="1">
      <alignment horizontal="center" vertical="center" wrapText="1"/>
    </xf>
    <xf numFmtId="42" fontId="3" fillId="130" borderId="135" xfId="38800" applyFont="1" applyFill="1" applyBorder="1" applyAlignment="1">
      <alignment horizontal="center" vertical="center" wrapText="1"/>
    </xf>
    <xf numFmtId="42" fontId="0" fillId="0" borderId="97" xfId="38800" applyFont="1" applyFill="1" applyBorder="1" applyAlignment="1">
      <alignment horizontal="center" vertical="center" wrapText="1"/>
    </xf>
    <xf numFmtId="42" fontId="0" fillId="0" borderId="98" xfId="38800" applyFont="1" applyFill="1" applyBorder="1" applyAlignment="1">
      <alignment horizontal="center" vertical="center" wrapText="1"/>
    </xf>
    <xf numFmtId="42" fontId="3" fillId="0" borderId="0" xfId="38800" applyFont="1" applyFill="1" applyBorder="1" applyAlignment="1">
      <alignment horizontal="center" vertical="center" wrapText="1"/>
    </xf>
    <xf numFmtId="173" fontId="0" fillId="0" borderId="97" xfId="0" applyNumberFormat="1" applyBorder="1" applyAlignment="1">
      <alignment horizontal="center" wrapText="1"/>
    </xf>
    <xf numFmtId="173" fontId="0" fillId="0" borderId="98" xfId="0" applyNumberFormat="1" applyBorder="1" applyAlignment="1">
      <alignment horizontal="center" wrapText="1"/>
    </xf>
    <xf numFmtId="173" fontId="0" fillId="130" borderId="134" xfId="0" applyNumberFormat="1" applyFill="1" applyBorder="1" applyAlignment="1">
      <alignment horizontal="center" wrapText="1"/>
    </xf>
    <xf numFmtId="173" fontId="0" fillId="130" borderId="135" xfId="0" applyNumberFormat="1" applyFill="1" applyBorder="1" applyAlignment="1">
      <alignment horizontal="center" wrapText="1"/>
    </xf>
    <xf numFmtId="0" fontId="0" fillId="131" borderId="128" xfId="0" applyFill="1" applyBorder="1" applyAlignment="1">
      <alignment horizontal="center"/>
    </xf>
    <xf numFmtId="0" fontId="0" fillId="131" borderId="129" xfId="0" applyFill="1" applyBorder="1" applyAlignment="1">
      <alignment horizontal="center"/>
    </xf>
    <xf numFmtId="0" fontId="0" fillId="0" borderId="128" xfId="0" applyBorder="1" applyAlignment="1">
      <alignment horizontal="center" vertical="center" wrapText="1"/>
    </xf>
    <xf numFmtId="0" fontId="0" fillId="0" borderId="130" xfId="0" applyBorder="1" applyAlignment="1">
      <alignment horizontal="center" vertical="center" wrapText="1"/>
    </xf>
    <xf numFmtId="0" fontId="0" fillId="0" borderId="126" xfId="0" applyBorder="1" applyAlignment="1">
      <alignment horizontal="center" vertical="center"/>
    </xf>
    <xf numFmtId="0" fontId="0" fillId="0" borderId="15" xfId="0" applyBorder="1" applyAlignment="1">
      <alignment horizontal="center" vertical="center"/>
    </xf>
    <xf numFmtId="0" fontId="0" fillId="0" borderId="127" xfId="0" applyBorder="1" applyAlignment="1">
      <alignment horizontal="center" vertical="center"/>
    </xf>
    <xf numFmtId="0" fontId="0" fillId="0" borderId="126" xfId="0" applyBorder="1" applyAlignment="1">
      <alignment horizontal="center" vertical="center" wrapText="1"/>
    </xf>
    <xf numFmtId="0" fontId="0" fillId="0" borderId="15" xfId="0" applyBorder="1" applyAlignment="1">
      <alignment horizontal="center" vertical="center" wrapText="1"/>
    </xf>
    <xf numFmtId="0" fontId="0" fillId="0" borderId="127" xfId="0" applyBorder="1" applyAlignment="1">
      <alignment horizontal="center" vertical="center" wrapText="1"/>
    </xf>
    <xf numFmtId="0" fontId="0" fillId="0" borderId="131" xfId="0" applyBorder="1" applyAlignment="1">
      <alignment horizontal="center" vertical="center" wrapText="1"/>
    </xf>
    <xf numFmtId="0" fontId="0" fillId="0" borderId="132" xfId="0" applyBorder="1" applyAlignment="1">
      <alignment horizontal="center" vertical="center" wrapText="1"/>
    </xf>
    <xf numFmtId="0" fontId="3" fillId="118" borderId="128" xfId="0" applyFont="1" applyFill="1" applyBorder="1" applyAlignment="1">
      <alignment horizontal="center" vertical="center"/>
    </xf>
    <xf numFmtId="0" fontId="3" fillId="118" borderId="130" xfId="0" applyFont="1" applyFill="1" applyBorder="1" applyAlignment="1">
      <alignment horizontal="center" vertical="center"/>
    </xf>
    <xf numFmtId="0" fontId="3" fillId="0" borderId="1" xfId="0" applyFont="1" applyBorder="1" applyAlignment="1">
      <alignment horizontal="center"/>
    </xf>
    <xf numFmtId="42" fontId="3" fillId="118" borderId="126" xfId="38800" applyFont="1" applyFill="1" applyBorder="1" applyAlignment="1">
      <alignment horizontal="center" vertical="center" wrapText="1"/>
    </xf>
    <xf numFmtId="42" fontId="3" fillId="118" borderId="127" xfId="38800" applyFont="1" applyFill="1" applyBorder="1" applyAlignment="1">
      <alignment horizontal="center" vertical="center" wrapText="1"/>
    </xf>
    <xf numFmtId="0" fontId="3" fillId="118" borderId="126" xfId="0" applyFont="1" applyFill="1" applyBorder="1" applyAlignment="1">
      <alignment horizontal="center" vertical="center" wrapText="1"/>
    </xf>
    <xf numFmtId="0" fontId="3" fillId="118" borderId="127" xfId="0" applyFont="1" applyFill="1" applyBorder="1" applyAlignment="1">
      <alignment horizontal="center" vertical="center" wrapText="1"/>
    </xf>
    <xf numFmtId="0" fontId="3" fillId="118" borderId="129" xfId="0" applyFont="1" applyFill="1" applyBorder="1" applyAlignment="1">
      <alignment horizontal="center" vertical="center"/>
    </xf>
    <xf numFmtId="0" fontId="188" fillId="0" borderId="11" xfId="0" applyFont="1" applyBorder="1" applyAlignment="1">
      <alignment horizontal="center"/>
    </xf>
    <xf numFmtId="0" fontId="194" fillId="118" borderId="126" xfId="0" applyFont="1" applyFill="1" applyBorder="1" applyAlignment="1">
      <alignment horizontal="center" vertical="center"/>
    </xf>
    <xf numFmtId="0" fontId="194" fillId="118" borderId="127" xfId="0" applyFont="1" applyFill="1" applyBorder="1" applyAlignment="1">
      <alignment horizontal="center" vertical="center"/>
    </xf>
    <xf numFmtId="0" fontId="0" fillId="0" borderId="107" xfId="0" applyBorder="1" applyAlignment="1">
      <alignment horizontal="center" vertical="center"/>
    </xf>
    <xf numFmtId="0" fontId="0" fillId="0" borderId="106" xfId="0" applyBorder="1" applyAlignment="1">
      <alignment horizontal="center" vertical="center"/>
    </xf>
    <xf numFmtId="0" fontId="0" fillId="0" borderId="119" xfId="0" applyBorder="1" applyAlignment="1">
      <alignment horizontal="center" vertical="center"/>
    </xf>
    <xf numFmtId="0" fontId="0" fillId="0" borderId="120" xfId="0" applyBorder="1" applyAlignment="1">
      <alignment horizontal="center" vertical="center"/>
    </xf>
    <xf numFmtId="0" fontId="0" fillId="0" borderId="97" xfId="0" applyBorder="1" applyAlignment="1">
      <alignment horizontal="center" vertical="center"/>
    </xf>
    <xf numFmtId="0" fontId="0" fillId="0" borderId="12" xfId="0" applyBorder="1" applyAlignment="1">
      <alignment horizontal="center" vertical="center"/>
    </xf>
    <xf numFmtId="0" fontId="0" fillId="0" borderId="104" xfId="0" applyBorder="1" applyAlignment="1">
      <alignment horizontal="center" vertical="center"/>
    </xf>
    <xf numFmtId="0" fontId="0" fillId="0" borderId="105" xfId="0"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0" fillId="0" borderId="1" xfId="0" applyBorder="1" applyAlignment="1">
      <alignment horizontal="center" wrapText="1"/>
    </xf>
    <xf numFmtId="0" fontId="0" fillId="125" borderId="97" xfId="0" applyFill="1" applyBorder="1" applyAlignment="1">
      <alignment horizontal="center"/>
    </xf>
    <xf numFmtId="0" fontId="0" fillId="125" borderId="12" xfId="0" applyFill="1" applyBorder="1" applyAlignment="1">
      <alignment horizontal="center"/>
    </xf>
    <xf numFmtId="0" fontId="0" fillId="125" borderId="98" xfId="0" applyFill="1" applyBorder="1" applyAlignment="1">
      <alignment horizontal="center"/>
    </xf>
    <xf numFmtId="0" fontId="0" fillId="125" borderId="97" xfId="0" applyFill="1" applyBorder="1" applyAlignment="1">
      <alignment horizontal="center" vertical="center"/>
    </xf>
    <xf numFmtId="0" fontId="0" fillId="125" borderId="12" xfId="0" applyFill="1" applyBorder="1" applyAlignment="1">
      <alignment horizontal="center" vertical="center"/>
    </xf>
    <xf numFmtId="0" fontId="0" fillId="125" borderId="98" xfId="0" applyFill="1" applyBorder="1" applyAlignment="1">
      <alignment horizontal="center" vertical="center"/>
    </xf>
    <xf numFmtId="0" fontId="0" fillId="125" borderId="1" xfId="0" applyFill="1" applyBorder="1" applyAlignment="1">
      <alignment horizontal="center" vertical="center"/>
    </xf>
    <xf numFmtId="0" fontId="0" fillId="125" borderId="104" xfId="0" applyFill="1" applyBorder="1" applyAlignment="1">
      <alignment horizontal="center" vertical="center"/>
    </xf>
    <xf numFmtId="0" fontId="0" fillId="125" borderId="105" xfId="0" applyFill="1" applyBorder="1" applyAlignment="1">
      <alignment horizontal="center" vertical="center"/>
    </xf>
    <xf numFmtId="0" fontId="0" fillId="0" borderId="94" xfId="0" applyBorder="1" applyAlignment="1">
      <alignment horizontal="center"/>
    </xf>
    <xf numFmtId="0" fontId="0" fillId="0" borderId="95" xfId="0" applyBorder="1" applyAlignment="1">
      <alignment horizontal="center"/>
    </xf>
    <xf numFmtId="0" fontId="3" fillId="132" borderId="96" xfId="0" applyFont="1" applyFill="1" applyBorder="1" applyAlignment="1">
      <alignment horizontal="center" vertical="center"/>
    </xf>
    <xf numFmtId="0" fontId="3" fillId="132" borderId="103" xfId="0" applyFont="1" applyFill="1" applyBorder="1" applyAlignment="1">
      <alignment horizontal="center" vertical="center"/>
    </xf>
    <xf numFmtId="0" fontId="0" fillId="132" borderId="96" xfId="0" applyFill="1" applyBorder="1" applyAlignment="1">
      <alignment horizontal="center" vertical="center"/>
    </xf>
    <xf numFmtId="0" fontId="0" fillId="132" borderId="103" xfId="0" applyFill="1" applyBorder="1" applyAlignment="1">
      <alignment horizontal="center" vertical="center"/>
    </xf>
    <xf numFmtId="0" fontId="19" fillId="120" borderId="96" xfId="0" applyFont="1" applyFill="1" applyBorder="1" applyAlignment="1">
      <alignment horizontal="center" vertical="center"/>
    </xf>
    <xf numFmtId="0" fontId="19" fillId="120" borderId="103" xfId="0" applyFont="1" applyFill="1" applyBorder="1" applyAlignment="1">
      <alignment horizontal="center" vertical="center"/>
    </xf>
    <xf numFmtId="0" fontId="0" fillId="126" borderId="1" xfId="0" applyFill="1" applyBorder="1" applyAlignment="1">
      <alignment horizontal="center" vertical="center"/>
    </xf>
    <xf numFmtId="0" fontId="0" fillId="126" borderId="0" xfId="0" applyFill="1" applyAlignment="1">
      <alignment horizontal="center" vertical="center"/>
    </xf>
    <xf numFmtId="0" fontId="0" fillId="123" borderId="16" xfId="0" applyFill="1" applyBorder="1" applyAlignment="1">
      <alignment horizontal="center" vertical="center"/>
    </xf>
    <xf numFmtId="0" fontId="0" fillId="123" borderId="12" xfId="0" applyFill="1" applyBorder="1" applyAlignment="1">
      <alignment horizontal="center" vertical="center"/>
    </xf>
    <xf numFmtId="0" fontId="0" fillId="0" borderId="0" xfId="0" applyAlignment="1">
      <alignment horizontal="left" vertical="top" wrapText="1"/>
    </xf>
    <xf numFmtId="0" fontId="0" fillId="0" borderId="0" xfId="0" applyAlignment="1">
      <alignment horizontal="left" vertical="top"/>
    </xf>
    <xf numFmtId="0" fontId="0" fillId="123" borderId="16" xfId="0" applyFill="1" applyBorder="1" applyAlignment="1">
      <alignment horizontal="center"/>
    </xf>
    <xf numFmtId="39" fontId="27" fillId="0" borderId="47" xfId="8" applyNumberFormat="1" applyFont="1" applyBorder="1" applyAlignment="1">
      <alignment horizontal="left" vertical="center"/>
    </xf>
    <xf numFmtId="39" fontId="27" fillId="0" borderId="46" xfId="8" applyNumberFormat="1" applyFont="1" applyBorder="1" applyAlignment="1">
      <alignment horizontal="left" vertical="center"/>
    </xf>
    <xf numFmtId="39" fontId="27" fillId="0" borderId="90" xfId="8" applyNumberFormat="1" applyFont="1" applyBorder="1" applyAlignment="1">
      <alignment horizontal="left" vertical="center"/>
    </xf>
    <xf numFmtId="39" fontId="27" fillId="0" borderId="89" xfId="8" applyNumberFormat="1" applyFont="1" applyBorder="1" applyAlignment="1">
      <alignment horizontal="left" vertical="center"/>
    </xf>
    <xf numFmtId="39" fontId="27" fillId="33" borderId="78" xfId="6" applyNumberFormat="1" applyFont="1" applyFill="1" applyBorder="1" applyAlignment="1">
      <alignment horizontal="left" vertical="center"/>
    </xf>
    <xf numFmtId="39" fontId="27" fillId="33" borderId="46" xfId="6" applyNumberFormat="1" applyFont="1" applyFill="1" applyBorder="1" applyAlignment="1">
      <alignment horizontal="left" vertical="center"/>
    </xf>
    <xf numFmtId="0" fontId="182" fillId="33" borderId="85" xfId="6" applyFont="1" applyFill="1" applyBorder="1" applyAlignment="1">
      <alignment horizontal="left"/>
    </xf>
    <xf numFmtId="0" fontId="182" fillId="33" borderId="86" xfId="6" applyFont="1" applyFill="1" applyBorder="1" applyAlignment="1">
      <alignment horizontal="left"/>
    </xf>
    <xf numFmtId="0" fontId="182" fillId="33" borderId="84" xfId="6" applyFont="1" applyFill="1" applyBorder="1" applyAlignment="1">
      <alignment horizontal="center" vertical="center" wrapText="1"/>
    </xf>
    <xf numFmtId="0" fontId="182" fillId="33" borderId="82" xfId="6" applyFont="1" applyFill="1" applyBorder="1" applyAlignment="1">
      <alignment horizontal="center" vertical="center" wrapText="1"/>
    </xf>
    <xf numFmtId="39" fontId="27" fillId="33" borderId="79" xfId="6" applyNumberFormat="1" applyFont="1" applyFill="1" applyBorder="1" applyAlignment="1">
      <alignment horizontal="left" vertical="center"/>
    </xf>
    <xf numFmtId="0" fontId="27" fillId="33" borderId="78" xfId="6" applyFont="1" applyFill="1" applyBorder="1" applyAlignment="1">
      <alignment horizontal="left" vertical="center"/>
    </xf>
    <xf numFmtId="0" fontId="27" fillId="33" borderId="79" xfId="6" applyFont="1" applyFill="1" applyBorder="1" applyAlignment="1">
      <alignment horizontal="left" vertical="center"/>
    </xf>
    <xf numFmtId="0" fontId="27" fillId="33" borderId="46" xfId="6" applyFont="1" applyFill="1" applyBorder="1" applyAlignment="1">
      <alignment horizontal="left" vertical="center"/>
    </xf>
    <xf numFmtId="0" fontId="27" fillId="33" borderId="87" xfId="6" applyFont="1" applyFill="1" applyBorder="1" applyAlignment="1">
      <alignment horizontal="left" vertical="center"/>
    </xf>
    <xf numFmtId="0" fontId="27" fillId="33" borderId="88" xfId="6" applyFont="1" applyFill="1" applyBorder="1" applyAlignment="1">
      <alignment horizontal="left" vertical="center"/>
    </xf>
    <xf numFmtId="0" fontId="27" fillId="33" borderId="89" xfId="6" applyFont="1" applyFill="1" applyBorder="1" applyAlignment="1">
      <alignment horizontal="left" vertical="center"/>
    </xf>
    <xf numFmtId="170" fontId="187" fillId="33" borderId="92" xfId="6" applyNumberFormat="1" applyFont="1" applyFill="1" applyBorder="1" applyAlignment="1">
      <alignment horizontal="center"/>
    </xf>
    <xf numFmtId="170" fontId="187" fillId="33" borderId="0" xfId="6" applyNumberFormat="1" applyFont="1" applyFill="1" applyAlignment="1">
      <alignment horizontal="center"/>
    </xf>
    <xf numFmtId="39" fontId="182" fillId="33" borderId="52" xfId="6" applyNumberFormat="1" applyFont="1" applyFill="1" applyBorder="1" applyAlignment="1">
      <alignment horizontal="center" vertical="center" wrapText="1"/>
    </xf>
    <xf numFmtId="39" fontId="182" fillId="33" borderId="53" xfId="6" applyNumberFormat="1" applyFont="1" applyFill="1" applyBorder="1" applyAlignment="1">
      <alignment horizontal="center" vertical="center" wrapText="1"/>
    </xf>
    <xf numFmtId="39" fontId="182" fillId="33" borderId="54" xfId="6" applyNumberFormat="1" applyFont="1" applyFill="1" applyBorder="1" applyAlignment="1">
      <alignment horizontal="center" vertical="center" wrapText="1"/>
    </xf>
    <xf numFmtId="0" fontId="182" fillId="33" borderId="55" xfId="6" applyFont="1" applyFill="1" applyBorder="1" applyAlignment="1">
      <alignment horizontal="center"/>
    </xf>
    <xf numFmtId="0" fontId="182" fillId="33" borderId="0" xfId="6" applyFont="1" applyFill="1" applyAlignment="1">
      <alignment horizontal="center"/>
    </xf>
    <xf numFmtId="0" fontId="182" fillId="33" borderId="56" xfId="6" applyFont="1" applyFill="1" applyBorder="1" applyAlignment="1">
      <alignment horizontal="center"/>
    </xf>
    <xf numFmtId="39" fontId="185" fillId="0" borderId="48" xfId="8" applyNumberFormat="1" applyFont="1" applyBorder="1" applyAlignment="1">
      <alignment horizontal="center" vertical="center" wrapText="1"/>
    </xf>
    <xf numFmtId="39" fontId="185" fillId="0" borderId="83" xfId="8" applyNumberFormat="1" applyFont="1" applyBorder="1" applyAlignment="1">
      <alignment horizontal="center" vertical="center" wrapText="1"/>
    </xf>
    <xf numFmtId="0" fontId="182" fillId="33" borderId="80" xfId="6" applyFont="1" applyFill="1" applyBorder="1" applyAlignment="1">
      <alignment horizontal="center" vertical="center" wrapText="1"/>
    </xf>
    <xf numFmtId="0" fontId="182" fillId="33" borderId="81" xfId="6" applyFont="1" applyFill="1" applyBorder="1" applyAlignment="1">
      <alignment horizontal="center" vertical="center" wrapText="1"/>
    </xf>
    <xf numFmtId="39" fontId="27" fillId="0" borderId="47" xfId="8" applyNumberFormat="1" applyFont="1" applyBorder="1" applyAlignment="1">
      <alignment horizontal="left"/>
    </xf>
    <xf numFmtId="39" fontId="27" fillId="0" borderId="46" xfId="8" applyNumberFormat="1" applyFont="1" applyBorder="1" applyAlignment="1">
      <alignment horizontal="left"/>
    </xf>
    <xf numFmtId="39" fontId="27" fillId="0" borderId="90" xfId="8" applyNumberFormat="1" applyFont="1" applyBorder="1" applyAlignment="1">
      <alignment horizontal="left"/>
    </xf>
    <xf numFmtId="39" fontId="27" fillId="0" borderId="89" xfId="8" applyNumberFormat="1" applyFont="1" applyBorder="1" applyAlignment="1">
      <alignment horizontal="left"/>
    </xf>
    <xf numFmtId="0" fontId="27" fillId="33" borderId="47" xfId="6" applyFont="1" applyFill="1" applyBorder="1" applyAlignment="1">
      <alignment horizontal="left" vertical="center"/>
    </xf>
    <xf numFmtId="0" fontId="27" fillId="33" borderId="47" xfId="6" applyFont="1" applyFill="1" applyBorder="1" applyAlignment="1">
      <alignment vertical="center"/>
    </xf>
    <xf numFmtId="0" fontId="27" fillId="33" borderId="46" xfId="6" applyFont="1" applyFill="1" applyBorder="1" applyAlignment="1">
      <alignment vertical="center"/>
    </xf>
    <xf numFmtId="39" fontId="27" fillId="33" borderId="91" xfId="6" applyNumberFormat="1" applyFont="1" applyFill="1" applyBorder="1" applyAlignment="1">
      <alignment horizontal="left" vertical="center"/>
    </xf>
    <xf numFmtId="0" fontId="27" fillId="33" borderId="44" xfId="6" applyFont="1" applyFill="1" applyBorder="1" applyAlignment="1">
      <alignment horizontal="left" vertical="center"/>
    </xf>
    <xf numFmtId="0" fontId="182" fillId="33" borderId="53" xfId="6" applyFont="1" applyFill="1" applyBorder="1" applyAlignment="1">
      <alignment horizontal="center" vertical="center" wrapText="1"/>
    </xf>
    <xf numFmtId="0" fontId="182" fillId="33" borderId="54" xfId="6" applyFont="1" applyFill="1" applyBorder="1" applyAlignment="1">
      <alignment horizontal="center" vertical="center" wrapText="1"/>
    </xf>
    <xf numFmtId="0" fontId="182" fillId="33" borderId="99" xfId="6" applyFont="1" applyFill="1" applyBorder="1" applyAlignment="1">
      <alignment horizontal="center" vertical="center" wrapText="1"/>
    </xf>
    <xf numFmtId="0" fontId="182" fillId="33" borderId="50" xfId="6" applyFont="1" applyFill="1" applyBorder="1" applyAlignment="1">
      <alignment horizontal="center" vertical="center" wrapText="1"/>
    </xf>
    <xf numFmtId="0" fontId="27" fillId="33" borderId="91" xfId="6" applyFont="1" applyFill="1" applyBorder="1" applyAlignment="1">
      <alignment horizontal="left" vertical="center"/>
    </xf>
    <xf numFmtId="0" fontId="27" fillId="33" borderId="100" xfId="6" applyFont="1" applyFill="1" applyBorder="1" applyAlignment="1">
      <alignment horizontal="left" vertical="center"/>
    </xf>
    <xf numFmtId="0" fontId="27" fillId="33" borderId="51" xfId="6" applyFont="1" applyFill="1" applyBorder="1" applyAlignment="1">
      <alignment horizontal="left" vertical="center"/>
    </xf>
    <xf numFmtId="0" fontId="182" fillId="33" borderId="101" xfId="6" applyFont="1" applyFill="1" applyBorder="1" applyAlignment="1">
      <alignment horizontal="left"/>
    </xf>
    <xf numFmtId="0" fontId="182" fillId="33" borderId="102" xfId="6" applyFont="1" applyFill="1" applyBorder="1" applyAlignment="1">
      <alignment horizontal="left"/>
    </xf>
    <xf numFmtId="39" fontId="27" fillId="0" borderId="44" xfId="8" applyNumberFormat="1" applyFont="1" applyBorder="1" applyAlignment="1">
      <alignment horizontal="left" vertical="center"/>
    </xf>
    <xf numFmtId="39" fontId="27" fillId="0" borderId="51" xfId="8" applyNumberFormat="1" applyFont="1" applyBorder="1" applyAlignment="1">
      <alignment horizontal="left" vertical="center"/>
    </xf>
    <xf numFmtId="3" fontId="27" fillId="0" borderId="47" xfId="8" applyNumberFormat="1" applyFont="1" applyBorder="1" applyAlignment="1">
      <alignment horizontal="left" vertical="center"/>
    </xf>
    <xf numFmtId="3" fontId="27" fillId="0" borderId="46" xfId="8" applyNumberFormat="1" applyFont="1" applyBorder="1" applyAlignment="1">
      <alignment horizontal="left" vertical="center"/>
    </xf>
    <xf numFmtId="0" fontId="193" fillId="0" borderId="0" xfId="16" applyFont="1" applyAlignment="1">
      <alignment horizontal="center" vertical="center" wrapText="1"/>
    </xf>
    <xf numFmtId="0" fontId="182" fillId="33" borderId="110" xfId="6" applyFont="1" applyFill="1" applyBorder="1" applyAlignment="1">
      <alignment horizontal="center" vertical="center" wrapText="1"/>
    </xf>
    <xf numFmtId="0" fontId="182" fillId="33" borderId="49" xfId="6" applyFont="1" applyFill="1" applyBorder="1" applyAlignment="1">
      <alignment horizontal="center" vertical="center" wrapText="1"/>
    </xf>
    <xf numFmtId="0" fontId="182" fillId="33" borderId="111" xfId="6" applyFont="1" applyFill="1" applyBorder="1" applyAlignment="1">
      <alignment horizontal="center" vertical="center" wrapText="1"/>
    </xf>
    <xf numFmtId="0" fontId="193" fillId="0" borderId="78" xfId="16" applyFont="1" applyBorder="1" applyAlignment="1">
      <alignment horizontal="left" vertical="center"/>
    </xf>
    <xf numFmtId="0" fontId="193" fillId="0" borderId="46" xfId="16" applyFont="1" applyBorder="1" applyAlignment="1">
      <alignment horizontal="left" vertical="center"/>
    </xf>
    <xf numFmtId="0" fontId="27" fillId="33" borderId="47" xfId="6" applyFont="1" applyFill="1" applyBorder="1" applyAlignment="1">
      <alignment horizontal="left" vertical="top"/>
    </xf>
    <xf numFmtId="0" fontId="27" fillId="33" borderId="46" xfId="6" applyFont="1" applyFill="1" applyBorder="1" applyAlignment="1">
      <alignment horizontal="left" vertical="top"/>
    </xf>
    <xf numFmtId="39" fontId="27" fillId="33" borderId="47" xfId="6" applyNumberFormat="1" applyFont="1" applyFill="1" applyBorder="1" applyAlignment="1">
      <alignment horizontal="left" vertical="center"/>
    </xf>
    <xf numFmtId="0" fontId="27" fillId="34" borderId="108" xfId="6" applyFont="1" applyFill="1" applyBorder="1" applyAlignment="1" applyProtection="1">
      <alignment horizontal="left"/>
      <protection locked="0"/>
    </xf>
    <xf numFmtId="0" fontId="27" fillId="34" borderId="46" xfId="6" applyFont="1" applyFill="1" applyBorder="1" applyAlignment="1" applyProtection="1">
      <alignment horizontal="left"/>
      <protection locked="0"/>
    </xf>
    <xf numFmtId="39" fontId="27" fillId="0" borderId="108" xfId="6" applyNumberFormat="1" applyFont="1" applyBorder="1" applyAlignment="1" applyProtection="1">
      <alignment horizontal="left"/>
      <protection locked="0"/>
    </xf>
    <xf numFmtId="39" fontId="27" fillId="0" borderId="46" xfId="6" applyNumberFormat="1" applyFont="1" applyBorder="1" applyAlignment="1" applyProtection="1">
      <alignment horizontal="left"/>
      <protection locked="0"/>
    </xf>
    <xf numFmtId="39" fontId="27" fillId="0" borderId="79" xfId="8" applyNumberFormat="1" applyFont="1" applyBorder="1" applyAlignment="1">
      <alignment horizontal="left"/>
    </xf>
  </cellXfs>
  <cellStyles count="38802">
    <cellStyle name=" 1" xfId="19"/>
    <cellStyle name=" Task]_x000d__x000a_TaskName=Scan At_x000d__x000a_TaskID=3_x000d__x000a_WorkstationName=SmarTone_x000d__x000a_LastExecuted=0_x000d__x000a_LastSt" xfId="20"/>
    <cellStyle name="$0" xfId="21"/>
    <cellStyle name="$0,000" xfId="22"/>
    <cellStyle name="$0,000.0" xfId="23"/>
    <cellStyle name="$0,000.00" xfId="24"/>
    <cellStyle name="$0,000.000" xfId="25"/>
    <cellStyle name="$0,000.000 2" xfId="26"/>
    <cellStyle name="$0,000.0000" xfId="27"/>
    <cellStyle name="$0.00" xfId="28"/>
    <cellStyle name="$0.000" xfId="29"/>
    <cellStyle name="$0.0000" xfId="30"/>
    <cellStyle name="%" xfId="31"/>
    <cellStyle name="% 10" xfId="32"/>
    <cellStyle name="% 10 10" xfId="33"/>
    <cellStyle name="% 10 11" xfId="34"/>
    <cellStyle name="% 10 2" xfId="35"/>
    <cellStyle name="% 10 2 2" xfId="36"/>
    <cellStyle name="% 10 2 3" xfId="37"/>
    <cellStyle name="% 10 2 4" xfId="38"/>
    <cellStyle name="% 10 3" xfId="39"/>
    <cellStyle name="% 10 3 2" xfId="40"/>
    <cellStyle name="% 10 3 3" xfId="41"/>
    <cellStyle name="% 10 3 4" xfId="42"/>
    <cellStyle name="% 10 4" xfId="43"/>
    <cellStyle name="% 10 4 2" xfId="44"/>
    <cellStyle name="% 10 4 3" xfId="45"/>
    <cellStyle name="% 10 4 4" xfId="46"/>
    <cellStyle name="% 10 5" xfId="47"/>
    <cellStyle name="% 10 5 2" xfId="48"/>
    <cellStyle name="% 10 5 3" xfId="49"/>
    <cellStyle name="% 10 5 4" xfId="50"/>
    <cellStyle name="% 10 6" xfId="51"/>
    <cellStyle name="% 10 6 2" xfId="52"/>
    <cellStyle name="% 10 6 3" xfId="53"/>
    <cellStyle name="% 10 6 4" xfId="54"/>
    <cellStyle name="% 10 7" xfId="55"/>
    <cellStyle name="% 10 7 2" xfId="56"/>
    <cellStyle name="% 10 7 3" xfId="57"/>
    <cellStyle name="% 10 7 4" xfId="58"/>
    <cellStyle name="% 10 8" xfId="59"/>
    <cellStyle name="% 10 8 2" xfId="60"/>
    <cellStyle name="% 10 8 3" xfId="61"/>
    <cellStyle name="% 10 8 4" xfId="62"/>
    <cellStyle name="% 10 9" xfId="63"/>
    <cellStyle name="% 11" xfId="64"/>
    <cellStyle name="% 11 10" xfId="65"/>
    <cellStyle name="% 11 11" xfId="66"/>
    <cellStyle name="% 11 2" xfId="67"/>
    <cellStyle name="% 11 2 2" xfId="68"/>
    <cellStyle name="% 11 2 3" xfId="69"/>
    <cellStyle name="% 11 2 4" xfId="70"/>
    <cellStyle name="% 11 3" xfId="71"/>
    <cellStyle name="% 11 3 2" xfId="72"/>
    <cellStyle name="% 11 3 3" xfId="73"/>
    <cellStyle name="% 11 3 4" xfId="74"/>
    <cellStyle name="% 11 4" xfId="75"/>
    <cellStyle name="% 11 4 2" xfId="76"/>
    <cellStyle name="% 11 4 3" xfId="77"/>
    <cellStyle name="% 11 4 4" xfId="78"/>
    <cellStyle name="% 11 5" xfId="79"/>
    <cellStyle name="% 11 5 2" xfId="80"/>
    <cellStyle name="% 11 5 3" xfId="81"/>
    <cellStyle name="% 11 5 4" xfId="82"/>
    <cellStyle name="% 11 6" xfId="83"/>
    <cellStyle name="% 11 6 2" xfId="84"/>
    <cellStyle name="% 11 6 3" xfId="85"/>
    <cellStyle name="% 11 6 4" xfId="86"/>
    <cellStyle name="% 11 7" xfId="87"/>
    <cellStyle name="% 11 7 2" xfId="88"/>
    <cellStyle name="% 11 7 3" xfId="89"/>
    <cellStyle name="% 11 7 4" xfId="90"/>
    <cellStyle name="% 11 8" xfId="91"/>
    <cellStyle name="% 11 8 2" xfId="92"/>
    <cellStyle name="% 11 8 3" xfId="93"/>
    <cellStyle name="% 11 8 4" xfId="94"/>
    <cellStyle name="% 11 9" xfId="95"/>
    <cellStyle name="% 12" xfId="96"/>
    <cellStyle name="% 12 10" xfId="97"/>
    <cellStyle name="% 12 11" xfId="98"/>
    <cellStyle name="% 12 2" xfId="99"/>
    <cellStyle name="% 12 2 2" xfId="100"/>
    <cellStyle name="% 12 2 3" xfId="101"/>
    <cellStyle name="% 12 2 4" xfId="102"/>
    <cellStyle name="% 12 3" xfId="103"/>
    <cellStyle name="% 12 3 2" xfId="104"/>
    <cellStyle name="% 12 3 3" xfId="105"/>
    <cellStyle name="% 12 3 4" xfId="106"/>
    <cellStyle name="% 12 4" xfId="107"/>
    <cellStyle name="% 12 4 2" xfId="108"/>
    <cellStyle name="% 12 4 3" xfId="109"/>
    <cellStyle name="% 12 4 4" xfId="110"/>
    <cellStyle name="% 12 5" xfId="111"/>
    <cellStyle name="% 12 5 2" xfId="112"/>
    <cellStyle name="% 12 5 3" xfId="113"/>
    <cellStyle name="% 12 5 4" xfId="114"/>
    <cellStyle name="% 12 6" xfId="115"/>
    <cellStyle name="% 12 6 2" xfId="116"/>
    <cellStyle name="% 12 6 3" xfId="117"/>
    <cellStyle name="% 12 6 4" xfId="118"/>
    <cellStyle name="% 12 7" xfId="119"/>
    <cellStyle name="% 12 7 2" xfId="120"/>
    <cellStyle name="% 12 7 3" xfId="121"/>
    <cellStyle name="% 12 7 4" xfId="122"/>
    <cellStyle name="% 12 8" xfId="123"/>
    <cellStyle name="% 12 8 2" xfId="124"/>
    <cellStyle name="% 12 8 3" xfId="125"/>
    <cellStyle name="% 12 8 4" xfId="126"/>
    <cellStyle name="% 12 9" xfId="127"/>
    <cellStyle name="% 13" xfId="128"/>
    <cellStyle name="% 13 10" xfId="129"/>
    <cellStyle name="% 13 11" xfId="130"/>
    <cellStyle name="% 13 2" xfId="131"/>
    <cellStyle name="% 13 2 2" xfId="132"/>
    <cellStyle name="% 13 2 3" xfId="133"/>
    <cellStyle name="% 13 2 4" xfId="134"/>
    <cellStyle name="% 13 3" xfId="135"/>
    <cellStyle name="% 13 3 2" xfId="136"/>
    <cellStyle name="% 13 3 3" xfId="137"/>
    <cellStyle name="% 13 3 4" xfId="138"/>
    <cellStyle name="% 13 4" xfId="139"/>
    <cellStyle name="% 13 4 2" xfId="140"/>
    <cellStyle name="% 13 4 3" xfId="141"/>
    <cellStyle name="% 13 4 4" xfId="142"/>
    <cellStyle name="% 13 5" xfId="143"/>
    <cellStyle name="% 13 5 2" xfId="144"/>
    <cellStyle name="% 13 5 3" xfId="145"/>
    <cellStyle name="% 13 5 4" xfId="146"/>
    <cellStyle name="% 13 6" xfId="147"/>
    <cellStyle name="% 13 6 2" xfId="148"/>
    <cellStyle name="% 13 6 3" xfId="149"/>
    <cellStyle name="% 13 6 4" xfId="150"/>
    <cellStyle name="% 13 7" xfId="151"/>
    <cellStyle name="% 13 7 2" xfId="152"/>
    <cellStyle name="% 13 7 3" xfId="153"/>
    <cellStyle name="% 13 7 4" xfId="154"/>
    <cellStyle name="% 13 8" xfId="155"/>
    <cellStyle name="% 13 8 2" xfId="156"/>
    <cellStyle name="% 13 8 3" xfId="157"/>
    <cellStyle name="% 13 8 4" xfId="158"/>
    <cellStyle name="% 13 9" xfId="159"/>
    <cellStyle name="% 14" xfId="160"/>
    <cellStyle name="% 14 10" xfId="161"/>
    <cellStyle name="% 14 11" xfId="162"/>
    <cellStyle name="% 14 2" xfId="163"/>
    <cellStyle name="% 14 2 2" xfId="164"/>
    <cellStyle name="% 14 2 3" xfId="165"/>
    <cellStyle name="% 14 2 4" xfId="166"/>
    <cellStyle name="% 14 3" xfId="167"/>
    <cellStyle name="% 14 3 2" xfId="168"/>
    <cellStyle name="% 14 3 3" xfId="169"/>
    <cellStyle name="% 14 3 4" xfId="170"/>
    <cellStyle name="% 14 4" xfId="171"/>
    <cellStyle name="% 14 4 2" xfId="172"/>
    <cellStyle name="% 14 4 3" xfId="173"/>
    <cellStyle name="% 14 4 4" xfId="174"/>
    <cellStyle name="% 14 5" xfId="175"/>
    <cellStyle name="% 14 5 2" xfId="176"/>
    <cellStyle name="% 14 5 3" xfId="177"/>
    <cellStyle name="% 14 5 4" xfId="178"/>
    <cellStyle name="% 14 6" xfId="179"/>
    <cellStyle name="% 14 6 2" xfId="180"/>
    <cellStyle name="% 14 6 3" xfId="181"/>
    <cellStyle name="% 14 6 4" xfId="182"/>
    <cellStyle name="% 14 7" xfId="183"/>
    <cellStyle name="% 14 7 2" xfId="184"/>
    <cellStyle name="% 14 7 3" xfId="185"/>
    <cellStyle name="% 14 7 4" xfId="186"/>
    <cellStyle name="% 14 8" xfId="187"/>
    <cellStyle name="% 14 8 2" xfId="188"/>
    <cellStyle name="% 14 8 3" xfId="189"/>
    <cellStyle name="% 14 8 4" xfId="190"/>
    <cellStyle name="% 14 9" xfId="191"/>
    <cellStyle name="% 15" xfId="192"/>
    <cellStyle name="% 15 10" xfId="193"/>
    <cellStyle name="% 15 11" xfId="194"/>
    <cellStyle name="% 15 2" xfId="195"/>
    <cellStyle name="% 15 2 2" xfId="196"/>
    <cellStyle name="% 15 2 3" xfId="197"/>
    <cellStyle name="% 15 2 4" xfId="198"/>
    <cellStyle name="% 15 3" xfId="199"/>
    <cellStyle name="% 15 3 2" xfId="200"/>
    <cellStyle name="% 15 3 3" xfId="201"/>
    <cellStyle name="% 15 3 4" xfId="202"/>
    <cellStyle name="% 15 4" xfId="203"/>
    <cellStyle name="% 15 4 2" xfId="204"/>
    <cellStyle name="% 15 4 3" xfId="205"/>
    <cellStyle name="% 15 4 4" xfId="206"/>
    <cellStyle name="% 15 5" xfId="207"/>
    <cellStyle name="% 15 5 2" xfId="208"/>
    <cellStyle name="% 15 5 3" xfId="209"/>
    <cellStyle name="% 15 5 4" xfId="210"/>
    <cellStyle name="% 15 6" xfId="211"/>
    <cellStyle name="% 15 6 2" xfId="212"/>
    <cellStyle name="% 15 6 3" xfId="213"/>
    <cellStyle name="% 15 6 4" xfId="214"/>
    <cellStyle name="% 15 7" xfId="215"/>
    <cellStyle name="% 15 7 2" xfId="216"/>
    <cellStyle name="% 15 7 3" xfId="217"/>
    <cellStyle name="% 15 7 4" xfId="218"/>
    <cellStyle name="% 15 8" xfId="219"/>
    <cellStyle name="% 15 8 2" xfId="220"/>
    <cellStyle name="% 15 8 3" xfId="221"/>
    <cellStyle name="% 15 8 4" xfId="222"/>
    <cellStyle name="% 15 9" xfId="223"/>
    <cellStyle name="% 16" xfId="224"/>
    <cellStyle name="% 16 10" xfId="225"/>
    <cellStyle name="% 16 11" xfId="226"/>
    <cellStyle name="% 16 2" xfId="227"/>
    <cellStyle name="% 16 2 2" xfId="228"/>
    <cellStyle name="% 16 2 3" xfId="229"/>
    <cellStyle name="% 16 2 4" xfId="230"/>
    <cellStyle name="% 16 3" xfId="231"/>
    <cellStyle name="% 16 3 2" xfId="232"/>
    <cellStyle name="% 16 3 3" xfId="233"/>
    <cellStyle name="% 16 3 4" xfId="234"/>
    <cellStyle name="% 16 4" xfId="235"/>
    <cellStyle name="% 16 4 2" xfId="236"/>
    <cellStyle name="% 16 4 3" xfId="237"/>
    <cellStyle name="% 16 4 4" xfId="238"/>
    <cellStyle name="% 16 5" xfId="239"/>
    <cellStyle name="% 16 5 2" xfId="240"/>
    <cellStyle name="% 16 5 3" xfId="241"/>
    <cellStyle name="% 16 5 4" xfId="242"/>
    <cellStyle name="% 16 6" xfId="243"/>
    <cellStyle name="% 16 6 2" xfId="244"/>
    <cellStyle name="% 16 6 3" xfId="245"/>
    <cellStyle name="% 16 6 4" xfId="246"/>
    <cellStyle name="% 16 7" xfId="247"/>
    <cellStyle name="% 16 7 2" xfId="248"/>
    <cellStyle name="% 16 7 3" xfId="249"/>
    <cellStyle name="% 16 7 4" xfId="250"/>
    <cellStyle name="% 16 8" xfId="251"/>
    <cellStyle name="% 16 8 2" xfId="252"/>
    <cellStyle name="% 16 8 3" xfId="253"/>
    <cellStyle name="% 16 8 4" xfId="254"/>
    <cellStyle name="% 16 9" xfId="255"/>
    <cellStyle name="% 17" xfId="256"/>
    <cellStyle name="% 17 10" xfId="257"/>
    <cellStyle name="% 17 11" xfId="258"/>
    <cellStyle name="% 17 2" xfId="259"/>
    <cellStyle name="% 17 2 2" xfId="260"/>
    <cellStyle name="% 17 2 3" xfId="261"/>
    <cellStyle name="% 17 2 4" xfId="262"/>
    <cellStyle name="% 17 3" xfId="263"/>
    <cellStyle name="% 17 3 2" xfId="264"/>
    <cellStyle name="% 17 3 3" xfId="265"/>
    <cellStyle name="% 17 3 4" xfId="266"/>
    <cellStyle name="% 17 4" xfId="267"/>
    <cellStyle name="% 17 4 2" xfId="268"/>
    <cellStyle name="% 17 4 3" xfId="269"/>
    <cellStyle name="% 17 4 4" xfId="270"/>
    <cellStyle name="% 17 5" xfId="271"/>
    <cellStyle name="% 17 5 2" xfId="272"/>
    <cellStyle name="% 17 5 3" xfId="273"/>
    <cellStyle name="% 17 5 4" xfId="274"/>
    <cellStyle name="% 17 6" xfId="275"/>
    <cellStyle name="% 17 6 2" xfId="276"/>
    <cellStyle name="% 17 6 3" xfId="277"/>
    <cellStyle name="% 17 6 4" xfId="278"/>
    <cellStyle name="% 17 7" xfId="279"/>
    <cellStyle name="% 17 7 2" xfId="280"/>
    <cellStyle name="% 17 7 3" xfId="281"/>
    <cellStyle name="% 17 7 4" xfId="282"/>
    <cellStyle name="% 17 8" xfId="283"/>
    <cellStyle name="% 17 8 2" xfId="284"/>
    <cellStyle name="% 17 8 3" xfId="285"/>
    <cellStyle name="% 17 8 4" xfId="286"/>
    <cellStyle name="% 17 9" xfId="287"/>
    <cellStyle name="% 18" xfId="288"/>
    <cellStyle name="% 18 10" xfId="289"/>
    <cellStyle name="% 18 11" xfId="290"/>
    <cellStyle name="% 18 2" xfId="291"/>
    <cellStyle name="% 18 2 2" xfId="292"/>
    <cellStyle name="% 18 2 3" xfId="293"/>
    <cellStyle name="% 18 2 4" xfId="294"/>
    <cellStyle name="% 18 3" xfId="295"/>
    <cellStyle name="% 18 3 2" xfId="296"/>
    <cellStyle name="% 18 3 3" xfId="297"/>
    <cellStyle name="% 18 3 4" xfId="298"/>
    <cellStyle name="% 18 4" xfId="299"/>
    <cellStyle name="% 18 4 2" xfId="300"/>
    <cellStyle name="% 18 4 3" xfId="301"/>
    <cellStyle name="% 18 4 4" xfId="302"/>
    <cellStyle name="% 18 5" xfId="303"/>
    <cellStyle name="% 18 5 2" xfId="304"/>
    <cellStyle name="% 18 5 3" xfId="305"/>
    <cellStyle name="% 18 5 4" xfId="306"/>
    <cellStyle name="% 18 6" xfId="307"/>
    <cellStyle name="% 18 6 2" xfId="308"/>
    <cellStyle name="% 18 6 3" xfId="309"/>
    <cellStyle name="% 18 6 4" xfId="310"/>
    <cellStyle name="% 18 7" xfId="311"/>
    <cellStyle name="% 18 7 2" xfId="312"/>
    <cellStyle name="% 18 7 3" xfId="313"/>
    <cellStyle name="% 18 7 4" xfId="314"/>
    <cellStyle name="% 18 8" xfId="315"/>
    <cellStyle name="% 18 8 2" xfId="316"/>
    <cellStyle name="% 18 8 3" xfId="317"/>
    <cellStyle name="% 18 8 4" xfId="318"/>
    <cellStyle name="% 18 9" xfId="319"/>
    <cellStyle name="% 19" xfId="320"/>
    <cellStyle name="% 19 10" xfId="321"/>
    <cellStyle name="% 19 11" xfId="322"/>
    <cellStyle name="% 19 2" xfId="323"/>
    <cellStyle name="% 19 2 2" xfId="324"/>
    <cellStyle name="% 19 2 3" xfId="325"/>
    <cellStyle name="% 19 2 4" xfId="326"/>
    <cellStyle name="% 19 3" xfId="327"/>
    <cellStyle name="% 19 3 2" xfId="328"/>
    <cellStyle name="% 19 3 3" xfId="329"/>
    <cellStyle name="% 19 3 4" xfId="330"/>
    <cellStyle name="% 19 4" xfId="331"/>
    <cellStyle name="% 19 4 2" xfId="332"/>
    <cellStyle name="% 19 4 3" xfId="333"/>
    <cellStyle name="% 19 4 4" xfId="334"/>
    <cellStyle name="% 19 5" xfId="335"/>
    <cellStyle name="% 19 5 2" xfId="336"/>
    <cellStyle name="% 19 5 3" xfId="337"/>
    <cellStyle name="% 19 5 4" xfId="338"/>
    <cellStyle name="% 19 6" xfId="339"/>
    <cellStyle name="% 19 6 2" xfId="340"/>
    <cellStyle name="% 19 6 3" xfId="341"/>
    <cellStyle name="% 19 6 4" xfId="342"/>
    <cellStyle name="% 19 7" xfId="343"/>
    <cellStyle name="% 19 7 2" xfId="344"/>
    <cellStyle name="% 19 7 3" xfId="345"/>
    <cellStyle name="% 19 7 4" xfId="346"/>
    <cellStyle name="% 19 8" xfId="347"/>
    <cellStyle name="% 19 8 2" xfId="348"/>
    <cellStyle name="% 19 8 3" xfId="349"/>
    <cellStyle name="% 19 8 4" xfId="350"/>
    <cellStyle name="% 19 9" xfId="351"/>
    <cellStyle name="% 2" xfId="352"/>
    <cellStyle name="% 2 10" xfId="353"/>
    <cellStyle name="% 2 11" xfId="354"/>
    <cellStyle name="% 2 12" xfId="355"/>
    <cellStyle name="% 2 13" xfId="356"/>
    <cellStyle name="% 2 2" xfId="357"/>
    <cellStyle name="% 2 2 2" xfId="358"/>
    <cellStyle name="% 2 2 3" xfId="359"/>
    <cellStyle name="% 2 2 4" xfId="360"/>
    <cellStyle name="% 2 3" xfId="361"/>
    <cellStyle name="% 2 3 2" xfId="362"/>
    <cellStyle name="% 2 3 3" xfId="363"/>
    <cellStyle name="% 2 3 4" xfId="364"/>
    <cellStyle name="% 2 4" xfId="365"/>
    <cellStyle name="% 2 4 2" xfId="366"/>
    <cellStyle name="% 2 4 3" xfId="367"/>
    <cellStyle name="% 2 4 4" xfId="368"/>
    <cellStyle name="% 2 5" xfId="369"/>
    <cellStyle name="% 2 5 2" xfId="370"/>
    <cellStyle name="% 2 5 3" xfId="371"/>
    <cellStyle name="% 2 5 4" xfId="372"/>
    <cellStyle name="% 2 6" xfId="373"/>
    <cellStyle name="% 2 6 2" xfId="374"/>
    <cellStyle name="% 2 6 3" xfId="375"/>
    <cellStyle name="% 2 6 4" xfId="376"/>
    <cellStyle name="% 2 7" xfId="377"/>
    <cellStyle name="% 2 7 2" xfId="378"/>
    <cellStyle name="% 2 7 3" xfId="379"/>
    <cellStyle name="% 2 7 4" xfId="380"/>
    <cellStyle name="% 2 8" xfId="381"/>
    <cellStyle name="% 2 8 2" xfId="382"/>
    <cellStyle name="% 2 8 3" xfId="383"/>
    <cellStyle name="% 2 8 4" xfId="384"/>
    <cellStyle name="% 2 9" xfId="385"/>
    <cellStyle name="% 20" xfId="386"/>
    <cellStyle name="% 20 10" xfId="387"/>
    <cellStyle name="% 20 11" xfId="388"/>
    <cellStyle name="% 20 2" xfId="389"/>
    <cellStyle name="% 20 2 2" xfId="390"/>
    <cellStyle name="% 20 2 3" xfId="391"/>
    <cellStyle name="% 20 2 4" xfId="392"/>
    <cellStyle name="% 20 3" xfId="393"/>
    <cellStyle name="% 20 3 2" xfId="394"/>
    <cellStyle name="% 20 3 3" xfId="395"/>
    <cellStyle name="% 20 3 4" xfId="396"/>
    <cellStyle name="% 20 4" xfId="397"/>
    <cellStyle name="% 20 4 2" xfId="398"/>
    <cellStyle name="% 20 4 3" xfId="399"/>
    <cellStyle name="% 20 4 4" xfId="400"/>
    <cellStyle name="% 20 5" xfId="401"/>
    <cellStyle name="% 20 5 2" xfId="402"/>
    <cellStyle name="% 20 5 3" xfId="403"/>
    <cellStyle name="% 20 5 4" xfId="404"/>
    <cellStyle name="% 20 6" xfId="405"/>
    <cellStyle name="% 20 6 2" xfId="406"/>
    <cellStyle name="% 20 6 3" xfId="407"/>
    <cellStyle name="% 20 6 4" xfId="408"/>
    <cellStyle name="% 20 7" xfId="409"/>
    <cellStyle name="% 20 7 2" xfId="410"/>
    <cellStyle name="% 20 7 3" xfId="411"/>
    <cellStyle name="% 20 7 4" xfId="412"/>
    <cellStyle name="% 20 8" xfId="413"/>
    <cellStyle name="% 20 8 2" xfId="414"/>
    <cellStyle name="% 20 8 3" xfId="415"/>
    <cellStyle name="% 20 8 4" xfId="416"/>
    <cellStyle name="% 20 9" xfId="417"/>
    <cellStyle name="% 21" xfId="418"/>
    <cellStyle name="% 21 10" xfId="419"/>
    <cellStyle name="% 21 11" xfId="420"/>
    <cellStyle name="% 21 2" xfId="421"/>
    <cellStyle name="% 21 2 2" xfId="422"/>
    <cellStyle name="% 21 2 3" xfId="423"/>
    <cellStyle name="% 21 2 4" xfId="424"/>
    <cellStyle name="% 21 3" xfId="425"/>
    <cellStyle name="% 21 3 2" xfId="426"/>
    <cellStyle name="% 21 3 3" xfId="427"/>
    <cellStyle name="% 21 3 4" xfId="428"/>
    <cellStyle name="% 21 4" xfId="429"/>
    <cellStyle name="% 21 4 2" xfId="430"/>
    <cellStyle name="% 21 4 3" xfId="431"/>
    <cellStyle name="% 21 4 4" xfId="432"/>
    <cellStyle name="% 21 5" xfId="433"/>
    <cellStyle name="% 21 5 2" xfId="434"/>
    <cellStyle name="% 21 5 3" xfId="435"/>
    <cellStyle name="% 21 5 4" xfId="436"/>
    <cellStyle name="% 21 6" xfId="437"/>
    <cellStyle name="% 21 6 2" xfId="438"/>
    <cellStyle name="% 21 6 3" xfId="439"/>
    <cellStyle name="% 21 6 4" xfId="440"/>
    <cellStyle name="% 21 7" xfId="441"/>
    <cellStyle name="% 21 7 2" xfId="442"/>
    <cellStyle name="% 21 7 3" xfId="443"/>
    <cellStyle name="% 21 7 4" xfId="444"/>
    <cellStyle name="% 21 8" xfId="445"/>
    <cellStyle name="% 21 8 2" xfId="446"/>
    <cellStyle name="% 21 8 3" xfId="447"/>
    <cellStyle name="% 21 8 4" xfId="448"/>
    <cellStyle name="% 21 9" xfId="449"/>
    <cellStyle name="% 22" xfId="450"/>
    <cellStyle name="% 22 10" xfId="451"/>
    <cellStyle name="% 22 11" xfId="452"/>
    <cellStyle name="% 22 2" xfId="453"/>
    <cellStyle name="% 22 2 2" xfId="454"/>
    <cellStyle name="% 22 2 3" xfId="455"/>
    <cellStyle name="% 22 2 4" xfId="456"/>
    <cellStyle name="% 22 3" xfId="457"/>
    <cellStyle name="% 22 3 2" xfId="458"/>
    <cellStyle name="% 22 3 3" xfId="459"/>
    <cellStyle name="% 22 3 4" xfId="460"/>
    <cellStyle name="% 22 4" xfId="461"/>
    <cellStyle name="% 22 4 2" xfId="462"/>
    <cellStyle name="% 22 4 3" xfId="463"/>
    <cellStyle name="% 22 4 4" xfId="464"/>
    <cellStyle name="% 22 5" xfId="465"/>
    <cellStyle name="% 22 5 2" xfId="466"/>
    <cellStyle name="% 22 5 3" xfId="467"/>
    <cellStyle name="% 22 5 4" xfId="468"/>
    <cellStyle name="% 22 6" xfId="469"/>
    <cellStyle name="% 22 6 2" xfId="470"/>
    <cellStyle name="% 22 6 3" xfId="471"/>
    <cellStyle name="% 22 6 4" xfId="472"/>
    <cellStyle name="% 22 7" xfId="473"/>
    <cellStyle name="% 22 7 2" xfId="474"/>
    <cellStyle name="% 22 7 3" xfId="475"/>
    <cellStyle name="% 22 7 4" xfId="476"/>
    <cellStyle name="% 22 8" xfId="477"/>
    <cellStyle name="% 22 8 2" xfId="478"/>
    <cellStyle name="% 22 8 3" xfId="479"/>
    <cellStyle name="% 22 8 4" xfId="480"/>
    <cellStyle name="% 22 9" xfId="481"/>
    <cellStyle name="% 23" xfId="482"/>
    <cellStyle name="% 23 10" xfId="483"/>
    <cellStyle name="% 23 11" xfId="484"/>
    <cellStyle name="% 23 2" xfId="485"/>
    <cellStyle name="% 23 2 2" xfId="486"/>
    <cellStyle name="% 23 2 3" xfId="487"/>
    <cellStyle name="% 23 2 4" xfId="488"/>
    <cellStyle name="% 23 3" xfId="489"/>
    <cellStyle name="% 23 3 2" xfId="490"/>
    <cellStyle name="% 23 3 3" xfId="491"/>
    <cellStyle name="% 23 3 4" xfId="492"/>
    <cellStyle name="% 23 4" xfId="493"/>
    <cellStyle name="% 23 4 2" xfId="494"/>
    <cellStyle name="% 23 4 3" xfId="495"/>
    <cellStyle name="% 23 4 4" xfId="496"/>
    <cellStyle name="% 23 5" xfId="497"/>
    <cellStyle name="% 23 5 2" xfId="498"/>
    <cellStyle name="% 23 5 3" xfId="499"/>
    <cellStyle name="% 23 5 4" xfId="500"/>
    <cellStyle name="% 23 6" xfId="501"/>
    <cellStyle name="% 23 6 2" xfId="502"/>
    <cellStyle name="% 23 6 3" xfId="503"/>
    <cellStyle name="% 23 6 4" xfId="504"/>
    <cellStyle name="% 23 7" xfId="505"/>
    <cellStyle name="% 23 7 2" xfId="506"/>
    <cellStyle name="% 23 7 3" xfId="507"/>
    <cellStyle name="% 23 7 4" xfId="508"/>
    <cellStyle name="% 23 8" xfId="509"/>
    <cellStyle name="% 23 8 2" xfId="510"/>
    <cellStyle name="% 23 8 3" xfId="511"/>
    <cellStyle name="% 23 8 4" xfId="512"/>
    <cellStyle name="% 23 9" xfId="513"/>
    <cellStyle name="% 24" xfId="514"/>
    <cellStyle name="% 24 10" xfId="515"/>
    <cellStyle name="% 24 11" xfId="516"/>
    <cellStyle name="% 24 2" xfId="517"/>
    <cellStyle name="% 24 2 2" xfId="518"/>
    <cellStyle name="% 24 2 3" xfId="519"/>
    <cellStyle name="% 24 2 4" xfId="520"/>
    <cellStyle name="% 24 3" xfId="521"/>
    <cellStyle name="% 24 3 2" xfId="522"/>
    <cellStyle name="% 24 3 3" xfId="523"/>
    <cellStyle name="% 24 3 4" xfId="524"/>
    <cellStyle name="% 24 4" xfId="525"/>
    <cellStyle name="% 24 4 2" xfId="526"/>
    <cellStyle name="% 24 4 3" xfId="527"/>
    <cellStyle name="% 24 4 4" xfId="528"/>
    <cellStyle name="% 24 5" xfId="529"/>
    <cellStyle name="% 24 5 2" xfId="530"/>
    <cellStyle name="% 24 5 3" xfId="531"/>
    <cellStyle name="% 24 5 4" xfId="532"/>
    <cellStyle name="% 24 6" xfId="533"/>
    <cellStyle name="% 24 6 2" xfId="534"/>
    <cellStyle name="% 24 6 3" xfId="535"/>
    <cellStyle name="% 24 6 4" xfId="536"/>
    <cellStyle name="% 24 7" xfId="537"/>
    <cellStyle name="% 24 7 2" xfId="538"/>
    <cellStyle name="% 24 7 3" xfId="539"/>
    <cellStyle name="% 24 7 4" xfId="540"/>
    <cellStyle name="% 24 8" xfId="541"/>
    <cellStyle name="% 24 8 2" xfId="542"/>
    <cellStyle name="% 24 8 3" xfId="543"/>
    <cellStyle name="% 24 8 4" xfId="544"/>
    <cellStyle name="% 24 9" xfId="545"/>
    <cellStyle name="% 25" xfId="546"/>
    <cellStyle name="% 25 10" xfId="547"/>
    <cellStyle name="% 25 11" xfId="548"/>
    <cellStyle name="% 25 2" xfId="549"/>
    <cellStyle name="% 25 2 2" xfId="550"/>
    <cellStyle name="% 25 2 3" xfId="551"/>
    <cellStyle name="% 25 2 4" xfId="552"/>
    <cellStyle name="% 25 3" xfId="553"/>
    <cellStyle name="% 25 3 2" xfId="554"/>
    <cellStyle name="% 25 3 3" xfId="555"/>
    <cellStyle name="% 25 3 4" xfId="556"/>
    <cellStyle name="% 25 4" xfId="557"/>
    <cellStyle name="% 25 4 2" xfId="558"/>
    <cellStyle name="% 25 4 3" xfId="559"/>
    <cellStyle name="% 25 4 4" xfId="560"/>
    <cellStyle name="% 25 5" xfId="561"/>
    <cellStyle name="% 25 5 2" xfId="562"/>
    <cellStyle name="% 25 5 3" xfId="563"/>
    <cellStyle name="% 25 5 4" xfId="564"/>
    <cellStyle name="% 25 6" xfId="565"/>
    <cellStyle name="% 25 6 2" xfId="566"/>
    <cellStyle name="% 25 6 3" xfId="567"/>
    <cellStyle name="% 25 6 4" xfId="568"/>
    <cellStyle name="% 25 7" xfId="569"/>
    <cellStyle name="% 25 7 2" xfId="570"/>
    <cellStyle name="% 25 7 3" xfId="571"/>
    <cellStyle name="% 25 7 4" xfId="572"/>
    <cellStyle name="% 25 8" xfId="573"/>
    <cellStyle name="% 25 8 2" xfId="574"/>
    <cellStyle name="% 25 8 3" xfId="575"/>
    <cellStyle name="% 25 8 4" xfId="576"/>
    <cellStyle name="% 25 9" xfId="577"/>
    <cellStyle name="% 26" xfId="578"/>
    <cellStyle name="% 26 10" xfId="579"/>
    <cellStyle name="% 26 11" xfId="580"/>
    <cellStyle name="% 26 2" xfId="581"/>
    <cellStyle name="% 26 2 2" xfId="582"/>
    <cellStyle name="% 26 2 3" xfId="583"/>
    <cellStyle name="% 26 2 4" xfId="584"/>
    <cellStyle name="% 26 3" xfId="585"/>
    <cellStyle name="% 26 3 2" xfId="586"/>
    <cellStyle name="% 26 3 3" xfId="587"/>
    <cellStyle name="% 26 3 4" xfId="588"/>
    <cellStyle name="% 26 4" xfId="589"/>
    <cellStyle name="% 26 4 2" xfId="590"/>
    <cellStyle name="% 26 4 3" xfId="591"/>
    <cellStyle name="% 26 4 4" xfId="592"/>
    <cellStyle name="% 26 5" xfId="593"/>
    <cellStyle name="% 26 5 2" xfId="594"/>
    <cellStyle name="% 26 5 3" xfId="595"/>
    <cellStyle name="% 26 5 4" xfId="596"/>
    <cellStyle name="% 26 6" xfId="597"/>
    <cellStyle name="% 26 6 2" xfId="598"/>
    <cellStyle name="% 26 6 3" xfId="599"/>
    <cellStyle name="% 26 6 4" xfId="600"/>
    <cellStyle name="% 26 7" xfId="601"/>
    <cellStyle name="% 26 7 2" xfId="602"/>
    <cellStyle name="% 26 7 3" xfId="603"/>
    <cellStyle name="% 26 7 4" xfId="604"/>
    <cellStyle name="% 26 8" xfId="605"/>
    <cellStyle name="% 26 8 2" xfId="606"/>
    <cellStyle name="% 26 8 3" xfId="607"/>
    <cellStyle name="% 26 8 4" xfId="608"/>
    <cellStyle name="% 26 9" xfId="609"/>
    <cellStyle name="% 27" xfId="610"/>
    <cellStyle name="% 27 2" xfId="611"/>
    <cellStyle name="% 27 3" xfId="612"/>
    <cellStyle name="% 27 4" xfId="613"/>
    <cellStyle name="% 28" xfId="614"/>
    <cellStyle name="% 28 2" xfId="615"/>
    <cellStyle name="% 28 3" xfId="616"/>
    <cellStyle name="% 28 4" xfId="617"/>
    <cellStyle name="% 29" xfId="618"/>
    <cellStyle name="% 29 2" xfId="619"/>
    <cellStyle name="% 29 3" xfId="620"/>
    <cellStyle name="% 29 4" xfId="621"/>
    <cellStyle name="% 3" xfId="622"/>
    <cellStyle name="% 3 10" xfId="623"/>
    <cellStyle name="% 3 11" xfId="624"/>
    <cellStyle name="% 3 12" xfId="625"/>
    <cellStyle name="% 3 13" xfId="626"/>
    <cellStyle name="% 3 2" xfId="627"/>
    <cellStyle name="% 3 2 2" xfId="628"/>
    <cellStyle name="% 3 2 3" xfId="629"/>
    <cellStyle name="% 3 2 4" xfId="630"/>
    <cellStyle name="% 3 3" xfId="631"/>
    <cellStyle name="% 3 3 2" xfId="632"/>
    <cellStyle name="% 3 3 3" xfId="633"/>
    <cellStyle name="% 3 3 4" xfId="634"/>
    <cellStyle name="% 3 4" xfId="635"/>
    <cellStyle name="% 3 4 2" xfId="636"/>
    <cellStyle name="% 3 4 3" xfId="637"/>
    <cellStyle name="% 3 4 4" xfId="638"/>
    <cellStyle name="% 3 5" xfId="639"/>
    <cellStyle name="% 3 5 2" xfId="640"/>
    <cellStyle name="% 3 5 3" xfId="641"/>
    <cellStyle name="% 3 5 4" xfId="642"/>
    <cellStyle name="% 3 6" xfId="643"/>
    <cellStyle name="% 3 6 2" xfId="644"/>
    <cellStyle name="% 3 6 3" xfId="645"/>
    <cellStyle name="% 3 6 4" xfId="646"/>
    <cellStyle name="% 3 7" xfId="647"/>
    <cellStyle name="% 3 7 2" xfId="648"/>
    <cellStyle name="% 3 7 3" xfId="649"/>
    <cellStyle name="% 3 7 4" xfId="650"/>
    <cellStyle name="% 3 8" xfId="651"/>
    <cellStyle name="% 3 8 2" xfId="652"/>
    <cellStyle name="% 3 8 3" xfId="653"/>
    <cellStyle name="% 3 8 4" xfId="654"/>
    <cellStyle name="% 3 9" xfId="655"/>
    <cellStyle name="% 30" xfId="656"/>
    <cellStyle name="% 30 10" xfId="657"/>
    <cellStyle name="% 30 2" xfId="658"/>
    <cellStyle name="% 30 2 10" xfId="659"/>
    <cellStyle name="% 30 2 2" xfId="660"/>
    <cellStyle name="% 30 3" xfId="661"/>
    <cellStyle name="% 30 4" xfId="662"/>
    <cellStyle name="% 31" xfId="663"/>
    <cellStyle name="% 31 2" xfId="664"/>
    <cellStyle name="% 31 3" xfId="665"/>
    <cellStyle name="% 31 4" xfId="666"/>
    <cellStyle name="% 32" xfId="667"/>
    <cellStyle name="% 32 2" xfId="668"/>
    <cellStyle name="% 32 3" xfId="669"/>
    <cellStyle name="% 32 4" xfId="670"/>
    <cellStyle name="% 33" xfId="671"/>
    <cellStyle name="% 33 2" xfId="672"/>
    <cellStyle name="% 33 3" xfId="673"/>
    <cellStyle name="% 33 4" xfId="674"/>
    <cellStyle name="% 34" xfId="675"/>
    <cellStyle name="% 35" xfId="676"/>
    <cellStyle name="% 36" xfId="677"/>
    <cellStyle name="% 37" xfId="678"/>
    <cellStyle name="% 38" xfId="679"/>
    <cellStyle name="% 4" xfId="680"/>
    <cellStyle name="% 4 10" xfId="681"/>
    <cellStyle name="% 4 11" xfId="682"/>
    <cellStyle name="% 4 12" xfId="683"/>
    <cellStyle name="% 4 13" xfId="684"/>
    <cellStyle name="% 4 2" xfId="685"/>
    <cellStyle name="% 4 2 2" xfId="686"/>
    <cellStyle name="% 4 2 3" xfId="687"/>
    <cellStyle name="% 4 2 4" xfId="688"/>
    <cellStyle name="% 4 3" xfId="689"/>
    <cellStyle name="% 4 3 2" xfId="690"/>
    <cellStyle name="% 4 3 3" xfId="691"/>
    <cellStyle name="% 4 3 4" xfId="692"/>
    <cellStyle name="% 4 4" xfId="693"/>
    <cellStyle name="% 4 4 2" xfId="694"/>
    <cellStyle name="% 4 4 3" xfId="695"/>
    <cellStyle name="% 4 4 4" xfId="696"/>
    <cellStyle name="% 4 5" xfId="697"/>
    <cellStyle name="% 4 5 2" xfId="698"/>
    <cellStyle name="% 4 5 3" xfId="699"/>
    <cellStyle name="% 4 5 4" xfId="700"/>
    <cellStyle name="% 4 6" xfId="701"/>
    <cellStyle name="% 4 6 2" xfId="702"/>
    <cellStyle name="% 4 6 3" xfId="703"/>
    <cellStyle name="% 4 6 4" xfId="704"/>
    <cellStyle name="% 4 7" xfId="705"/>
    <cellStyle name="% 4 7 2" xfId="706"/>
    <cellStyle name="% 4 7 3" xfId="707"/>
    <cellStyle name="% 4 7 4" xfId="708"/>
    <cellStyle name="% 4 8" xfId="709"/>
    <cellStyle name="% 4 8 2" xfId="710"/>
    <cellStyle name="% 4 8 3" xfId="711"/>
    <cellStyle name="% 4 8 4" xfId="712"/>
    <cellStyle name="% 4 9" xfId="713"/>
    <cellStyle name="% 5" xfId="714"/>
    <cellStyle name="% 5 10" xfId="715"/>
    <cellStyle name="% 5 11" xfId="716"/>
    <cellStyle name="% 5 12" xfId="717"/>
    <cellStyle name="% 5 13" xfId="718"/>
    <cellStyle name="% 5 2" xfId="719"/>
    <cellStyle name="% 5 2 2" xfId="720"/>
    <cellStyle name="% 5 2 3" xfId="721"/>
    <cellStyle name="% 5 2 4" xfId="722"/>
    <cellStyle name="% 5 3" xfId="723"/>
    <cellStyle name="% 5 3 2" xfId="724"/>
    <cellStyle name="% 5 3 3" xfId="725"/>
    <cellStyle name="% 5 3 4" xfId="726"/>
    <cellStyle name="% 5 4" xfId="727"/>
    <cellStyle name="% 5 4 2" xfId="728"/>
    <cellStyle name="% 5 4 3" xfId="729"/>
    <cellStyle name="% 5 4 4" xfId="730"/>
    <cellStyle name="% 5 5" xfId="731"/>
    <cellStyle name="% 5 5 2" xfId="732"/>
    <cellStyle name="% 5 5 3" xfId="733"/>
    <cellStyle name="% 5 5 4" xfId="734"/>
    <cellStyle name="% 5 6" xfId="735"/>
    <cellStyle name="% 5 6 2" xfId="736"/>
    <cellStyle name="% 5 6 3" xfId="737"/>
    <cellStyle name="% 5 6 4" xfId="738"/>
    <cellStyle name="% 5 7" xfId="739"/>
    <cellStyle name="% 5 7 2" xfId="740"/>
    <cellStyle name="% 5 7 3" xfId="741"/>
    <cellStyle name="% 5 7 4" xfId="742"/>
    <cellStyle name="% 5 8" xfId="743"/>
    <cellStyle name="% 5 8 2" xfId="744"/>
    <cellStyle name="% 5 8 3" xfId="745"/>
    <cellStyle name="% 5 8 4" xfId="746"/>
    <cellStyle name="% 5 9" xfId="747"/>
    <cellStyle name="% 6" xfId="748"/>
    <cellStyle name="% 6 10" xfId="749"/>
    <cellStyle name="% 6 11" xfId="750"/>
    <cellStyle name="% 6 12" xfId="751"/>
    <cellStyle name="% 6 13" xfId="752"/>
    <cellStyle name="% 6 2" xfId="753"/>
    <cellStyle name="% 6 2 2" xfId="754"/>
    <cellStyle name="% 6 2 3" xfId="755"/>
    <cellStyle name="% 6 2 4" xfId="756"/>
    <cellStyle name="% 6 3" xfId="757"/>
    <cellStyle name="% 6 3 2" xfId="758"/>
    <cellStyle name="% 6 3 3" xfId="759"/>
    <cellStyle name="% 6 3 4" xfId="760"/>
    <cellStyle name="% 6 4" xfId="761"/>
    <cellStyle name="% 6 4 2" xfId="762"/>
    <cellStyle name="% 6 4 3" xfId="763"/>
    <cellStyle name="% 6 4 4" xfId="764"/>
    <cellStyle name="% 6 5" xfId="765"/>
    <cellStyle name="% 6 5 2" xfId="766"/>
    <cellStyle name="% 6 5 3" xfId="767"/>
    <cellStyle name="% 6 5 4" xfId="768"/>
    <cellStyle name="% 6 6" xfId="769"/>
    <cellStyle name="% 6 6 2" xfId="770"/>
    <cellStyle name="% 6 6 3" xfId="771"/>
    <cellStyle name="% 6 6 4" xfId="772"/>
    <cellStyle name="% 6 7" xfId="773"/>
    <cellStyle name="% 6 7 2" xfId="774"/>
    <cellStyle name="% 6 7 3" xfId="775"/>
    <cellStyle name="% 6 7 4" xfId="776"/>
    <cellStyle name="% 6 8" xfId="777"/>
    <cellStyle name="% 6 8 2" xfId="778"/>
    <cellStyle name="% 6 8 3" xfId="779"/>
    <cellStyle name="% 6 8 4" xfId="780"/>
    <cellStyle name="% 6 9" xfId="781"/>
    <cellStyle name="% 7" xfId="782"/>
    <cellStyle name="% 7 10" xfId="783"/>
    <cellStyle name="% 7 11" xfId="784"/>
    <cellStyle name="% 7 12" xfId="785"/>
    <cellStyle name="% 7 13" xfId="786"/>
    <cellStyle name="% 7 2" xfId="787"/>
    <cellStyle name="% 7 2 2" xfId="788"/>
    <cellStyle name="% 7 2 3" xfId="789"/>
    <cellStyle name="% 7 2 4" xfId="790"/>
    <cellStyle name="% 7 3" xfId="791"/>
    <cellStyle name="% 7 3 2" xfId="792"/>
    <cellStyle name="% 7 3 3" xfId="793"/>
    <cellStyle name="% 7 3 4" xfId="794"/>
    <cellStyle name="% 7 4" xfId="795"/>
    <cellStyle name="% 7 4 2" xfId="796"/>
    <cellStyle name="% 7 4 3" xfId="797"/>
    <cellStyle name="% 7 4 4" xfId="798"/>
    <cellStyle name="% 7 5" xfId="799"/>
    <cellStyle name="% 7 5 2" xfId="800"/>
    <cellStyle name="% 7 5 3" xfId="801"/>
    <cellStyle name="% 7 5 4" xfId="802"/>
    <cellStyle name="% 7 6" xfId="803"/>
    <cellStyle name="% 7 6 2" xfId="804"/>
    <cellStyle name="% 7 6 3" xfId="805"/>
    <cellStyle name="% 7 6 4" xfId="806"/>
    <cellStyle name="% 7 7" xfId="807"/>
    <cellStyle name="% 7 7 2" xfId="808"/>
    <cellStyle name="% 7 7 3" xfId="809"/>
    <cellStyle name="% 7 7 4" xfId="810"/>
    <cellStyle name="% 7 8" xfId="811"/>
    <cellStyle name="% 7 8 2" xfId="812"/>
    <cellStyle name="% 7 8 3" xfId="813"/>
    <cellStyle name="% 7 8 4" xfId="814"/>
    <cellStyle name="% 7 9" xfId="815"/>
    <cellStyle name="% 8" xfId="816"/>
    <cellStyle name="% 8 10" xfId="817"/>
    <cellStyle name="% 8 11" xfId="818"/>
    <cellStyle name="% 8 12" xfId="819"/>
    <cellStyle name="% 8 13" xfId="820"/>
    <cellStyle name="% 8 2" xfId="821"/>
    <cellStyle name="% 8 2 2" xfId="822"/>
    <cellStyle name="% 8 2 3" xfId="823"/>
    <cellStyle name="% 8 2 4" xfId="824"/>
    <cellStyle name="% 8 3" xfId="825"/>
    <cellStyle name="% 8 3 2" xfId="826"/>
    <cellStyle name="% 8 3 3" xfId="827"/>
    <cellStyle name="% 8 3 4" xfId="828"/>
    <cellStyle name="% 8 4" xfId="829"/>
    <cellStyle name="% 8 4 2" xfId="830"/>
    <cellStyle name="% 8 4 3" xfId="831"/>
    <cellStyle name="% 8 4 4" xfId="832"/>
    <cellStyle name="% 8 5" xfId="833"/>
    <cellStyle name="% 8 5 2" xfId="834"/>
    <cellStyle name="% 8 5 3" xfId="835"/>
    <cellStyle name="% 8 5 4" xfId="836"/>
    <cellStyle name="% 8 6" xfId="837"/>
    <cellStyle name="% 8 6 2" xfId="838"/>
    <cellStyle name="% 8 6 3" xfId="839"/>
    <cellStyle name="% 8 6 4" xfId="840"/>
    <cellStyle name="% 8 7" xfId="841"/>
    <cellStyle name="% 8 7 2" xfId="842"/>
    <cellStyle name="% 8 7 3" xfId="843"/>
    <cellStyle name="% 8 7 4" xfId="844"/>
    <cellStyle name="% 8 8" xfId="845"/>
    <cellStyle name="% 8 8 2" xfId="846"/>
    <cellStyle name="% 8 8 3" xfId="847"/>
    <cellStyle name="% 8 8 4" xfId="848"/>
    <cellStyle name="% 8 9" xfId="849"/>
    <cellStyle name="% 9" xfId="850"/>
    <cellStyle name="% 9 10" xfId="851"/>
    <cellStyle name="% 9 11" xfId="852"/>
    <cellStyle name="% 9 12" xfId="853"/>
    <cellStyle name="% 9 13" xfId="854"/>
    <cellStyle name="% 9 2" xfId="855"/>
    <cellStyle name="% 9 2 2" xfId="856"/>
    <cellStyle name="% 9 2 3" xfId="857"/>
    <cellStyle name="% 9 2 4" xfId="858"/>
    <cellStyle name="% 9 3" xfId="859"/>
    <cellStyle name="% 9 3 2" xfId="860"/>
    <cellStyle name="% 9 3 3" xfId="861"/>
    <cellStyle name="% 9 3 4" xfId="862"/>
    <cellStyle name="% 9 4" xfId="863"/>
    <cellStyle name="% 9 4 2" xfId="864"/>
    <cellStyle name="% 9 4 3" xfId="865"/>
    <cellStyle name="% 9 4 4" xfId="866"/>
    <cellStyle name="% 9 5" xfId="867"/>
    <cellStyle name="% 9 5 2" xfId="868"/>
    <cellStyle name="% 9 5 3" xfId="869"/>
    <cellStyle name="% 9 5 4" xfId="870"/>
    <cellStyle name="% 9 6" xfId="871"/>
    <cellStyle name="% 9 6 2" xfId="872"/>
    <cellStyle name="% 9 6 3" xfId="873"/>
    <cellStyle name="% 9 6 4" xfId="874"/>
    <cellStyle name="% 9 7" xfId="875"/>
    <cellStyle name="% 9 7 2" xfId="876"/>
    <cellStyle name="% 9 7 3" xfId="877"/>
    <cellStyle name="% 9 7 4" xfId="878"/>
    <cellStyle name="% 9 8" xfId="879"/>
    <cellStyle name="% 9 8 2" xfId="880"/>
    <cellStyle name="% 9 8 3" xfId="881"/>
    <cellStyle name="% 9 8 4" xfId="882"/>
    <cellStyle name="% 9 9" xfId="883"/>
    <cellStyle name="%_CIFS AGOSTO 09 ARGENTINA" xfId="884"/>
    <cellStyle name="%_CIFS AGOSTO 09 ARGENTINA 2" xfId="885"/>
    <cellStyle name="%_CIFS CABLERAS JUNIO (2)" xfId="886"/>
    <cellStyle name="%_CIFS CABLERAS JUNIO (2) 2" xfId="887"/>
    <cellStyle name="%_Copia de Archivo BOM Regional Antioquia_MED2" xfId="888"/>
    <cellStyle name="%_CTO ADQ CLIENTES (CAC)" xfId="889"/>
    <cellStyle name="%_CTO ADQ CLIENTES (CAC) 2" xfId="890"/>
    <cellStyle name="%_CTO ADQ CLIENTES (CAC) 3" xfId="891"/>
    <cellStyle name="%_CTO ADQ CLIENTES (CAC) 4" xfId="892"/>
    <cellStyle name="%_CTO ADQ CLIENTES (CAC) 5" xfId="893"/>
    <cellStyle name="%_CTO ADQ CLIENTES (CAC) 6" xfId="894"/>
    <cellStyle name="%_CTO ADQ CLIENTES (CAC) 7" xfId="895"/>
    <cellStyle name="%_Materiales Pendientes Regional Antioquia 12" xfId="896"/>
    <cellStyle name="%_Materiales Pendientes Regional Antioquia 12 2" xfId="897"/>
    <cellStyle name="%_Materiales Pendientes Regional Antioquia PESTA2" xfId="898"/>
    <cellStyle name="%_Materiales Pendientes Regional Antioquia PESTA2_Cronograma por Diseño Red Externa - 2008" xfId="899"/>
    <cellStyle name="%_Materiales Pendientes Regional Antioquia PESTA5" xfId="900"/>
    <cellStyle name="%_Materiales Pendientes Regional Antioquia PESTA5_Cronograma por Diseño Red Externa - 2008" xfId="901"/>
    <cellStyle name="%_Materiales Pendientes Regional Antioquia-PES3" xfId="902"/>
    <cellStyle name="%_Materiales Pendientes Regional Antioquia-PES3 2" xfId="903"/>
    <cellStyle name="%_Materiales Pendientes Regional Antioquia-PES3 3" xfId="904"/>
    <cellStyle name="%_PresupuestoCorporativo 28-07-08 $501MM v3" xfId="905"/>
    <cellStyle name="%_PresupuestoCorporativo 28-07-08 $501MM v3 (2)" xfId="906"/>
    <cellStyle name="%_PresupuestoCorporativo 28-07-08 $501MM v3 (2) 2" xfId="907"/>
    <cellStyle name="%_Regional Centro ANDRES" xfId="908"/>
    <cellStyle name="%_Regional Centro RONALD" xfId="909"/>
    <cellStyle name="??" xfId="910"/>
    <cellStyle name="??&amp;O龡&amp;H?_x0008_??_x0007__x0001__x0001_" xfId="911"/>
    <cellStyle name="??_?.????" xfId="912"/>
    <cellStyle name="_$ cementerio" xfId="913"/>
    <cellStyle name="_$ taller de obras" xfId="914"/>
    <cellStyle name="_090506 RTU ESUs 00 - MEN OAM (Optical - Preside and Carrier Ethernet) BP 11-14-2008" xfId="915"/>
    <cellStyle name="_1411000000 OCT06" xfId="916"/>
    <cellStyle name="_1411000000 OCT06_ANALISIS DE CUENTAS OCT-08" xfId="917"/>
    <cellStyle name="_1411000000 OCT06_ANALISIS DE CUENTAS OCT-08_Descubierto Proy" xfId="918"/>
    <cellStyle name="_1411000000 OCT06_ANALISIS DE CUENTAS OCT-08_No operativos" xfId="919"/>
    <cellStyle name="_1411000000 OCT06_ANALISIS DE CUENTAS OCT-08_Proyección Cierre Abril-10" xfId="920"/>
    <cellStyle name="_1411000000 OCT06_ANALISIS DE CUENTAS OCT-08_Proyecciones" xfId="921"/>
    <cellStyle name="_1411000000 OCT06_ANALISIS DE CUENTAS TIENDAS OCTUBRE-2008" xfId="922"/>
    <cellStyle name="_1411000000 OCT06_ANALISIS DE CUENTAS TIENDAS OCTUBRE-2008_Descubierto Proy" xfId="923"/>
    <cellStyle name="_1411000000 OCT06_ANALISIS DE CUENTAS TIENDAS OCTUBRE-2008_No operativos" xfId="924"/>
    <cellStyle name="_1411000000 OCT06_ANALISIS DE CUENTAS TIENDAS OCTUBRE-2008_Proyección Cierre Abril-10" xfId="925"/>
    <cellStyle name="_1411000000 OCT06_ANALISIS DE CUENTAS TIENDAS OCTUBRE-2008_Proyecciones" xfId="926"/>
    <cellStyle name="_1411000000 OCT06_ANALISIS FINAL CUENTAS OCT-08" xfId="927"/>
    <cellStyle name="_1411000000 OCT06_ANALISIS FINAL CUENTAS OCT-08_Descubierto Proy" xfId="928"/>
    <cellStyle name="_1411000000 OCT06_ANALISIS FINAL CUENTAS OCT-08_No operativos" xfId="929"/>
    <cellStyle name="_1411000000 OCT06_ANALISIS FINAL CUENTAS OCT-08_Proyección Cierre Abril-10" xfId="930"/>
    <cellStyle name="_1411000000 OCT06_ANALISIS FINAL CUENTAS OCT-08_Proyecciones" xfId="931"/>
    <cellStyle name="_1411000000 OCT06_ANALISIS FINAL DE CUENTAS OCT-08" xfId="932"/>
    <cellStyle name="_1411000000 OCT06_ANALISIS FINAL DE CUENTAS OCT-08_Descubierto Proy" xfId="933"/>
    <cellStyle name="_1411000000 OCT06_ANALISIS FINAL DE CUENTAS OCT-08_No operativos" xfId="934"/>
    <cellStyle name="_1411000000 OCT06_ANALISIS FINAL DE CUENTAS OCT-08_Proyección Cierre Abril-10" xfId="935"/>
    <cellStyle name="_1411000000 OCT06_ANALISIS FINAL DE CUENTAS OCT-08_Proyecciones" xfId="936"/>
    <cellStyle name="_1411000000 OCT06_Anexos Activo Fijo Oct-08" xfId="937"/>
    <cellStyle name="_1411000000 OCT06_Anexos Activo Fijo Oct-08_Descubierto Proy" xfId="938"/>
    <cellStyle name="_1411000000 OCT06_Anexos Activo Fijo Oct-08_No operativos" xfId="939"/>
    <cellStyle name="_1411000000 OCT06_Anexos Activo Fijo Oct-08_Proyección Cierre Abril-10" xfId="940"/>
    <cellStyle name="_1411000000 OCT06_Anexos Activo Fijo Oct-08_Proyecciones" xfId="941"/>
    <cellStyle name="_1411000000 OCT06_Descubierto Proy" xfId="942"/>
    <cellStyle name="_1411000000 OCT06_No operativos" xfId="943"/>
    <cellStyle name="_1411000000 OCT06_Proyección Cierre Abril-10" xfId="944"/>
    <cellStyle name="_1411000000 OCT06_Proyecciones" xfId="945"/>
    <cellStyle name="_1451000000 MAY06" xfId="946"/>
    <cellStyle name="_1451000000 MAY06 2" xfId="947"/>
    <cellStyle name="_1451000000 MAY06 2_Descubierto Proy" xfId="948"/>
    <cellStyle name="_1451000000 MAY06 2_No operativos" xfId="949"/>
    <cellStyle name="_1451000000 MAY06 2_No operativos_Proyección Cierre Abril-10" xfId="950"/>
    <cellStyle name="_1451000000 MAY06 2_Proyección Cierre Abril-10" xfId="951"/>
    <cellStyle name="_1451000000 MAY06 2_Proyecciones" xfId="952"/>
    <cellStyle name="_1451000000 MAY06_Conciliación CMR Oct 2008 - Contabilidad" xfId="953"/>
    <cellStyle name="_1451000000 MAY06_Conciliación CMR Oct 2008 - Contabilidad_Descubierto Proy" xfId="954"/>
    <cellStyle name="_1451000000 MAY06_Conciliación CMR Oct 2008 - Contabilidad_No operativos" xfId="955"/>
    <cellStyle name="_1451000000 MAY06_Conciliación CMR Oct 2008 - Contabilidad_No operativos_Proyección Cierre Abril-10" xfId="956"/>
    <cellStyle name="_1451000000 MAY06_Conciliación CMR Oct 2008 - Contabilidad_Proyección Cierre Abril-10" xfId="957"/>
    <cellStyle name="_1451000000 MAY06_Conciliación CMR Oct 2008 - Contabilidad_Proyecciones" xfId="958"/>
    <cellStyle name="_1451000000 MAY06_Descubierto Proy" xfId="959"/>
    <cellStyle name="_1451000000 MAY06_No operativos" xfId="960"/>
    <cellStyle name="_1451000000 MAY06_No Operativos_1" xfId="961"/>
    <cellStyle name="_1451000000 MAY06_No operativos_Proyección Cierre Abril-10" xfId="962"/>
    <cellStyle name="_1451000000 MAY06_Proyección Cierre Abril-10" xfId="963"/>
    <cellStyle name="_1451000000 MAY06_Proyección Cierre Abril-10_Tiendas  Consolidado2011_Sep7" xfId="964"/>
    <cellStyle name="_1451000000 MAY06_Proyecciones" xfId="965"/>
    <cellStyle name="_2 FLUJO ACTUAL TODOS ABRIL 12 2011" xfId="966"/>
    <cellStyle name="_2 FLUJO ACTUAL TODOS ENE 4 2011" xfId="967"/>
    <cellStyle name="_2 FLUJO ACTUAL TODOS MARZO 17 2011 JUNTA DIRECTIVA" xfId="968"/>
    <cellStyle name="_2007-10-01 Telmex DCN" xfId="969"/>
    <cellStyle name="_2009_flujo de efectivo" xfId="970"/>
    <cellStyle name="_3c Efectos EBITDA Ppto YTD" xfId="971"/>
    <cellStyle name="_3c Efectos EBITDA Ppto YTD_Descubierto Proy" xfId="972"/>
    <cellStyle name="_3c Efectos EBITDA Ppto YTD_No operativos" xfId="973"/>
    <cellStyle name="_3c Efectos EBITDA Ppto YTD_Proyección Cierre Abril-10" xfId="974"/>
    <cellStyle name="_3c Efectos EBITDA Ppto YTD_Proyecciones" xfId="975"/>
    <cellStyle name="_51" xfId="976"/>
    <cellStyle name="_51_arriendos" xfId="977"/>
    <cellStyle name="_51_arriendos_Tiendas  Consolidado2011_Sep7" xfId="978"/>
    <cellStyle name="_51_Descubierto Proy" xfId="979"/>
    <cellStyle name="_51_No operativos" xfId="980"/>
    <cellStyle name="_51_Proyección Cierre Abril-10" xfId="981"/>
    <cellStyle name="_51_Proyección Cierre Abril-10_Tiendas  Consolidado2011_Sep7" xfId="982"/>
    <cellStyle name="_51_Proyecciones" xfId="983"/>
    <cellStyle name="_51_TotalGastos PROY" xfId="984"/>
    <cellStyle name="_52" xfId="985"/>
    <cellStyle name="_52_arriendos" xfId="986"/>
    <cellStyle name="_52_arriendos_Tiendas  Consolidado2011_Sep7" xfId="987"/>
    <cellStyle name="_52_Descubierto Proy" xfId="988"/>
    <cellStyle name="_52_No operativos" xfId="989"/>
    <cellStyle name="_52_Proyección Cierre Abril-10" xfId="990"/>
    <cellStyle name="_52_Proyección Cierre Abril-10_Tiendas  Consolidado2011_Sep7" xfId="991"/>
    <cellStyle name="_52_Proyecciones" xfId="992"/>
    <cellStyle name="_52_TotalGastos PROY" xfId="993"/>
    <cellStyle name="_A OCTUBRE 2007" xfId="994"/>
    <cellStyle name="_A OCTUBRE 2007_Conciliación CMR Oct 2008 - Contabilidad" xfId="995"/>
    <cellStyle name="_A OCTUBRE 2007_Conciliación CMR Oct 2008 - Contabilidad_Descubierto Proy" xfId="996"/>
    <cellStyle name="_A OCTUBRE 2007_Conciliación CMR Oct 2008 - Contabilidad_No operativos" xfId="997"/>
    <cellStyle name="_A OCTUBRE 2007_Conciliación CMR Oct 2008 - Contabilidad_No operativos_Proyección Cierre Abril-10" xfId="998"/>
    <cellStyle name="_A OCTUBRE 2007_Conciliación CMR Oct 2008 - Contabilidad_Proyección Cierre Abril-10" xfId="999"/>
    <cellStyle name="_A OCTUBRE 2007_Conciliación CMR Oct 2008 - Contabilidad_Proyecciones" xfId="1000"/>
    <cellStyle name="_A OCTUBRE 2007_Descubierto Proy" xfId="1001"/>
    <cellStyle name="_A OCTUBRE 2007_No operativos" xfId="1002"/>
    <cellStyle name="_A OCTUBRE 2007_No operativos_Proyección Cierre Abril-10" xfId="1003"/>
    <cellStyle name="_A OCTUBRE 2007_Proyección Cierre Abril-10" xfId="1004"/>
    <cellStyle name="_A OCTUBRE 2007_Proyecciones" xfId="1005"/>
    <cellStyle name="_Admon" xfId="1006"/>
    <cellStyle name="_Admon_arriendos" xfId="1007"/>
    <cellStyle name="_Admon_arriendos_Tiendas  Consolidado2011_Sep7" xfId="1008"/>
    <cellStyle name="_Admon_Descubierto Proy" xfId="1009"/>
    <cellStyle name="_Admon_No operativos" xfId="1010"/>
    <cellStyle name="_Admon_Proyección Cierre Abril-10" xfId="1011"/>
    <cellStyle name="_Admon_Proyección Cierre Abril-10_Tiendas  Consolidado2011_Sep7" xfId="1012"/>
    <cellStyle name="_Admon_Proyecciones" xfId="1013"/>
    <cellStyle name="_Admon_TotalGastos PROY" xfId="1014"/>
    <cellStyle name="_Analisis Balance Octubre  2008" xfId="1015"/>
    <cellStyle name="_Analisis Balance Octubre  2008_Descubierto Proy" xfId="1016"/>
    <cellStyle name="_Analisis Balance Octubre  2008_No operativos" xfId="1017"/>
    <cellStyle name="_Analisis Balance Octubre  2008_Proyección Cierre Abril-10" xfId="1018"/>
    <cellStyle name="_Analisis Balance Octubre  2008_Proyecciones" xfId="1019"/>
    <cellStyle name="_Analisis Balance Octubre 2007" xfId="1020"/>
    <cellStyle name="_Analisis Balance Octubre 2007_Descubierto Proy" xfId="1021"/>
    <cellStyle name="_Analisis Balance Octubre 2007_No operativos" xfId="1022"/>
    <cellStyle name="_Analisis Balance Octubre 2007_Proyección Cierre Abril-10" xfId="1023"/>
    <cellStyle name="_Analisis Balance Octubre 2007_Proyecciones" xfId="1024"/>
    <cellStyle name="_analisis cta nov t-07 2" xfId="1025"/>
    <cellStyle name="_analisis cta nov t-07 2_Descubierto Proy" xfId="1026"/>
    <cellStyle name="_analisis cta nov t-07 2_No operativos" xfId="1027"/>
    <cellStyle name="_analisis cta nov t-07 2_Proyección Cierre Abril-10" xfId="1028"/>
    <cellStyle name="_analisis cta nov t-07 2_Proyecciones" xfId="1029"/>
    <cellStyle name="_ANALISIS DE CUENTAS NOV-07" xfId="1030"/>
    <cellStyle name="_ANALISIS DE CUENTAS NOV-07_Descubierto Proy" xfId="1031"/>
    <cellStyle name="_ANALISIS DE CUENTAS NOV-07_No operativos" xfId="1032"/>
    <cellStyle name="_ANALISIS DE CUENTAS NOV-07_Proyección Cierre Abril-10" xfId="1033"/>
    <cellStyle name="_ANALISIS DE CUENTAS NOV-07_Proyecciones" xfId="1034"/>
    <cellStyle name="_ANALISIS DE CUENTAS OCT-07" xfId="1035"/>
    <cellStyle name="_ANALISIS DE CUENTAS OCT-07_Descubierto Proy" xfId="1036"/>
    <cellStyle name="_ANALISIS DE CUENTAS OCT-07_No operativos" xfId="1037"/>
    <cellStyle name="_ANALISIS DE CUENTAS OCT-07_Proyección Cierre Abril-10" xfId="1038"/>
    <cellStyle name="_ANALISIS DE CUENTAS OCT-07_Proyecciones" xfId="1039"/>
    <cellStyle name="_Analisis de Gastos Octubre  08" xfId="1040"/>
    <cellStyle name="_Analisis de Gastos Octubre  08_Descubierto Proy" xfId="1041"/>
    <cellStyle name="_Analisis de Gastos Octubre  08_No operativos" xfId="1042"/>
    <cellStyle name="_Analisis de Gastos Octubre  08_Proyección Cierre Abril-10" xfId="1043"/>
    <cellStyle name="_Analisis de Gastos Octubre  08_Proyecciones" xfId="1044"/>
    <cellStyle name="_ANEXO 1 - CI OBRAS CIVILES COSTA Nov.27 ok" xfId="1045"/>
    <cellStyle name="_Anexo 10 - Evaluacion Tecnica Nov 22 ok" xfId="1046"/>
    <cellStyle name="_Anexo 9 - Formulario de precios Nov 22 ok" xfId="1047"/>
    <cellStyle name="_Anexos Activo Fijo EO Oct-07" xfId="1048"/>
    <cellStyle name="_Anexos Activo Fijo EO Oct-07_ANALISIS DE CUENTAS OCT-08" xfId="1049"/>
    <cellStyle name="_Anexos Activo Fijo EO Oct-07_ANALISIS DE CUENTAS OCT-08_Descubierto Proy" xfId="1050"/>
    <cellStyle name="_Anexos Activo Fijo EO Oct-07_ANALISIS DE CUENTAS OCT-08_No operativos" xfId="1051"/>
    <cellStyle name="_Anexos Activo Fijo EO Oct-07_ANALISIS DE CUENTAS OCT-08_Proyección Cierre Abril-10" xfId="1052"/>
    <cellStyle name="_Anexos Activo Fijo EO Oct-07_ANALISIS DE CUENTAS OCT-08_Proyecciones" xfId="1053"/>
    <cellStyle name="_Anexos Activo Fijo EO Oct-07_ANALISIS DE CUENTAS TIENDAS OCTUBRE-2008" xfId="1054"/>
    <cellStyle name="_Anexos Activo Fijo EO Oct-07_ANALISIS DE CUENTAS TIENDAS OCTUBRE-2008_Descubierto Proy" xfId="1055"/>
    <cellStyle name="_Anexos Activo Fijo EO Oct-07_ANALISIS DE CUENTAS TIENDAS OCTUBRE-2008_No operativos" xfId="1056"/>
    <cellStyle name="_Anexos Activo Fijo EO Oct-07_ANALISIS DE CUENTAS TIENDAS OCTUBRE-2008_Proyección Cierre Abril-10" xfId="1057"/>
    <cellStyle name="_Anexos Activo Fijo EO Oct-07_ANALISIS DE CUENTAS TIENDAS OCTUBRE-2008_Proyecciones" xfId="1058"/>
    <cellStyle name="_Anexos Activo Fijo EO Oct-07_ANALISIS FINAL CUENTAS OCT-08" xfId="1059"/>
    <cellStyle name="_Anexos Activo Fijo EO Oct-07_ANALISIS FINAL CUENTAS OCT-08_Descubierto Proy" xfId="1060"/>
    <cellStyle name="_Anexos Activo Fijo EO Oct-07_ANALISIS FINAL CUENTAS OCT-08_No operativos" xfId="1061"/>
    <cellStyle name="_Anexos Activo Fijo EO Oct-07_ANALISIS FINAL CUENTAS OCT-08_Proyección Cierre Abril-10" xfId="1062"/>
    <cellStyle name="_Anexos Activo Fijo EO Oct-07_ANALISIS FINAL CUENTAS OCT-08_Proyecciones" xfId="1063"/>
    <cellStyle name="_Anexos Activo Fijo EO Oct-07_ANALISIS FINAL DE CUENTAS OCT-08" xfId="1064"/>
    <cellStyle name="_Anexos Activo Fijo EO Oct-07_ANALISIS FINAL DE CUENTAS OCT-08_Descubierto Proy" xfId="1065"/>
    <cellStyle name="_Anexos Activo Fijo EO Oct-07_ANALISIS FINAL DE CUENTAS OCT-08_No operativos" xfId="1066"/>
    <cellStyle name="_Anexos Activo Fijo EO Oct-07_ANALISIS FINAL DE CUENTAS OCT-08_Proyección Cierre Abril-10" xfId="1067"/>
    <cellStyle name="_Anexos Activo Fijo EO Oct-07_ANALISIS FINAL DE CUENTAS OCT-08_Proyecciones" xfId="1068"/>
    <cellStyle name="_Anexos Activo Fijo EO Oct-07_Anexos Activo Fijo Oct-08" xfId="1069"/>
    <cellStyle name="_Anexos Activo Fijo EO Oct-07_Anexos Activo Fijo Oct-08_Descubierto Proy" xfId="1070"/>
    <cellStyle name="_Anexos Activo Fijo EO Oct-07_Anexos Activo Fijo Oct-08_No operativos" xfId="1071"/>
    <cellStyle name="_Anexos Activo Fijo EO Oct-07_Anexos Activo Fijo Oct-08_Proyección Cierre Abril-10" xfId="1072"/>
    <cellStyle name="_Anexos Activo Fijo EO Oct-07_Anexos Activo Fijo Oct-08_Proyecciones" xfId="1073"/>
    <cellStyle name="_Anexos Activo Fijo EO Oct-07_Descubierto Proy" xfId="1074"/>
    <cellStyle name="_Anexos Activo Fijo EO Oct-07_No operativos" xfId="1075"/>
    <cellStyle name="_Anexos Activo Fijo EO Oct-07_Proyección Cierre Abril-10" xfId="1076"/>
    <cellStyle name="_Anexos Activo Fijo EO Oct-07_Proyecciones" xfId="1077"/>
    <cellStyle name="_Anexos Activo Fijo Oct-08" xfId="1078"/>
    <cellStyle name="_Anexos Activo Fijo Oct-08_Descubierto Proy" xfId="1079"/>
    <cellStyle name="_Anexos Activo Fijo Oct-08_No operativos" xfId="1080"/>
    <cellStyle name="_Anexos Activo Fijo Oct-08_Proyección Cierre Abril-10" xfId="1081"/>
    <cellStyle name="_Anexos Activo Fijo Oct-08_Proyecciones" xfId="1082"/>
    <cellStyle name="_Anexos Balance EO Oct-07" xfId="1083"/>
    <cellStyle name="_Anexos Balance EO Oct-07_ANALISIS DE CUENTAS OCT-08" xfId="1084"/>
    <cellStyle name="_Anexos Balance EO Oct-07_ANALISIS DE CUENTAS OCT-08_Descubierto Proy" xfId="1085"/>
    <cellStyle name="_Anexos Balance EO Oct-07_ANALISIS DE CUENTAS OCT-08_No operativos" xfId="1086"/>
    <cellStyle name="_Anexos Balance EO Oct-07_ANALISIS DE CUENTAS OCT-08_Proyección Cierre Abril-10" xfId="1087"/>
    <cellStyle name="_Anexos Balance EO Oct-07_ANALISIS DE CUENTAS OCT-08_Proyecciones" xfId="1088"/>
    <cellStyle name="_Anexos Balance EO Oct-07_ANALISIS DE CUENTAS TIENDAS OCTUBRE-2008" xfId="1089"/>
    <cellStyle name="_Anexos Balance EO Oct-07_ANALISIS DE CUENTAS TIENDAS OCTUBRE-2008_Descubierto Proy" xfId="1090"/>
    <cellStyle name="_Anexos Balance EO Oct-07_ANALISIS DE CUENTAS TIENDAS OCTUBRE-2008_No operativos" xfId="1091"/>
    <cellStyle name="_Anexos Balance EO Oct-07_ANALISIS DE CUENTAS TIENDAS OCTUBRE-2008_Proyección Cierre Abril-10" xfId="1092"/>
    <cellStyle name="_Anexos Balance EO Oct-07_ANALISIS DE CUENTAS TIENDAS OCTUBRE-2008_Proyecciones" xfId="1093"/>
    <cellStyle name="_Anexos Balance EO Oct-07_ANALISIS FINAL CUENTAS OCT-08" xfId="1094"/>
    <cellStyle name="_Anexos Balance EO Oct-07_ANALISIS FINAL CUENTAS OCT-08_Descubierto Proy" xfId="1095"/>
    <cellStyle name="_Anexos Balance EO Oct-07_ANALISIS FINAL CUENTAS OCT-08_No operativos" xfId="1096"/>
    <cellStyle name="_Anexos Balance EO Oct-07_ANALISIS FINAL CUENTAS OCT-08_Proyección Cierre Abril-10" xfId="1097"/>
    <cellStyle name="_Anexos Balance EO Oct-07_ANALISIS FINAL CUENTAS OCT-08_Proyecciones" xfId="1098"/>
    <cellStyle name="_Anexos Balance EO Oct-07_ANALISIS FINAL DE CUENTAS OCT-08" xfId="1099"/>
    <cellStyle name="_Anexos Balance EO Oct-07_ANALISIS FINAL DE CUENTAS OCT-08_Descubierto Proy" xfId="1100"/>
    <cellStyle name="_Anexos Balance EO Oct-07_ANALISIS FINAL DE CUENTAS OCT-08_No operativos" xfId="1101"/>
    <cellStyle name="_Anexos Balance EO Oct-07_ANALISIS FINAL DE CUENTAS OCT-08_Proyección Cierre Abril-10" xfId="1102"/>
    <cellStyle name="_Anexos Balance EO Oct-07_ANALISIS FINAL DE CUENTAS OCT-08_Proyecciones" xfId="1103"/>
    <cellStyle name="_Anexos Balance EO Oct-07_Anexos Activo Fijo Oct-08" xfId="1104"/>
    <cellStyle name="_Anexos Balance EO Oct-07_Anexos Activo Fijo Oct-08_Descubierto Proy" xfId="1105"/>
    <cellStyle name="_Anexos Balance EO Oct-07_Anexos Activo Fijo Oct-08_No operativos" xfId="1106"/>
    <cellStyle name="_Anexos Balance EO Oct-07_Anexos Activo Fijo Oct-08_Proyección Cierre Abril-10" xfId="1107"/>
    <cellStyle name="_Anexos Balance EO Oct-07_Anexos Activo Fijo Oct-08_Proyecciones" xfId="1108"/>
    <cellStyle name="_Anexos Balance EO Oct-07_Conciliación CMR Oct 2008 - Contabilidad" xfId="1109"/>
    <cellStyle name="_Anexos Balance EO Oct-07_Conciliación CMR Oct 2008 - Contabilidad_Descubierto Proy" xfId="1110"/>
    <cellStyle name="_Anexos Balance EO Oct-07_Conciliación CMR Oct 2008 - Contabilidad_No operativos" xfId="1111"/>
    <cellStyle name="_Anexos Balance EO Oct-07_Conciliación CMR Oct 2008 - Contabilidad_Proyección Cierre Abril-10" xfId="1112"/>
    <cellStyle name="_Anexos Balance EO Oct-07_Conciliación CMR Oct 2008 - Contabilidad_Proyecciones" xfId="1113"/>
    <cellStyle name="_Anexos Balance EO Oct-07_Descubierto Proy" xfId="1114"/>
    <cellStyle name="_Anexos Balance EO Oct-07_No operativos" xfId="1115"/>
    <cellStyle name="_Anexos Balance EO Oct-07_Proyección Cierre Abril-10" xfId="1116"/>
    <cellStyle name="_Anexos Balance EO Oct-07_Proyecciones" xfId="1117"/>
    <cellStyle name="_ANEXOS EERR CXCOBRAR - Oct - Jorge" xfId="1118"/>
    <cellStyle name="_ANEXOS EERR CXCOBRAR - Oct - Jorge_Descubierto Proy" xfId="1119"/>
    <cellStyle name="_ANEXOS EERR CXCOBRAR - Oct - Jorge_No operativos" xfId="1120"/>
    <cellStyle name="_ANEXOS EERR CXCOBRAR - Oct - Jorge_Proyección Cierre Abril-10" xfId="1121"/>
    <cellStyle name="_ANEXOS EERR CXCOBRAR - Oct - Jorge_Proyecciones" xfId="1122"/>
    <cellStyle name="_ANEXOS EERR CXCOBRAR - OCT 07 - Evelyn" xfId="1123"/>
    <cellStyle name="_ANEXOS EERR CXCOBRAR - OCT 07 - Evelyn_Descubierto Proy" xfId="1124"/>
    <cellStyle name="_ANEXOS EERR CXCOBRAR - OCT 07 - Evelyn_No operativos" xfId="1125"/>
    <cellStyle name="_ANEXOS EERR CXCOBRAR - OCT 07 - Evelyn_Proyección Cierre Abril-10" xfId="1126"/>
    <cellStyle name="_ANEXOS EERR CXCOBRAR - OCT 07 - Evelyn_Proyecciones" xfId="1127"/>
    <cellStyle name="_ANEXOS EERR CXPAGAR - Oct - Jorge" xfId="1128"/>
    <cellStyle name="_ANEXOS EERR CXPAGAR - Oct - Jorge_Descubierto Proy" xfId="1129"/>
    <cellStyle name="_ANEXOS EERR CXPAGAR - Oct - Jorge_No operativos" xfId="1130"/>
    <cellStyle name="_ANEXOS EERR CXPAGAR - Oct - Jorge_Proyección Cierre Abril-10" xfId="1131"/>
    <cellStyle name="_ANEXOS EERR CXPAGAR - Oct - Jorge_Proyecciones" xfId="1132"/>
    <cellStyle name="_ANEXOS OCTUBRE 2007" xfId="1133"/>
    <cellStyle name="_ANEXOS OCTUBRE 2007_Descubierto Proy" xfId="1134"/>
    <cellStyle name="_ANEXOS OCTUBRE 2007_No operativos" xfId="1135"/>
    <cellStyle name="_ANEXOS OCTUBRE 2007_Proyección Cierre Abril-10" xfId="1136"/>
    <cellStyle name="_ANEXOS OCTUBRE 2007_Proyecciones" xfId="1137"/>
    <cellStyle name="_Archivo Duration" xfId="1138"/>
    <cellStyle name="_Assumptions" xfId="1139"/>
    <cellStyle name="_BALANCE DE OBRA_02 MORRO" xfId="1140"/>
    <cellStyle name="_Book20" xfId="1141"/>
    <cellStyle name="_Book3" xfId="1142"/>
    <cellStyle name="_BRIDGES" xfId="1143"/>
    <cellStyle name="_BRIDGES_Descubierto Proy" xfId="1144"/>
    <cellStyle name="_BRIDGES_No operativos" xfId="1145"/>
    <cellStyle name="_BRIDGES_Proyección Cierre Abril-10" xfId="1146"/>
    <cellStyle name="_BRIDGES_Proyecciones" xfId="1147"/>
    <cellStyle name="_caja chica" xfId="1148"/>
    <cellStyle name="_caja chica_Descubierto Proy" xfId="1149"/>
    <cellStyle name="_caja chica_No operativos" xfId="1150"/>
    <cellStyle name="_caja chica_No operativos_Proyección Cierre Abril-10" xfId="1151"/>
    <cellStyle name="_caja chica_Proyección Cierre Abril-10" xfId="1152"/>
    <cellStyle name="_caja chica_Proyecciones" xfId="1153"/>
    <cellStyle name="_Capex ajustado casalett julio 6 09" xfId="1154"/>
    <cellStyle name="_CAPEX CALI SUR ENE 13 2010" xfId="1155"/>
    <cellStyle name="_CAPEX CEDRITOS AGOSTO 18 09" xfId="1156"/>
    <cellStyle name="_CAPEX HC CLL 100 AGOSTO 9 2010" xfId="1157"/>
    <cellStyle name="_CAPEX HC CLL 58- JUNIO 25 2010" xfId="1158"/>
    <cellStyle name="_CAPEX LA ROSITA HISTORICO OCT 26 09" xfId="1159"/>
    <cellStyle name="_CAPEX MANIZALEZ JUNIO 24 2010" xfId="1160"/>
    <cellStyle name="_CAPEX MARZO 10 11 AJUSTE EQ SEGURIDAD" xfId="1161"/>
    <cellStyle name="_CAPEX MAYO 14 2010" xfId="1162"/>
    <cellStyle name="_CAPEX MONTERIA MARZO 4 2010" xfId="1163"/>
    <cellStyle name="_CAPEX TIENDA NUEVA BOGOTA HISTORICA JUNIO 13 09" xfId="1164"/>
    <cellStyle name="_CAPEX TINTAL MARZO 4 2011 aj eq seguridad ajust 29 abr 2011" xfId="1165"/>
    <cellStyle name="_Capex y Costo Variable 2008 V5 0" xfId="1166"/>
    <cellStyle name="_CC-GASTO" xfId="1167"/>
    <cellStyle name="_CC-GASTO_Tiendas  Consolidado2011_Sep7" xfId="1168"/>
    <cellStyle name="_CO Presentación Directorio Dic08 formato" xfId="1169"/>
    <cellStyle name="_CO Presentación Directorio Dic08 formato_No operativos" xfId="1170"/>
    <cellStyle name="_CO Presentación Directorio Dic08 formato_Proyecciones" xfId="1171"/>
    <cellStyle name="_Column1" xfId="1172"/>
    <cellStyle name="_Column1 2" xfId="1173"/>
    <cellStyle name="_Column1 3" xfId="1174"/>
    <cellStyle name="_Column1 4" xfId="1175"/>
    <cellStyle name="_Column1 5" xfId="1176"/>
    <cellStyle name="_Column1 6" xfId="1177"/>
    <cellStyle name="_Column1 7" xfId="1178"/>
    <cellStyle name="_Column2" xfId="1179"/>
    <cellStyle name="_Column2 2" xfId="1180"/>
    <cellStyle name="_Column2 3" xfId="1181"/>
    <cellStyle name="_Column3" xfId="1182"/>
    <cellStyle name="_Column3 2" xfId="1183"/>
    <cellStyle name="_Column3 3" xfId="1184"/>
    <cellStyle name="_Column4" xfId="1185"/>
    <cellStyle name="_Column4 2" xfId="1186"/>
    <cellStyle name="_Column4 3" xfId="1187"/>
    <cellStyle name="_Column5" xfId="1188"/>
    <cellStyle name="_Column5 2" xfId="1189"/>
    <cellStyle name="_Column5 3" xfId="1190"/>
    <cellStyle name="_Column6" xfId="1191"/>
    <cellStyle name="_Column6 2" xfId="1192"/>
    <cellStyle name="_Column6 3" xfId="1193"/>
    <cellStyle name="_Column7" xfId="1194"/>
    <cellStyle name="_Column7 2" xfId="1195"/>
    <cellStyle name="_Column7 3" xfId="1196"/>
    <cellStyle name="_Column7_Base Presentación 2008-03" xfId="1197"/>
    <cellStyle name="_Column7_Base Presentación 2008-03 2" xfId="1198"/>
    <cellStyle name="_Column7_Matriz TMXH" xfId="1199"/>
    <cellStyle name="_Column7_Matriz TMXH 2" xfId="1200"/>
    <cellStyle name="_Column7_Presentación Febrero" xfId="1201"/>
    <cellStyle name="_Column7_Presentación Febrero 2" xfId="1202"/>
    <cellStyle name="_COMPARATIVO CAPEX JUNTA 2010" xfId="1203"/>
    <cellStyle name="_Configuraciones Cisco - FGN" xfId="1204"/>
    <cellStyle name="_Copia de CAPEX Ago3 EG X LINA H" xfId="1205"/>
    <cellStyle name="_Copia de CAPEX AMPLIACIONES 2010 NOV 26 09" xfId="1206"/>
    <cellStyle name="_Copia de CAPEX INDUSTRIALES ENERO 19 2010" xfId="1207"/>
    <cellStyle name="_cumplimiento 2007" xfId="1208"/>
    <cellStyle name="_cumplimiento 2007_Descubierto Proy" xfId="1209"/>
    <cellStyle name="_cumplimiento 2007_No operativos" xfId="1210"/>
    <cellStyle name="_cumplimiento 2007_Proyección Cierre Abril-10" xfId="1211"/>
    <cellStyle name="_cumplimiento 2007_Proyecciones" xfId="1212"/>
    <cellStyle name="_cumplimiento acumulado 2007 Grupo HFC" xfId="1213"/>
    <cellStyle name="_Data" xfId="1214"/>
    <cellStyle name="_Data 2" xfId="1215"/>
    <cellStyle name="_Data 3" xfId="1216"/>
    <cellStyle name="_Data 4" xfId="1217"/>
    <cellStyle name="_Data 5" xfId="1218"/>
    <cellStyle name="_Data 6" xfId="1219"/>
    <cellStyle name="_Data 7" xfId="1220"/>
    <cellStyle name="_Descubierto Proy" xfId="1221"/>
    <cellStyle name="_Descubierto Proy_Tiendas  Consolidado2011_Sep7" xfId="1222"/>
    <cellStyle name="_Descuentos de Faltantes de Caja e Implementos" xfId="1223"/>
    <cellStyle name="_Descuentos de Faltantes de Caja e Implementos_ANALISIS DE CUENTAS OCT-08" xfId="1224"/>
    <cellStyle name="_Descuentos de Faltantes de Caja e Implementos_ANALISIS DE CUENTAS OCT-08_Descubierto Proy" xfId="1225"/>
    <cellStyle name="_Descuentos de Faltantes de Caja e Implementos_ANALISIS DE CUENTAS OCT-08_No operativos" xfId="1226"/>
    <cellStyle name="_Descuentos de Faltantes de Caja e Implementos_ANALISIS DE CUENTAS OCT-08_Proyección Cierre Abril-10" xfId="1227"/>
    <cellStyle name="_Descuentos de Faltantes de Caja e Implementos_ANALISIS DE CUENTAS OCT-08_Proyecciones" xfId="1228"/>
    <cellStyle name="_Descuentos de Faltantes de Caja e Implementos_ANALISIS DE CUENTAS TIENDAS OCTUBRE-2008" xfId="1229"/>
    <cellStyle name="_Descuentos de Faltantes de Caja e Implementos_ANALISIS DE CUENTAS TIENDAS OCTUBRE-2008_Descubierto Proy" xfId="1230"/>
    <cellStyle name="_Descuentos de Faltantes de Caja e Implementos_ANALISIS DE CUENTAS TIENDAS OCTUBRE-2008_No operativos" xfId="1231"/>
    <cellStyle name="_Descuentos de Faltantes de Caja e Implementos_ANALISIS DE CUENTAS TIENDAS OCTUBRE-2008_Proyección Cierre Abril-10" xfId="1232"/>
    <cellStyle name="_Descuentos de Faltantes de Caja e Implementos_ANALISIS DE CUENTAS TIENDAS OCTUBRE-2008_Proyecciones" xfId="1233"/>
    <cellStyle name="_Descuentos de Faltantes de Caja e Implementos_ANALISIS FINAL CUENTAS OCT-08" xfId="1234"/>
    <cellStyle name="_Descuentos de Faltantes de Caja e Implementos_ANALISIS FINAL CUENTAS OCT-08_Descubierto Proy" xfId="1235"/>
    <cellStyle name="_Descuentos de Faltantes de Caja e Implementos_ANALISIS FINAL CUENTAS OCT-08_No operativos" xfId="1236"/>
    <cellStyle name="_Descuentos de Faltantes de Caja e Implementos_ANALISIS FINAL CUENTAS OCT-08_Proyección Cierre Abril-10" xfId="1237"/>
    <cellStyle name="_Descuentos de Faltantes de Caja e Implementos_ANALISIS FINAL CUENTAS OCT-08_Proyecciones" xfId="1238"/>
    <cellStyle name="_Descuentos de Faltantes de Caja e Implementos_ANALISIS FINAL DE CUENTAS OCT-08" xfId="1239"/>
    <cellStyle name="_Descuentos de Faltantes de Caja e Implementos_ANALISIS FINAL DE CUENTAS OCT-08_Descubierto Proy" xfId="1240"/>
    <cellStyle name="_Descuentos de Faltantes de Caja e Implementos_ANALISIS FINAL DE CUENTAS OCT-08_No operativos" xfId="1241"/>
    <cellStyle name="_Descuentos de Faltantes de Caja e Implementos_ANALISIS FINAL DE CUENTAS OCT-08_Proyección Cierre Abril-10" xfId="1242"/>
    <cellStyle name="_Descuentos de Faltantes de Caja e Implementos_ANALISIS FINAL DE CUENTAS OCT-08_Proyecciones" xfId="1243"/>
    <cellStyle name="_Descuentos de Faltantes de Caja e Implementos_Anexos Activo Fijo Oct-08" xfId="1244"/>
    <cellStyle name="_Descuentos de Faltantes de Caja e Implementos_Anexos Activo Fijo Oct-08_Descubierto Proy" xfId="1245"/>
    <cellStyle name="_Descuentos de Faltantes de Caja e Implementos_Anexos Activo Fijo Oct-08_No operativos" xfId="1246"/>
    <cellStyle name="_Descuentos de Faltantes de Caja e Implementos_Anexos Activo Fijo Oct-08_Proyección Cierre Abril-10" xfId="1247"/>
    <cellStyle name="_Descuentos de Faltantes de Caja e Implementos_Anexos Activo Fijo Oct-08_Proyecciones" xfId="1248"/>
    <cellStyle name="_Descuentos de Faltantes de Caja e Implementos_Descubierto Proy" xfId="1249"/>
    <cellStyle name="_Descuentos de Faltantes de Caja e Implementos_No operativos" xfId="1250"/>
    <cellStyle name="_Descuentos de Faltantes de Caja e Implementos_Proyección Cierre Abril-10" xfId="1251"/>
    <cellStyle name="_Descuentos de Faltantes de Caja e Implementos_Proyecciones" xfId="1252"/>
    <cellStyle name="_Detalle Ventas por canal mes a mes a 9-11-06 (Cuotas 2006)" xfId="1253"/>
    <cellStyle name="_Directorio Peru MAR1" xfId="1254"/>
    <cellStyle name="_Directorio Peru MAR1_arriendos" xfId="1255"/>
    <cellStyle name="_Directorio Peru MAR1_No operativos" xfId="1256"/>
    <cellStyle name="_Directorio Peru MAR1_Proyecciones" xfId="1257"/>
    <cellStyle name="_Directorio Peru MAR1_Proyecciones 2010 Almacenes" xfId="1258"/>
    <cellStyle name="_Directorio Peru MAR1_Tiendas  Consolidado2011_Sep7" xfId="1259"/>
    <cellStyle name="_Directorio Peru MAR1_TotalGastos PROY" xfId="1260"/>
    <cellStyle name="_Drivers corregidos" xfId="1261"/>
    <cellStyle name="_ET_STYLE_NoName_00_" xfId="1262"/>
    <cellStyle name="_ET_STYLE_NoName_00__Control de Máquinas" xfId="1263"/>
    <cellStyle name="_ET_STYLE_NoName_00__Control de Máquinas_1" xfId="1264"/>
    <cellStyle name="_ET_STYLE_NoName_00__Inventarios Series SRNT - Seria" xfId="1265"/>
    <cellStyle name="_EVALUACIÓN ECONÓMICA Ene 10" xfId="1266"/>
    <cellStyle name="_EVALUACIÓN ECONÓMICA Ene.10" xfId="1267"/>
    <cellStyle name="_EVALUACION FIN ASEO Y CAFETERIA MAYO 24" xfId="1268"/>
    <cellStyle name="_EVALUACION GENERAL TRANSPORTE Dic 18" xfId="1269"/>
    <cellStyle name="_FC Colombia Ppto 2010" xfId="1270"/>
    <cellStyle name="_FC Colombia Ppto 2010_No operativos" xfId="1271"/>
    <cellStyle name="_FC Colombia Ppto 2010_Proyecciones" xfId="1272"/>
    <cellStyle name="_filiales_cti_1007" xfId="1273"/>
    <cellStyle name="_filiales_cti_1007_Green Frame Final 2011 Consejo" xfId="1274"/>
    <cellStyle name="_filiales_cti_1007_Presupuesto Final 2011 Consejo" xfId="1275"/>
    <cellStyle name="_filiales_cti_1107" xfId="1276"/>
    <cellStyle name="_filiales_cti_1107_Green Frame Final 2011 Consejo" xfId="1277"/>
    <cellStyle name="_filiales_cti_1107_Presupuesto Final 2011 Consejo" xfId="1278"/>
    <cellStyle name="_FLUJO COSTOS CALIMA-AMPLIACION  NORTE-B-QUILLA  JULIO 29  09" xfId="1279"/>
    <cellStyle name="_FLUJO COSTOS CALIMA-AMPLIACION  NORTE-B-QUILLA AGOSTO 13 09" xfId="1280"/>
    <cellStyle name="_FLUJO COSTOS CALIMA-AMPLIACION  NORTE-B-QUILLA SEP 14 09" xfId="1281"/>
    <cellStyle name="_FLUJO COSTOS CALIMA-BMG-B-QUILLA FEB 1 2010" xfId="1282"/>
    <cellStyle name="_FLUJO NORTE Y SUR DIC 29 09" xfId="1283"/>
    <cellStyle name="_FORMATO8 PPTO 06 - Revisión Final (Cambios Macroecon-DIST FINAL)" xfId="1284"/>
    <cellStyle name="_FORMATOS DE CONSOLIDACION  AMX JULIO" xfId="1285"/>
    <cellStyle name="_Gastos de personal" xfId="1286"/>
    <cellStyle name="_Header" xfId="1287"/>
    <cellStyle name="_Header 2" xfId="1288"/>
    <cellStyle name="_Header 3" xfId="1289"/>
    <cellStyle name="_Hoja1" xfId="1290"/>
    <cellStyle name="_Hoja3" xfId="1291"/>
    <cellStyle name="_Hoja3_Tiendas  Consolidado2011_Sep7" xfId="1292"/>
    <cellStyle name="_Implementos Feb y Mar 2006" xfId="1293"/>
    <cellStyle name="_Implementos Feb y Mar 2006 2" xfId="1294"/>
    <cellStyle name="_Implementos Feb y Mar 2006 2_Descubierto Proy" xfId="1295"/>
    <cellStyle name="_Implementos Feb y Mar 2006 2_No operativos" xfId="1296"/>
    <cellStyle name="_Implementos Feb y Mar 2006 2_No operativos_Proyección Cierre Abril-10" xfId="1297"/>
    <cellStyle name="_Implementos Feb y Mar 2006 2_Proyección Cierre Abril-10" xfId="1298"/>
    <cellStyle name="_Implementos Feb y Mar 2006 2_Proyecciones" xfId="1299"/>
    <cellStyle name="_Implementos Feb y Mar 2006_Conciliación CMR Oct 2008 - Contabilidad" xfId="1300"/>
    <cellStyle name="_Implementos Feb y Mar 2006_Conciliación CMR Oct 2008 - Contabilidad_Descubierto Proy" xfId="1301"/>
    <cellStyle name="_Implementos Feb y Mar 2006_Conciliación CMR Oct 2008 - Contabilidad_No operativos" xfId="1302"/>
    <cellStyle name="_Implementos Feb y Mar 2006_Conciliación CMR Oct 2008 - Contabilidad_No operativos_Proyección Cierre Abril-10" xfId="1303"/>
    <cellStyle name="_Implementos Feb y Mar 2006_Conciliación CMR Oct 2008 - Contabilidad_Proyección Cierre Abril-10" xfId="1304"/>
    <cellStyle name="_Implementos Feb y Mar 2006_Conciliación CMR Oct 2008 - Contabilidad_Proyecciones" xfId="1305"/>
    <cellStyle name="_Implementos Feb y Mar 2006_Descubierto Proy" xfId="1306"/>
    <cellStyle name="_Implementos Feb y Mar 2006_No operativos" xfId="1307"/>
    <cellStyle name="_Implementos Feb y Mar 2006_No Operativos_1" xfId="1308"/>
    <cellStyle name="_Implementos Feb y Mar 2006_No operativos_Proyección Cierre Abril-10" xfId="1309"/>
    <cellStyle name="_Implementos Feb y Mar 2006_Proyección Cierre Abril-10" xfId="1310"/>
    <cellStyle name="_Implementos Feb y Mar 2006_Proyección Cierre Abril-10_Tiendas  Consolidado2011_Sep7" xfId="1311"/>
    <cellStyle name="_Implementos Feb y Mar 2006_Proyecciones" xfId="1312"/>
    <cellStyle name="_iNFORMACION COORDINADORES" xfId="1313"/>
    <cellStyle name="_Kyoto y Cedritos" xfId="1314"/>
    <cellStyle name="_Kyoto y Cedritos_No operativos" xfId="1315"/>
    <cellStyle name="_Kyoto y Cedritos_Proyecciones" xfId="1316"/>
    <cellStyle name="_Libro1" xfId="1317"/>
    <cellStyle name="_Libro1_ANALISIS DE CUENTAS OCT-08" xfId="1318"/>
    <cellStyle name="_Libro1_ANALISIS DE CUENTAS OCT-08_Descubierto Proy" xfId="1319"/>
    <cellStyle name="_Libro1_ANALISIS DE CUENTAS OCT-08_No operativos" xfId="1320"/>
    <cellStyle name="_Libro1_ANALISIS DE CUENTAS OCT-08_Proyección Cierre Abril-10" xfId="1321"/>
    <cellStyle name="_Libro1_ANALISIS DE CUENTAS OCT-08_Proyecciones" xfId="1322"/>
    <cellStyle name="_Libro1_ANALISIS DE CUENTAS TIENDAS OCTUBRE-2008" xfId="1323"/>
    <cellStyle name="_Libro1_ANALISIS DE CUENTAS TIENDAS OCTUBRE-2008_Descubierto Proy" xfId="1324"/>
    <cellStyle name="_Libro1_ANALISIS DE CUENTAS TIENDAS OCTUBRE-2008_No operativos" xfId="1325"/>
    <cellStyle name="_Libro1_ANALISIS DE CUENTAS TIENDAS OCTUBRE-2008_Proyección Cierre Abril-10" xfId="1326"/>
    <cellStyle name="_Libro1_ANALISIS DE CUENTAS TIENDAS OCTUBRE-2008_Proyecciones" xfId="1327"/>
    <cellStyle name="_Libro1_ANALISIS FINAL CUENTAS OCT-08" xfId="1328"/>
    <cellStyle name="_Libro1_ANALISIS FINAL CUENTAS OCT-08_Descubierto Proy" xfId="1329"/>
    <cellStyle name="_Libro1_ANALISIS FINAL CUENTAS OCT-08_No operativos" xfId="1330"/>
    <cellStyle name="_Libro1_ANALISIS FINAL CUENTAS OCT-08_Proyección Cierre Abril-10" xfId="1331"/>
    <cellStyle name="_Libro1_ANALISIS FINAL CUENTAS OCT-08_Proyecciones" xfId="1332"/>
    <cellStyle name="_Libro1_ANALISIS FINAL DE CUENTAS OCT-08" xfId="1333"/>
    <cellStyle name="_Libro1_ANALISIS FINAL DE CUENTAS OCT-08_Descubierto Proy" xfId="1334"/>
    <cellStyle name="_Libro1_ANALISIS FINAL DE CUENTAS OCT-08_No operativos" xfId="1335"/>
    <cellStyle name="_Libro1_ANALISIS FINAL DE CUENTAS OCT-08_Proyección Cierre Abril-10" xfId="1336"/>
    <cellStyle name="_Libro1_ANALISIS FINAL DE CUENTAS OCT-08_Proyecciones" xfId="1337"/>
    <cellStyle name="_Libro1_Anexos Activo Fijo Oct-08" xfId="1338"/>
    <cellStyle name="_Libro1_Anexos Activo Fijo Oct-08_Descubierto Proy" xfId="1339"/>
    <cellStyle name="_Libro1_Anexos Activo Fijo Oct-08_No operativos" xfId="1340"/>
    <cellStyle name="_Libro1_Anexos Activo Fijo Oct-08_Proyección Cierre Abril-10" xfId="1341"/>
    <cellStyle name="_Libro1_Anexos Activo Fijo Oct-08_Proyecciones" xfId="1342"/>
    <cellStyle name="_Libro1_Descubierto Proy" xfId="1343"/>
    <cellStyle name="_Libro1_No operativos" xfId="1344"/>
    <cellStyle name="_Libro1_Proyección Cierre Abril-10" xfId="1345"/>
    <cellStyle name="_Libro1_Proyecciones" xfId="1346"/>
    <cellStyle name="_Matriz de Seguimiento 2006 sin graficos" xfId="1347"/>
    <cellStyle name="_Mercado LD 070308 V4" xfId="1348"/>
    <cellStyle name="_Mercado LD 070308 V4 2" xfId="1349"/>
    <cellStyle name="_Modelo 2006 (FC)" xfId="1350"/>
    <cellStyle name="_Modelo Base" xfId="1351"/>
    <cellStyle name="_Modelo Base_Tiendas  Consolidado2011_Sep7" xfId="1352"/>
    <cellStyle name="_Modelo Est09Ppto2010" xfId="1353"/>
    <cellStyle name="_Modelo Est09Ppto2010_arriendos" xfId="1354"/>
    <cellStyle name="_Modelo Est09Ppto2010_arriendos_Tiendas  Consolidado2011_Sep7" xfId="1355"/>
    <cellStyle name="_Modelo Est09Ppto2010_No operativos" xfId="1356"/>
    <cellStyle name="_Modelo Est09Ppto2010_Proyección Cierre Abril-10" xfId="1357"/>
    <cellStyle name="_Modelo Est09Ppto2010_Proyecciones" xfId="1358"/>
    <cellStyle name="_Modelo Est09Ppto2010_TotalGastos PROY" xfId="1359"/>
    <cellStyle name="_NUEVOCOMPILADO_0407" xfId="1360"/>
    <cellStyle name="_NUEVOCOMPILADO_0407_Green Frame Final 2011 Consejo" xfId="1361"/>
    <cellStyle name="_NUEVOCOMPILADO_0407_Presupuesto Final 2011 Consejo" xfId="1362"/>
    <cellStyle name="_OCT 8 2010" xfId="1363"/>
    <cellStyle name="_PPTO FORMATO AM" xfId="1364"/>
    <cellStyle name="_PPTO FORMATO AM_FORECAST 5+7 2011 CONSERTEL" xfId="1365"/>
    <cellStyle name="_PPTO TRACFONE 31.OCT.02" xfId="1366"/>
    <cellStyle name="_PPTO TRACFONE 31.OCT.02_FORECAST 5+7 2011 CONSERTEL" xfId="1367"/>
    <cellStyle name="_PPTOOFICIALALCANTdef." xfId="1368"/>
    <cellStyle name="_PPTOOFICIALALCANTdef._ACTA PARCIAL CTO 034 DIC 15 2008" xfId="1369"/>
    <cellStyle name="_PPTOOFICIALALCANTdef._ACTAS DAS CTO_034 SECOB" xfId="1370"/>
    <cellStyle name="_PPTOOFICIALALCANTdef._ACTAS ENERCA S.A. E.S.P." xfId="1371"/>
    <cellStyle name="_PRECIOS ENSAYOS CAMPO EQUIPOS SE 2006" xfId="1372"/>
    <cellStyle name="_Presentación Directorio Junio09" xfId="1373"/>
    <cellStyle name="_Presentación Directorio Junio09_Descubierto Proy" xfId="1374"/>
    <cellStyle name="_Presentación Directorio Junio09_No operativos" xfId="1375"/>
    <cellStyle name="_Presentación Directorio Junio09_Proyección Cierre Abril-10" xfId="1376"/>
    <cellStyle name="_Presentación Directorio Junio09_Proyecciones" xfId="1377"/>
    <cellStyle name="_presupuesto" xfId="1378"/>
    <cellStyle name="_Reporte diario de ventas PYME  2007.. COMERCIAL v0." xfId="1379"/>
    <cellStyle name="_REPORTE VENTAS HFC DIC INS" xfId="1380"/>
    <cellStyle name="_Row1" xfId="1381"/>
    <cellStyle name="_Row1 2" xfId="1382"/>
    <cellStyle name="_Row1 3" xfId="1383"/>
    <cellStyle name="_Row1 4" xfId="1384"/>
    <cellStyle name="_Row1 5" xfId="1385"/>
    <cellStyle name="_Row1 6" xfId="1386"/>
    <cellStyle name="_Row1 7" xfId="1387"/>
    <cellStyle name="_Row2" xfId="1388"/>
    <cellStyle name="_Row2 2" xfId="1389"/>
    <cellStyle name="_Row2 3" xfId="1390"/>
    <cellStyle name="_Row3" xfId="1391"/>
    <cellStyle name="_Row3 2" xfId="1392"/>
    <cellStyle name="_Row3 3" xfId="1393"/>
    <cellStyle name="_Row4" xfId="1394"/>
    <cellStyle name="_Row4 2" xfId="1395"/>
    <cellStyle name="_Row4 3" xfId="1396"/>
    <cellStyle name="_Row5" xfId="1397"/>
    <cellStyle name="_Row5 2" xfId="1398"/>
    <cellStyle name="_Row5 3" xfId="1399"/>
    <cellStyle name="_Row6" xfId="1400"/>
    <cellStyle name="_Row6 2" xfId="1401"/>
    <cellStyle name="_Row6 3" xfId="1402"/>
    <cellStyle name="_Row7" xfId="1403"/>
    <cellStyle name="_Row7 2" xfId="1404"/>
    <cellStyle name="_Row7 3" xfId="1405"/>
    <cellStyle name="_Row7_Base Presentación 2008-03" xfId="1406"/>
    <cellStyle name="_Row7_Base Presentación 2008-03 2" xfId="1407"/>
    <cellStyle name="_Row7_Matriz TMXH" xfId="1408"/>
    <cellStyle name="_Row7_Matriz TMXH 2" xfId="1409"/>
    <cellStyle name="_Row7_Presentación Febrero" xfId="1410"/>
    <cellStyle name="_Row7_Presentación Febrero 2" xfId="1411"/>
    <cellStyle name="_Sodimac Anexos Impuestos SET-07" xfId="1412"/>
    <cellStyle name="_Sodimac Anexos Impuestos SET-07_Descubierto Proy" xfId="1413"/>
    <cellStyle name="_Sodimac Anexos Impuestos SET-07_No operativos" xfId="1414"/>
    <cellStyle name="_Sodimac Anexos Impuestos SET-07_Proyección Cierre Abril-10" xfId="1415"/>
    <cellStyle name="_Sodimac Anexos Impuestos SET-07_Proyecciones" xfId="1416"/>
    <cellStyle name="_Tiendas" xfId="1417"/>
    <cellStyle name="_Tiendas_arriendos" xfId="1418"/>
    <cellStyle name="_Tiendas_arriendos_Tiendas  Consolidado2011_Sep7" xfId="1419"/>
    <cellStyle name="_Tiendas_Descubierto Proy" xfId="1420"/>
    <cellStyle name="_Tiendas_No operativos" xfId="1421"/>
    <cellStyle name="_Tiendas_Proyección Cierre Abril-10" xfId="1422"/>
    <cellStyle name="_Tiendas_Proyección Cierre Abril-10_Tiendas  Consolidado2011_Sep7" xfId="1423"/>
    <cellStyle name="_Tiendas_Proyecciones" xfId="1424"/>
    <cellStyle name="_Tiendas_TotalGastos PROY" xfId="1425"/>
    <cellStyle name="_Unitarios proyectos 2006 BASE ABRIL" xfId="1426"/>
    <cellStyle name="_Unitarios proyectos 2006 BASE ABRIL_ACTA PARCIAL CTO 034 DIC 15 2008" xfId="1427"/>
    <cellStyle name="_Unitarios proyectos 2006 BASE ABRIL_ACTAS DAS CTO_034 SECOB" xfId="1428"/>
    <cellStyle name="_Unitarios proyectos 2006 BASE ABRIL_ACTAS ENERCA S.A. E.S.P." xfId="1429"/>
    <cellStyle name="_Valores sodimac a mayo 2009 - delima" xfId="1430"/>
    <cellStyle name="_Vtas x tienda (2)" xfId="1431"/>
    <cellStyle name="_Vtas x tienda (2)_Tiendas  Consolidado2011_Sep7" xfId="1432"/>
    <cellStyle name="=C:\WINNT\SYSTEM32\COMMAND.COM" xfId="1433"/>
    <cellStyle name="=C:\WINNT\SYSTEM32\COMMAND.COM 2" xfId="1434"/>
    <cellStyle name="=C:\WINNT\SYSTEM32\COMMAND.COM 2 2" xfId="1435"/>
    <cellStyle name="=C:\WINNT\SYSTEM32\COMMAND.COM 2 2 2" xfId="1436"/>
    <cellStyle name="=C:\WINNT\SYSTEM32\COMMAND.COM 3" xfId="1437"/>
    <cellStyle name="=C:\WINNT\SYSTEM32\COMMAND.COM_FORMATO COTIZACION ADECUACION CAC ARMENIA" xfId="1438"/>
    <cellStyle name="0,0_x000a__x000a_NA_x000a__x000a_ 2" xfId="1439"/>
    <cellStyle name="0,0_x000d__x000a_NA_x000d__x000a_" xfId="1440"/>
    <cellStyle name="0,0_x000d__x000a_NA_x000d__x000a_ 2" xfId="1441"/>
    <cellStyle name="0,0_x000d__x000a_NA_x000d__x000a_ 3" xfId="1442"/>
    <cellStyle name="0,0_x000d__x000a_NA_x000d__x000a_ 4" xfId="1443"/>
    <cellStyle name="0,0_x000d__x000a_NA_x000d__x000a_ 5" xfId="1444"/>
    <cellStyle name="0,0_x000d__x000a_NA_x000d__x000a_ 6" xfId="1445"/>
    <cellStyle name="0,0_x000d__x000a_NA_x000d__x000a_ 7" xfId="1446"/>
    <cellStyle name="0,0_x000d__x000d_NA_x000d__x000d_" xfId="1447"/>
    <cellStyle name="0,0_x000d__x000d_NA_x000d__x000d_ 2" xfId="1448"/>
    <cellStyle name="0,000" xfId="1449"/>
    <cellStyle name="0,000.0" xfId="1450"/>
    <cellStyle name="0,000.0 2" xfId="1451"/>
    <cellStyle name="0,000.00" xfId="1452"/>
    <cellStyle name="0,000.00 2" xfId="1453"/>
    <cellStyle name="0,000.000" xfId="1454"/>
    <cellStyle name="0,000.0000" xfId="1455"/>
    <cellStyle name="0,000.0000 2" xfId="1456"/>
    <cellStyle name="0.0%" xfId="1457"/>
    <cellStyle name="0.00" xfId="1458"/>
    <cellStyle name="0.00%" xfId="1459"/>
    <cellStyle name="0.00% 2" xfId="1460"/>
    <cellStyle name="0.000" xfId="1461"/>
    <cellStyle name="0000" xfId="1462"/>
    <cellStyle name="000000" xfId="1463"/>
    <cellStyle name="1DIG" xfId="1464"/>
    <cellStyle name="20% - Accent1" xfId="1465"/>
    <cellStyle name="20% - Accent1 2" xfId="1466"/>
    <cellStyle name="20% - Accent1 2 2" xfId="1467"/>
    <cellStyle name="20% - Accent1 3" xfId="1468"/>
    <cellStyle name="20% - Accent1 3 2" xfId="1469"/>
    <cellStyle name="20% - Accent1 4" xfId="1470"/>
    <cellStyle name="20% - Accent1 4 2" xfId="1471"/>
    <cellStyle name="20% - Accent1 5" xfId="1472"/>
    <cellStyle name="20% - Accent1 5 2" xfId="1473"/>
    <cellStyle name="20% - Accent1 6" xfId="1474"/>
    <cellStyle name="20% - Accent1_% Operaciones" xfId="1475"/>
    <cellStyle name="20% - Accent2" xfId="1476"/>
    <cellStyle name="20% - Accent2 2" xfId="1477"/>
    <cellStyle name="20% - Accent2 2 2" xfId="1478"/>
    <cellStyle name="20% - Accent2 3" xfId="1479"/>
    <cellStyle name="20% - Accent2 3 2" xfId="1480"/>
    <cellStyle name="20% - Accent2 4" xfId="1481"/>
    <cellStyle name="20% - Accent2 4 2" xfId="1482"/>
    <cellStyle name="20% - Accent2 5" xfId="1483"/>
    <cellStyle name="20% - Accent2 5 2" xfId="1484"/>
    <cellStyle name="20% - Accent2 6" xfId="1485"/>
    <cellStyle name="20% - Accent2_% Operaciones" xfId="1486"/>
    <cellStyle name="20% - Accent3" xfId="1487"/>
    <cellStyle name="20% - Accent3 2" xfId="1488"/>
    <cellStyle name="20% - Accent3 2 2" xfId="1489"/>
    <cellStyle name="20% - Accent3 2 3" xfId="1490"/>
    <cellStyle name="20% - Accent3 3" xfId="1491"/>
    <cellStyle name="20% - Accent3 3 2" xfId="1492"/>
    <cellStyle name="20% - Accent3 4" xfId="1493"/>
    <cellStyle name="20% - Accent3 4 2" xfId="1494"/>
    <cellStyle name="20% - Accent3 5" xfId="1495"/>
    <cellStyle name="20% - Accent3 5 2" xfId="1496"/>
    <cellStyle name="20% - Accent3 6" xfId="1497"/>
    <cellStyle name="20% - Accent3_% Operaciones" xfId="1498"/>
    <cellStyle name="20% - Accent4" xfId="1499"/>
    <cellStyle name="20% - Accent4 2" xfId="1500"/>
    <cellStyle name="20% - Accent4 2 2" xfId="1501"/>
    <cellStyle name="20% - Accent4 3" xfId="1502"/>
    <cellStyle name="20% - Accent4 3 2" xfId="1503"/>
    <cellStyle name="20% - Accent4 4" xfId="1504"/>
    <cellStyle name="20% - Accent4 4 2" xfId="1505"/>
    <cellStyle name="20% - Accent4 5" xfId="1506"/>
    <cellStyle name="20% - Accent4 5 2" xfId="1507"/>
    <cellStyle name="20% - Accent4 6" xfId="1508"/>
    <cellStyle name="20% - Accent4_% Operaciones" xfId="1509"/>
    <cellStyle name="20% - Accent5" xfId="1510"/>
    <cellStyle name="20% - Accent5 2" xfId="1511"/>
    <cellStyle name="20% - Accent5 2 2" xfId="1512"/>
    <cellStyle name="20% - Accent5 3" xfId="1513"/>
    <cellStyle name="20% - Accent5 3 2" xfId="1514"/>
    <cellStyle name="20% - Accent5 4" xfId="1515"/>
    <cellStyle name="20% - Accent5 4 2" xfId="1516"/>
    <cellStyle name="20% - Accent5 5" xfId="1517"/>
    <cellStyle name="20% - Accent5 5 2" xfId="1518"/>
    <cellStyle name="20% - Accent5 6" xfId="1519"/>
    <cellStyle name="20% - Accent5_% Operaciones" xfId="1520"/>
    <cellStyle name="20% - Accent6" xfId="1521"/>
    <cellStyle name="20% - Accent6 2" xfId="1522"/>
    <cellStyle name="20% - Accent6 2 2" xfId="1523"/>
    <cellStyle name="20% - Accent6 3" xfId="1524"/>
    <cellStyle name="20% - Accent6 3 2" xfId="1525"/>
    <cellStyle name="20% - Accent6 4" xfId="1526"/>
    <cellStyle name="20% - Accent6 4 2" xfId="1527"/>
    <cellStyle name="20% - Accent6 5" xfId="1528"/>
    <cellStyle name="20% - Accent6 5 2" xfId="1529"/>
    <cellStyle name="20% - Accent6 6" xfId="1530"/>
    <cellStyle name="20% - Accent6_% Operaciones" xfId="1531"/>
    <cellStyle name="20% - Ênfase1" xfId="1532"/>
    <cellStyle name="20% - Ênfase2" xfId="1533"/>
    <cellStyle name="20% - Ênfase3" xfId="1534"/>
    <cellStyle name="20% - Ênfase4" xfId="1535"/>
    <cellStyle name="20% - Ênfase5" xfId="1536"/>
    <cellStyle name="20% - Ênfase6" xfId="1537"/>
    <cellStyle name="20% - Énfasis1 1" xfId="1538"/>
    <cellStyle name="20% - Énfasis1 10" xfId="1539"/>
    <cellStyle name="20% - Énfasis1 10 2" xfId="1540"/>
    <cellStyle name="20% - Énfasis1 100" xfId="1541"/>
    <cellStyle name="20% - Énfasis1 100 2" xfId="1542"/>
    <cellStyle name="20% - Énfasis1 101" xfId="1543"/>
    <cellStyle name="20% - Énfasis1 101 2" xfId="1544"/>
    <cellStyle name="20% - Énfasis1 102" xfId="1545"/>
    <cellStyle name="20% - Énfasis1 102 2" xfId="1546"/>
    <cellStyle name="20% - Énfasis1 103" xfId="1547"/>
    <cellStyle name="20% - Énfasis1 103 2" xfId="1548"/>
    <cellStyle name="20% - Énfasis1 104" xfId="1549"/>
    <cellStyle name="20% - Énfasis1 104 2" xfId="1550"/>
    <cellStyle name="20% - Énfasis1 105" xfId="1551"/>
    <cellStyle name="20% - Énfasis1 105 2" xfId="1552"/>
    <cellStyle name="20% - Énfasis1 106" xfId="1553"/>
    <cellStyle name="20% - Énfasis1 106 2" xfId="1554"/>
    <cellStyle name="20% - Énfasis1 107" xfId="1555"/>
    <cellStyle name="20% - Énfasis1 107 2" xfId="1556"/>
    <cellStyle name="20% - Énfasis1 108" xfId="1557"/>
    <cellStyle name="20% - Énfasis1 108 2" xfId="1558"/>
    <cellStyle name="20% - Énfasis1 109" xfId="1559"/>
    <cellStyle name="20% - Énfasis1 109 2" xfId="1560"/>
    <cellStyle name="20% - Énfasis1 11" xfId="1561"/>
    <cellStyle name="20% - Énfasis1 11 2" xfId="1562"/>
    <cellStyle name="20% - Énfasis1 110" xfId="1563"/>
    <cellStyle name="20% - Énfasis1 110 2" xfId="1564"/>
    <cellStyle name="20% - Énfasis1 111" xfId="1565"/>
    <cellStyle name="20% - Énfasis1 111 2" xfId="1566"/>
    <cellStyle name="20% - Énfasis1 112" xfId="1567"/>
    <cellStyle name="20% - Énfasis1 112 2" xfId="1568"/>
    <cellStyle name="20% - Énfasis1 113" xfId="1569"/>
    <cellStyle name="20% - Énfasis1 113 2" xfId="1570"/>
    <cellStyle name="20% - Énfasis1 114" xfId="1571"/>
    <cellStyle name="20% - Énfasis1 114 2" xfId="1572"/>
    <cellStyle name="20% - Énfasis1 115" xfId="1573"/>
    <cellStyle name="20% - Énfasis1 115 2" xfId="1574"/>
    <cellStyle name="20% - Énfasis1 116" xfId="1575"/>
    <cellStyle name="20% - Énfasis1 116 2" xfId="1576"/>
    <cellStyle name="20% - Énfasis1 117" xfId="1577"/>
    <cellStyle name="20% - Énfasis1 117 2" xfId="1578"/>
    <cellStyle name="20% - Énfasis1 118" xfId="1579"/>
    <cellStyle name="20% - Énfasis1 118 2" xfId="1580"/>
    <cellStyle name="20% - Énfasis1 119" xfId="1581"/>
    <cellStyle name="20% - Énfasis1 119 2" xfId="1582"/>
    <cellStyle name="20% - Énfasis1 12" xfId="1583"/>
    <cellStyle name="20% - Énfasis1 12 2" xfId="1584"/>
    <cellStyle name="20% - Énfasis1 120" xfId="1585"/>
    <cellStyle name="20% - Énfasis1 120 2" xfId="1586"/>
    <cellStyle name="20% - Énfasis1 121" xfId="1587"/>
    <cellStyle name="20% - Énfasis1 121 2" xfId="1588"/>
    <cellStyle name="20% - Énfasis1 122" xfId="1589"/>
    <cellStyle name="20% - Énfasis1 122 2" xfId="1590"/>
    <cellStyle name="20% - Énfasis1 123" xfId="1591"/>
    <cellStyle name="20% - Énfasis1 123 2" xfId="1592"/>
    <cellStyle name="20% - Énfasis1 124" xfId="1593"/>
    <cellStyle name="20% - Énfasis1 124 2" xfId="1594"/>
    <cellStyle name="20% - Énfasis1 125" xfId="1595"/>
    <cellStyle name="20% - Énfasis1 125 2" xfId="1596"/>
    <cellStyle name="20% - Énfasis1 126" xfId="1597"/>
    <cellStyle name="20% - Énfasis1 126 2" xfId="1598"/>
    <cellStyle name="20% - Énfasis1 127" xfId="1599"/>
    <cellStyle name="20% - Énfasis1 127 2" xfId="1600"/>
    <cellStyle name="20% - Énfasis1 128" xfId="1601"/>
    <cellStyle name="20% - Énfasis1 128 2" xfId="1602"/>
    <cellStyle name="20% - Énfasis1 129" xfId="1603"/>
    <cellStyle name="20% - Énfasis1 129 2" xfId="1604"/>
    <cellStyle name="20% - Énfasis1 13" xfId="1605"/>
    <cellStyle name="20% - Énfasis1 13 2" xfId="1606"/>
    <cellStyle name="20% - Énfasis1 130" xfId="1607"/>
    <cellStyle name="20% - Énfasis1 130 2" xfId="1608"/>
    <cellStyle name="20% - Énfasis1 131" xfId="1609"/>
    <cellStyle name="20% - Énfasis1 131 2" xfId="1610"/>
    <cellStyle name="20% - Énfasis1 132" xfId="1611"/>
    <cellStyle name="20% - Énfasis1 132 2" xfId="1612"/>
    <cellStyle name="20% - Énfasis1 133" xfId="1613"/>
    <cellStyle name="20% - Énfasis1 133 2" xfId="1614"/>
    <cellStyle name="20% - Énfasis1 134" xfId="1615"/>
    <cellStyle name="20% - Énfasis1 134 2" xfId="1616"/>
    <cellStyle name="20% - Énfasis1 135" xfId="1617"/>
    <cellStyle name="20% - Énfasis1 135 2" xfId="1618"/>
    <cellStyle name="20% - Énfasis1 136" xfId="1619"/>
    <cellStyle name="20% - Énfasis1 136 2" xfId="1620"/>
    <cellStyle name="20% - Énfasis1 137" xfId="1621"/>
    <cellStyle name="20% - Énfasis1 137 2" xfId="1622"/>
    <cellStyle name="20% - Énfasis1 138" xfId="1623"/>
    <cellStyle name="20% - Énfasis1 138 2" xfId="1624"/>
    <cellStyle name="20% - Énfasis1 139" xfId="1625"/>
    <cellStyle name="20% - Énfasis1 139 2" xfId="1626"/>
    <cellStyle name="20% - Énfasis1 14" xfId="1627"/>
    <cellStyle name="20% - Énfasis1 14 2" xfId="1628"/>
    <cellStyle name="20% - Énfasis1 140" xfId="1629"/>
    <cellStyle name="20% - Énfasis1 140 2" xfId="1630"/>
    <cellStyle name="20% - Énfasis1 141" xfId="1631"/>
    <cellStyle name="20% - Énfasis1 141 2" xfId="1632"/>
    <cellStyle name="20% - Énfasis1 142" xfId="1633"/>
    <cellStyle name="20% - Énfasis1 142 2" xfId="1634"/>
    <cellStyle name="20% - Énfasis1 143" xfId="1635"/>
    <cellStyle name="20% - Énfasis1 143 2" xfId="1636"/>
    <cellStyle name="20% - Énfasis1 144" xfId="1637"/>
    <cellStyle name="20% - Énfasis1 144 2" xfId="1638"/>
    <cellStyle name="20% - Énfasis1 145" xfId="1639"/>
    <cellStyle name="20% - Énfasis1 145 2" xfId="1640"/>
    <cellStyle name="20% - Énfasis1 146" xfId="1641"/>
    <cellStyle name="20% - Énfasis1 146 2" xfId="1642"/>
    <cellStyle name="20% - Énfasis1 147" xfId="1643"/>
    <cellStyle name="20% - Énfasis1 147 2" xfId="1644"/>
    <cellStyle name="20% - Énfasis1 148" xfId="1645"/>
    <cellStyle name="20% - Énfasis1 148 2" xfId="1646"/>
    <cellStyle name="20% - Énfasis1 149" xfId="1647"/>
    <cellStyle name="20% - Énfasis1 149 2" xfId="1648"/>
    <cellStyle name="20% - Énfasis1 15" xfId="1649"/>
    <cellStyle name="20% - Énfasis1 15 2" xfId="1650"/>
    <cellStyle name="20% - Énfasis1 150" xfId="1651"/>
    <cellStyle name="20% - Énfasis1 150 2" xfId="1652"/>
    <cellStyle name="20% - Énfasis1 151" xfId="1653"/>
    <cellStyle name="20% - Énfasis1 151 2" xfId="1654"/>
    <cellStyle name="20% - Énfasis1 152" xfId="1655"/>
    <cellStyle name="20% - Énfasis1 152 2" xfId="1656"/>
    <cellStyle name="20% - Énfasis1 153" xfId="1657"/>
    <cellStyle name="20% - Énfasis1 153 2" xfId="1658"/>
    <cellStyle name="20% - Énfasis1 154" xfId="1659"/>
    <cellStyle name="20% - Énfasis1 154 2" xfId="1660"/>
    <cellStyle name="20% - Énfasis1 155" xfId="1661"/>
    <cellStyle name="20% - Énfasis1 155 2" xfId="1662"/>
    <cellStyle name="20% - Énfasis1 156" xfId="1663"/>
    <cellStyle name="20% - Énfasis1 156 2" xfId="1664"/>
    <cellStyle name="20% - Énfasis1 157" xfId="1665"/>
    <cellStyle name="20% - Énfasis1 157 2" xfId="1666"/>
    <cellStyle name="20% - Énfasis1 158" xfId="1667"/>
    <cellStyle name="20% - Énfasis1 158 2" xfId="1668"/>
    <cellStyle name="20% - Énfasis1 159" xfId="1669"/>
    <cellStyle name="20% - Énfasis1 159 2" xfId="1670"/>
    <cellStyle name="20% - Énfasis1 16" xfId="1671"/>
    <cellStyle name="20% - Énfasis1 16 2" xfId="1672"/>
    <cellStyle name="20% - Énfasis1 160" xfId="1673"/>
    <cellStyle name="20% - Énfasis1 160 2" xfId="1674"/>
    <cellStyle name="20% - Énfasis1 161" xfId="1675"/>
    <cellStyle name="20% - Énfasis1 161 2" xfId="1676"/>
    <cellStyle name="20% - Énfasis1 162" xfId="1677"/>
    <cellStyle name="20% - Énfasis1 162 2" xfId="1678"/>
    <cellStyle name="20% - Énfasis1 163" xfId="1679"/>
    <cellStyle name="20% - Énfasis1 163 2" xfId="1680"/>
    <cellStyle name="20% - Énfasis1 164" xfId="1681"/>
    <cellStyle name="20% - Énfasis1 164 2" xfId="1682"/>
    <cellStyle name="20% - Énfasis1 165" xfId="1683"/>
    <cellStyle name="20% - Énfasis1 165 2" xfId="1684"/>
    <cellStyle name="20% - Énfasis1 166" xfId="1685"/>
    <cellStyle name="20% - Énfasis1 166 2" xfId="1686"/>
    <cellStyle name="20% - Énfasis1 167" xfId="1687"/>
    <cellStyle name="20% - Énfasis1 167 2" xfId="1688"/>
    <cellStyle name="20% - Énfasis1 168" xfId="1689"/>
    <cellStyle name="20% - Énfasis1 168 2" xfId="1690"/>
    <cellStyle name="20% - Énfasis1 169" xfId="1691"/>
    <cellStyle name="20% - Énfasis1 169 2" xfId="1692"/>
    <cellStyle name="20% - Énfasis1 17" xfId="1693"/>
    <cellStyle name="20% - Énfasis1 17 2" xfId="1694"/>
    <cellStyle name="20% - Énfasis1 170" xfId="1695"/>
    <cellStyle name="20% - Énfasis1 170 2" xfId="1696"/>
    <cellStyle name="20% - Énfasis1 171" xfId="1697"/>
    <cellStyle name="20% - Énfasis1 171 2" xfId="1698"/>
    <cellStyle name="20% - Énfasis1 172" xfId="1699"/>
    <cellStyle name="20% - Énfasis1 172 2" xfId="1700"/>
    <cellStyle name="20% - Énfasis1 173" xfId="1701"/>
    <cellStyle name="20% - Énfasis1 173 2" xfId="1702"/>
    <cellStyle name="20% - Énfasis1 174" xfId="1703"/>
    <cellStyle name="20% - Énfasis1 174 2" xfId="1704"/>
    <cellStyle name="20% - Énfasis1 175" xfId="1705"/>
    <cellStyle name="20% - Énfasis1 175 2" xfId="1706"/>
    <cellStyle name="20% - Énfasis1 176" xfId="1707"/>
    <cellStyle name="20% - Énfasis1 176 2" xfId="1708"/>
    <cellStyle name="20% - Énfasis1 177" xfId="1709"/>
    <cellStyle name="20% - Énfasis1 177 2" xfId="1710"/>
    <cellStyle name="20% - Énfasis1 178" xfId="1711"/>
    <cellStyle name="20% - Énfasis1 178 2" xfId="1712"/>
    <cellStyle name="20% - Énfasis1 179" xfId="1713"/>
    <cellStyle name="20% - Énfasis1 179 2" xfId="1714"/>
    <cellStyle name="20% - Énfasis1 18" xfId="1715"/>
    <cellStyle name="20% - Énfasis1 18 2" xfId="1716"/>
    <cellStyle name="20% - Énfasis1 180" xfId="1717"/>
    <cellStyle name="20% - Énfasis1 180 2" xfId="1718"/>
    <cellStyle name="20% - Énfasis1 181" xfId="1719"/>
    <cellStyle name="20% - Énfasis1 181 2" xfId="1720"/>
    <cellStyle name="20% - Énfasis1 182" xfId="1721"/>
    <cellStyle name="20% - Énfasis1 182 2" xfId="1722"/>
    <cellStyle name="20% - Énfasis1 183" xfId="1723"/>
    <cellStyle name="20% - Énfasis1 183 2" xfId="1724"/>
    <cellStyle name="20% - Énfasis1 184" xfId="1725"/>
    <cellStyle name="20% - Énfasis1 184 2" xfId="1726"/>
    <cellStyle name="20% - Énfasis1 185" xfId="1727"/>
    <cellStyle name="20% - Énfasis1 185 2" xfId="1728"/>
    <cellStyle name="20% - Énfasis1 186" xfId="1729"/>
    <cellStyle name="20% - Énfasis1 186 2" xfId="1730"/>
    <cellStyle name="20% - Énfasis1 187" xfId="1731"/>
    <cellStyle name="20% - Énfasis1 187 2" xfId="1732"/>
    <cellStyle name="20% - Énfasis1 188" xfId="1733"/>
    <cellStyle name="20% - Énfasis1 188 2" xfId="1734"/>
    <cellStyle name="20% - Énfasis1 189" xfId="1735"/>
    <cellStyle name="20% - Énfasis1 189 2" xfId="1736"/>
    <cellStyle name="20% - Énfasis1 19" xfId="1737"/>
    <cellStyle name="20% - Énfasis1 19 2" xfId="1738"/>
    <cellStyle name="20% - Énfasis1 190" xfId="1739"/>
    <cellStyle name="20% - Énfasis1 190 2" xfId="1740"/>
    <cellStyle name="20% - Énfasis1 191" xfId="1741"/>
    <cellStyle name="20% - Énfasis1 191 2" xfId="1742"/>
    <cellStyle name="20% - Énfasis1 192" xfId="1743"/>
    <cellStyle name="20% - Énfasis1 192 2" xfId="1744"/>
    <cellStyle name="20% - Énfasis1 193" xfId="1745"/>
    <cellStyle name="20% - Énfasis1 193 2" xfId="1746"/>
    <cellStyle name="20% - Énfasis1 194" xfId="1747"/>
    <cellStyle name="20% - Énfasis1 194 2" xfId="1748"/>
    <cellStyle name="20% - Énfasis1 195" xfId="1749"/>
    <cellStyle name="20% - Énfasis1 195 2" xfId="1750"/>
    <cellStyle name="20% - Énfasis1 196" xfId="1751"/>
    <cellStyle name="20% - Énfasis1 196 2" xfId="1752"/>
    <cellStyle name="20% - Énfasis1 197" xfId="1753"/>
    <cellStyle name="20% - Énfasis1 197 2" xfId="1754"/>
    <cellStyle name="20% - Énfasis1 198" xfId="1755"/>
    <cellStyle name="20% - Énfasis1 198 2" xfId="1756"/>
    <cellStyle name="20% - Énfasis1 199" xfId="1757"/>
    <cellStyle name="20% - Énfasis1 199 2" xfId="1758"/>
    <cellStyle name="20% - Énfasis1 2" xfId="1759"/>
    <cellStyle name="20% - Énfasis1 2 10" xfId="1760"/>
    <cellStyle name="20% - Énfasis1 2 11" xfId="1761"/>
    <cellStyle name="20% - Énfasis1 2 2" xfId="1762"/>
    <cellStyle name="20% - Énfasis1 2 2 2" xfId="1763"/>
    <cellStyle name="20% - Énfasis1 2 2 3" xfId="1764"/>
    <cellStyle name="20% - Énfasis1 2 2 4" xfId="1765"/>
    <cellStyle name="20% - Énfasis1 2 2_Chile DataRequest2210v1" xfId="1766"/>
    <cellStyle name="20% - Énfasis1 2 3" xfId="1767"/>
    <cellStyle name="20% - Énfasis1 2 3 2" xfId="1768"/>
    <cellStyle name="20% - Énfasis1 2 3 3" xfId="1769"/>
    <cellStyle name="20% - Énfasis1 2 4" xfId="1770"/>
    <cellStyle name="20% - Énfasis1 2 4 2" xfId="1771"/>
    <cellStyle name="20% - Énfasis1 2 4 3" xfId="1772"/>
    <cellStyle name="20% - Énfasis1 2 5" xfId="1773"/>
    <cellStyle name="20% - Énfasis1 2 5 2" xfId="1774"/>
    <cellStyle name="20% - Énfasis1 2 5 3" xfId="1775"/>
    <cellStyle name="20% - Énfasis1 2 6" xfId="1776"/>
    <cellStyle name="20% - Énfasis1 2 6 2" xfId="1777"/>
    <cellStyle name="20% - Énfasis1 2 6 3" xfId="1778"/>
    <cellStyle name="20% - Énfasis1 2 7" xfId="1779"/>
    <cellStyle name="20% - Énfasis1 2 7 2" xfId="1780"/>
    <cellStyle name="20% - Énfasis1 2 7 3" xfId="1781"/>
    <cellStyle name="20% - Énfasis1 2 8" xfId="1782"/>
    <cellStyle name="20% - Énfasis1 2 8 2" xfId="1783"/>
    <cellStyle name="20% - Énfasis1 2 8 3" xfId="1784"/>
    <cellStyle name="20% - Énfasis1 2 9" xfId="1785"/>
    <cellStyle name="20% - Énfasis1 2_% Operaciones" xfId="1786"/>
    <cellStyle name="20% - Énfasis1 20" xfId="1787"/>
    <cellStyle name="20% - Énfasis1 20 2" xfId="1788"/>
    <cellStyle name="20% - Énfasis1 200" xfId="1789"/>
    <cellStyle name="20% - Énfasis1 200 2" xfId="1790"/>
    <cellStyle name="20% - Énfasis1 201" xfId="1791"/>
    <cellStyle name="20% - Énfasis1 201 2" xfId="1792"/>
    <cellStyle name="20% - Énfasis1 202" xfId="1793"/>
    <cellStyle name="20% - Énfasis1 202 2" xfId="1794"/>
    <cellStyle name="20% - Énfasis1 203" xfId="1795"/>
    <cellStyle name="20% - Énfasis1 203 2" xfId="1796"/>
    <cellStyle name="20% - Énfasis1 204" xfId="1797"/>
    <cellStyle name="20% - Énfasis1 204 2" xfId="1798"/>
    <cellStyle name="20% - Énfasis1 205" xfId="1799"/>
    <cellStyle name="20% - Énfasis1 205 2" xfId="1800"/>
    <cellStyle name="20% - Énfasis1 206" xfId="1801"/>
    <cellStyle name="20% - Énfasis1 206 2" xfId="1802"/>
    <cellStyle name="20% - Énfasis1 207" xfId="1803"/>
    <cellStyle name="20% - Énfasis1 207 2" xfId="1804"/>
    <cellStyle name="20% - Énfasis1 208" xfId="1805"/>
    <cellStyle name="20% - Énfasis1 208 2" xfId="1806"/>
    <cellStyle name="20% - Énfasis1 209" xfId="1807"/>
    <cellStyle name="20% - Énfasis1 209 2" xfId="1808"/>
    <cellStyle name="20% - Énfasis1 21" xfId="1809"/>
    <cellStyle name="20% - Énfasis1 21 2" xfId="1810"/>
    <cellStyle name="20% - Énfasis1 210" xfId="1811"/>
    <cellStyle name="20% - Énfasis1 210 2" xfId="1812"/>
    <cellStyle name="20% - Énfasis1 211" xfId="1813"/>
    <cellStyle name="20% - Énfasis1 211 2" xfId="1814"/>
    <cellStyle name="20% - Énfasis1 212" xfId="1815"/>
    <cellStyle name="20% - Énfasis1 212 2" xfId="1816"/>
    <cellStyle name="20% - Énfasis1 213" xfId="1817"/>
    <cellStyle name="20% - Énfasis1 213 2" xfId="1818"/>
    <cellStyle name="20% - Énfasis1 214" xfId="1819"/>
    <cellStyle name="20% - Énfasis1 214 2" xfId="1820"/>
    <cellStyle name="20% - Énfasis1 215" xfId="1821"/>
    <cellStyle name="20% - Énfasis1 215 2" xfId="1822"/>
    <cellStyle name="20% - Énfasis1 216" xfId="1823"/>
    <cellStyle name="20% - Énfasis1 216 2" xfId="1824"/>
    <cellStyle name="20% - Énfasis1 217" xfId="1825"/>
    <cellStyle name="20% - Énfasis1 217 2" xfId="1826"/>
    <cellStyle name="20% - Énfasis1 218" xfId="1827"/>
    <cellStyle name="20% - Énfasis1 218 2" xfId="1828"/>
    <cellStyle name="20% - Énfasis1 219" xfId="1829"/>
    <cellStyle name="20% - Énfasis1 219 2" xfId="1830"/>
    <cellStyle name="20% - Énfasis1 22" xfId="1831"/>
    <cellStyle name="20% - Énfasis1 22 2" xfId="1832"/>
    <cellStyle name="20% - Énfasis1 220" xfId="1833"/>
    <cellStyle name="20% - Énfasis1 220 2" xfId="1834"/>
    <cellStyle name="20% - Énfasis1 221" xfId="1835"/>
    <cellStyle name="20% - Énfasis1 221 2" xfId="1836"/>
    <cellStyle name="20% - Énfasis1 222" xfId="1837"/>
    <cellStyle name="20% - Énfasis1 222 2" xfId="1838"/>
    <cellStyle name="20% - Énfasis1 223" xfId="1839"/>
    <cellStyle name="20% - Énfasis1 223 2" xfId="1840"/>
    <cellStyle name="20% - Énfasis1 224" xfId="1841"/>
    <cellStyle name="20% - Énfasis1 224 2" xfId="1842"/>
    <cellStyle name="20% - Énfasis1 225" xfId="1843"/>
    <cellStyle name="20% - Énfasis1 225 2" xfId="1844"/>
    <cellStyle name="20% - Énfasis1 226" xfId="1845"/>
    <cellStyle name="20% - Énfasis1 226 2" xfId="1846"/>
    <cellStyle name="20% - Énfasis1 227" xfId="1847"/>
    <cellStyle name="20% - Énfasis1 227 2" xfId="1848"/>
    <cellStyle name="20% - Énfasis1 228" xfId="1849"/>
    <cellStyle name="20% - Énfasis1 228 2" xfId="1850"/>
    <cellStyle name="20% - Énfasis1 229" xfId="1851"/>
    <cellStyle name="20% - Énfasis1 229 2" xfId="1852"/>
    <cellStyle name="20% - Énfasis1 23" xfId="1853"/>
    <cellStyle name="20% - Énfasis1 23 2" xfId="1854"/>
    <cellStyle name="20% - Énfasis1 230" xfId="1855"/>
    <cellStyle name="20% - Énfasis1 230 2" xfId="1856"/>
    <cellStyle name="20% - Énfasis1 231" xfId="1857"/>
    <cellStyle name="20% - Énfasis1 231 2" xfId="1858"/>
    <cellStyle name="20% - Énfasis1 232" xfId="1859"/>
    <cellStyle name="20% - Énfasis1 232 2" xfId="1860"/>
    <cellStyle name="20% - Énfasis1 233" xfId="1861"/>
    <cellStyle name="20% - Énfasis1 233 2" xfId="1862"/>
    <cellStyle name="20% - Énfasis1 234" xfId="1863"/>
    <cellStyle name="20% - Énfasis1 234 2" xfId="1864"/>
    <cellStyle name="20% - Énfasis1 235" xfId="1865"/>
    <cellStyle name="20% - Énfasis1 235 2" xfId="1866"/>
    <cellStyle name="20% - Énfasis1 236" xfId="1867"/>
    <cellStyle name="20% - Énfasis1 236 2" xfId="1868"/>
    <cellStyle name="20% - Énfasis1 237" xfId="1869"/>
    <cellStyle name="20% - Énfasis1 237 2" xfId="1870"/>
    <cellStyle name="20% - Énfasis1 238" xfId="1871"/>
    <cellStyle name="20% - Énfasis1 238 2" xfId="1872"/>
    <cellStyle name="20% - Énfasis1 239" xfId="1873"/>
    <cellStyle name="20% - Énfasis1 239 2" xfId="1874"/>
    <cellStyle name="20% - Énfasis1 24" xfId="1875"/>
    <cellStyle name="20% - Énfasis1 24 2" xfId="1876"/>
    <cellStyle name="20% - Énfasis1 240" xfId="1877"/>
    <cellStyle name="20% - Énfasis1 240 2" xfId="1878"/>
    <cellStyle name="20% - Énfasis1 241" xfId="1879"/>
    <cellStyle name="20% - Énfasis1 241 2" xfId="1880"/>
    <cellStyle name="20% - Énfasis1 242" xfId="1881"/>
    <cellStyle name="20% - Énfasis1 242 2" xfId="1882"/>
    <cellStyle name="20% - Énfasis1 243" xfId="1883"/>
    <cellStyle name="20% - Énfasis1 243 2" xfId="1884"/>
    <cellStyle name="20% - Énfasis1 244" xfId="1885"/>
    <cellStyle name="20% - Énfasis1 244 2" xfId="1886"/>
    <cellStyle name="20% - Énfasis1 245" xfId="1887"/>
    <cellStyle name="20% - Énfasis1 245 2" xfId="1888"/>
    <cellStyle name="20% - Énfasis1 246" xfId="1889"/>
    <cellStyle name="20% - Énfasis1 246 2" xfId="1890"/>
    <cellStyle name="20% - Énfasis1 247" xfId="1891"/>
    <cellStyle name="20% - Énfasis1 247 2" xfId="1892"/>
    <cellStyle name="20% - Énfasis1 248" xfId="1893"/>
    <cellStyle name="20% - Énfasis1 248 2" xfId="1894"/>
    <cellStyle name="20% - Énfasis1 249" xfId="1895"/>
    <cellStyle name="20% - Énfasis1 249 2" xfId="1896"/>
    <cellStyle name="20% - Énfasis1 25" xfId="1897"/>
    <cellStyle name="20% - Énfasis1 25 2" xfId="1898"/>
    <cellStyle name="20% - Énfasis1 250" xfId="1899"/>
    <cellStyle name="20% - Énfasis1 250 2" xfId="1900"/>
    <cellStyle name="20% - Énfasis1 251" xfId="1901"/>
    <cellStyle name="20% - Énfasis1 251 2" xfId="1902"/>
    <cellStyle name="20% - Énfasis1 252" xfId="1903"/>
    <cellStyle name="20% - Énfasis1 252 2" xfId="1904"/>
    <cellStyle name="20% - Énfasis1 253" xfId="1905"/>
    <cellStyle name="20% - Énfasis1 253 2" xfId="1906"/>
    <cellStyle name="20% - Énfasis1 254" xfId="1907"/>
    <cellStyle name="20% - Énfasis1 254 2" xfId="1908"/>
    <cellStyle name="20% - Énfasis1 255" xfId="1909"/>
    <cellStyle name="20% - Énfasis1 255 2" xfId="1910"/>
    <cellStyle name="20% - Énfasis1 26" xfId="1911"/>
    <cellStyle name="20% - Énfasis1 26 2" xfId="1912"/>
    <cellStyle name="20% - Énfasis1 27" xfId="1913"/>
    <cellStyle name="20% - Énfasis1 27 2" xfId="1914"/>
    <cellStyle name="20% - Énfasis1 28" xfId="1915"/>
    <cellStyle name="20% - Énfasis1 28 2" xfId="1916"/>
    <cellStyle name="20% - Énfasis1 29" xfId="1917"/>
    <cellStyle name="20% - Énfasis1 29 2" xfId="1918"/>
    <cellStyle name="20% - Énfasis1 3" xfId="1919"/>
    <cellStyle name="20% - Énfasis1 30" xfId="1920"/>
    <cellStyle name="20% - Énfasis1 30 2" xfId="1921"/>
    <cellStyle name="20% - Énfasis1 31" xfId="1922"/>
    <cellStyle name="20% - Énfasis1 31 2" xfId="1923"/>
    <cellStyle name="20% - Énfasis1 32" xfId="1924"/>
    <cellStyle name="20% - Énfasis1 32 2" xfId="1925"/>
    <cellStyle name="20% - Énfasis1 33" xfId="1926"/>
    <cellStyle name="20% - Énfasis1 33 2" xfId="1927"/>
    <cellStyle name="20% - Énfasis1 34" xfId="1928"/>
    <cellStyle name="20% - Énfasis1 34 2" xfId="1929"/>
    <cellStyle name="20% - Énfasis1 35" xfId="1930"/>
    <cellStyle name="20% - Énfasis1 35 2" xfId="1931"/>
    <cellStyle name="20% - Énfasis1 36" xfId="1932"/>
    <cellStyle name="20% - Énfasis1 36 2" xfId="1933"/>
    <cellStyle name="20% - Énfasis1 37" xfId="1934"/>
    <cellStyle name="20% - Énfasis1 37 2" xfId="1935"/>
    <cellStyle name="20% - Énfasis1 38" xfId="1936"/>
    <cellStyle name="20% - Énfasis1 38 2" xfId="1937"/>
    <cellStyle name="20% - Énfasis1 39" xfId="1938"/>
    <cellStyle name="20% - Énfasis1 39 2" xfId="1939"/>
    <cellStyle name="20% - Énfasis1 4" xfId="1940"/>
    <cellStyle name="20% - Énfasis1 40" xfId="1941"/>
    <cellStyle name="20% - Énfasis1 40 2" xfId="1942"/>
    <cellStyle name="20% - Énfasis1 41" xfId="1943"/>
    <cellStyle name="20% - Énfasis1 41 2" xfId="1944"/>
    <cellStyle name="20% - Énfasis1 42" xfId="1945"/>
    <cellStyle name="20% - Énfasis1 42 2" xfId="1946"/>
    <cellStyle name="20% - Énfasis1 43" xfId="1947"/>
    <cellStyle name="20% - Énfasis1 43 2" xfId="1948"/>
    <cellStyle name="20% - Énfasis1 44" xfId="1949"/>
    <cellStyle name="20% - Énfasis1 44 2" xfId="1950"/>
    <cellStyle name="20% - Énfasis1 45" xfId="1951"/>
    <cellStyle name="20% - Énfasis1 45 2" xfId="1952"/>
    <cellStyle name="20% - Énfasis1 46" xfId="1953"/>
    <cellStyle name="20% - Énfasis1 46 2" xfId="1954"/>
    <cellStyle name="20% - Énfasis1 47" xfId="1955"/>
    <cellStyle name="20% - Énfasis1 47 2" xfId="1956"/>
    <cellStyle name="20% - Énfasis1 48" xfId="1957"/>
    <cellStyle name="20% - Énfasis1 48 2" xfId="1958"/>
    <cellStyle name="20% - Énfasis1 49" xfId="1959"/>
    <cellStyle name="20% - Énfasis1 49 2" xfId="1960"/>
    <cellStyle name="20% - Énfasis1 5" xfId="1961"/>
    <cellStyle name="20% - Énfasis1 5 2" xfId="1962"/>
    <cellStyle name="20% - Énfasis1 50" xfId="1963"/>
    <cellStyle name="20% - Énfasis1 50 2" xfId="1964"/>
    <cellStyle name="20% - Énfasis1 51" xfId="1965"/>
    <cellStyle name="20% - Énfasis1 51 2" xfId="1966"/>
    <cellStyle name="20% - Énfasis1 52" xfId="1967"/>
    <cellStyle name="20% - Énfasis1 52 2" xfId="1968"/>
    <cellStyle name="20% - Énfasis1 53" xfId="1969"/>
    <cellStyle name="20% - Énfasis1 53 2" xfId="1970"/>
    <cellStyle name="20% - Énfasis1 54" xfId="1971"/>
    <cellStyle name="20% - Énfasis1 54 2" xfId="1972"/>
    <cellStyle name="20% - Énfasis1 55" xfId="1973"/>
    <cellStyle name="20% - Énfasis1 55 2" xfId="1974"/>
    <cellStyle name="20% - Énfasis1 56" xfId="1975"/>
    <cellStyle name="20% - Énfasis1 56 2" xfId="1976"/>
    <cellStyle name="20% - Énfasis1 57" xfId="1977"/>
    <cellStyle name="20% - Énfasis1 57 2" xfId="1978"/>
    <cellStyle name="20% - Énfasis1 58" xfId="1979"/>
    <cellStyle name="20% - Énfasis1 58 2" xfId="1980"/>
    <cellStyle name="20% - Énfasis1 59" xfId="1981"/>
    <cellStyle name="20% - Énfasis1 59 2" xfId="1982"/>
    <cellStyle name="20% - Énfasis1 6" xfId="1983"/>
    <cellStyle name="20% - Énfasis1 6 2" xfId="1984"/>
    <cellStyle name="20% - Énfasis1 60" xfId="1985"/>
    <cellStyle name="20% - Énfasis1 60 2" xfId="1986"/>
    <cellStyle name="20% - Énfasis1 61" xfId="1987"/>
    <cellStyle name="20% - Énfasis1 61 2" xfId="1988"/>
    <cellStyle name="20% - Énfasis1 62" xfId="1989"/>
    <cellStyle name="20% - Énfasis1 62 2" xfId="1990"/>
    <cellStyle name="20% - Énfasis1 63" xfId="1991"/>
    <cellStyle name="20% - Énfasis1 63 2" xfId="1992"/>
    <cellStyle name="20% - Énfasis1 64" xfId="1993"/>
    <cellStyle name="20% - Énfasis1 64 2" xfId="1994"/>
    <cellStyle name="20% - Énfasis1 65" xfId="1995"/>
    <cellStyle name="20% - Énfasis1 65 2" xfId="1996"/>
    <cellStyle name="20% - Énfasis1 66" xfId="1997"/>
    <cellStyle name="20% - Énfasis1 66 2" xfId="1998"/>
    <cellStyle name="20% - Énfasis1 67" xfId="1999"/>
    <cellStyle name="20% - Énfasis1 67 2" xfId="2000"/>
    <cellStyle name="20% - Énfasis1 68" xfId="2001"/>
    <cellStyle name="20% - Énfasis1 68 2" xfId="2002"/>
    <cellStyle name="20% - Énfasis1 69" xfId="2003"/>
    <cellStyle name="20% - Énfasis1 69 2" xfId="2004"/>
    <cellStyle name="20% - Énfasis1 7" xfId="2005"/>
    <cellStyle name="20% - Énfasis1 7 2" xfId="2006"/>
    <cellStyle name="20% - Énfasis1 70" xfId="2007"/>
    <cellStyle name="20% - Énfasis1 70 2" xfId="2008"/>
    <cellStyle name="20% - Énfasis1 71" xfId="2009"/>
    <cellStyle name="20% - Énfasis1 71 2" xfId="2010"/>
    <cellStyle name="20% - Énfasis1 72" xfId="2011"/>
    <cellStyle name="20% - Énfasis1 72 2" xfId="2012"/>
    <cellStyle name="20% - Énfasis1 73" xfId="2013"/>
    <cellStyle name="20% - Énfasis1 73 2" xfId="2014"/>
    <cellStyle name="20% - Énfasis1 74" xfId="2015"/>
    <cellStyle name="20% - Énfasis1 74 2" xfId="2016"/>
    <cellStyle name="20% - Énfasis1 75" xfId="2017"/>
    <cellStyle name="20% - Énfasis1 75 2" xfId="2018"/>
    <cellStyle name="20% - Énfasis1 76" xfId="2019"/>
    <cellStyle name="20% - Énfasis1 76 2" xfId="2020"/>
    <cellStyle name="20% - Énfasis1 77" xfId="2021"/>
    <cellStyle name="20% - Énfasis1 77 2" xfId="2022"/>
    <cellStyle name="20% - Énfasis1 78" xfId="2023"/>
    <cellStyle name="20% - Énfasis1 78 2" xfId="2024"/>
    <cellStyle name="20% - Énfasis1 79" xfId="2025"/>
    <cellStyle name="20% - Énfasis1 79 2" xfId="2026"/>
    <cellStyle name="20% - Énfasis1 8" xfId="2027"/>
    <cellStyle name="20% - Énfasis1 8 2" xfId="2028"/>
    <cellStyle name="20% - Énfasis1 80" xfId="2029"/>
    <cellStyle name="20% - Énfasis1 80 2" xfId="2030"/>
    <cellStyle name="20% - Énfasis1 81" xfId="2031"/>
    <cellStyle name="20% - Énfasis1 81 2" xfId="2032"/>
    <cellStyle name="20% - Énfasis1 82" xfId="2033"/>
    <cellStyle name="20% - Énfasis1 82 2" xfId="2034"/>
    <cellStyle name="20% - Énfasis1 83" xfId="2035"/>
    <cellStyle name="20% - Énfasis1 83 2" xfId="2036"/>
    <cellStyle name="20% - Énfasis1 84" xfId="2037"/>
    <cellStyle name="20% - Énfasis1 84 2" xfId="2038"/>
    <cellStyle name="20% - Énfasis1 85" xfId="2039"/>
    <cellStyle name="20% - Énfasis1 85 2" xfId="2040"/>
    <cellStyle name="20% - Énfasis1 86" xfId="2041"/>
    <cellStyle name="20% - Énfasis1 86 2" xfId="2042"/>
    <cellStyle name="20% - Énfasis1 87" xfId="2043"/>
    <cellStyle name="20% - Énfasis1 87 2" xfId="2044"/>
    <cellStyle name="20% - Énfasis1 88" xfId="2045"/>
    <cellStyle name="20% - Énfasis1 88 2" xfId="2046"/>
    <cellStyle name="20% - Énfasis1 89" xfId="2047"/>
    <cellStyle name="20% - Énfasis1 89 2" xfId="2048"/>
    <cellStyle name="20% - Énfasis1 9" xfId="2049"/>
    <cellStyle name="20% - Énfasis1 9 2" xfId="2050"/>
    <cellStyle name="20% - Énfasis1 90" xfId="2051"/>
    <cellStyle name="20% - Énfasis1 90 2" xfId="2052"/>
    <cellStyle name="20% - Énfasis1 91" xfId="2053"/>
    <cellStyle name="20% - Énfasis1 91 2" xfId="2054"/>
    <cellStyle name="20% - Énfasis1 92" xfId="2055"/>
    <cellStyle name="20% - Énfasis1 92 2" xfId="2056"/>
    <cellStyle name="20% - Énfasis1 93" xfId="2057"/>
    <cellStyle name="20% - Énfasis1 93 2" xfId="2058"/>
    <cellStyle name="20% - Énfasis1 94" xfId="2059"/>
    <cellStyle name="20% - Énfasis1 94 2" xfId="2060"/>
    <cellStyle name="20% - Énfasis1 95" xfId="2061"/>
    <cellStyle name="20% - Énfasis1 95 2" xfId="2062"/>
    <cellStyle name="20% - Énfasis1 96" xfId="2063"/>
    <cellStyle name="20% - Énfasis1 96 2" xfId="2064"/>
    <cellStyle name="20% - Énfasis1 97" xfId="2065"/>
    <cellStyle name="20% - Énfasis1 97 2" xfId="2066"/>
    <cellStyle name="20% - Énfasis1 98" xfId="2067"/>
    <cellStyle name="20% - Énfasis1 98 2" xfId="2068"/>
    <cellStyle name="20% - Énfasis1 99" xfId="2069"/>
    <cellStyle name="20% - Énfasis1 99 2" xfId="2070"/>
    <cellStyle name="20% - Énfasis2 1" xfId="2071"/>
    <cellStyle name="20% - Énfasis2 10" xfId="2072"/>
    <cellStyle name="20% - Énfasis2 10 2" xfId="2073"/>
    <cellStyle name="20% - Énfasis2 100" xfId="2074"/>
    <cellStyle name="20% - Énfasis2 100 2" xfId="2075"/>
    <cellStyle name="20% - Énfasis2 101" xfId="2076"/>
    <cellStyle name="20% - Énfasis2 101 2" xfId="2077"/>
    <cellStyle name="20% - Énfasis2 102" xfId="2078"/>
    <cellStyle name="20% - Énfasis2 102 2" xfId="2079"/>
    <cellStyle name="20% - Énfasis2 103" xfId="2080"/>
    <cellStyle name="20% - Énfasis2 103 2" xfId="2081"/>
    <cellStyle name="20% - Énfasis2 104" xfId="2082"/>
    <cellStyle name="20% - Énfasis2 104 2" xfId="2083"/>
    <cellStyle name="20% - Énfasis2 105" xfId="2084"/>
    <cellStyle name="20% - Énfasis2 105 2" xfId="2085"/>
    <cellStyle name="20% - Énfasis2 106" xfId="2086"/>
    <cellStyle name="20% - Énfasis2 106 2" xfId="2087"/>
    <cellStyle name="20% - Énfasis2 107" xfId="2088"/>
    <cellStyle name="20% - Énfasis2 107 2" xfId="2089"/>
    <cellStyle name="20% - Énfasis2 108" xfId="2090"/>
    <cellStyle name="20% - Énfasis2 108 2" xfId="2091"/>
    <cellStyle name="20% - Énfasis2 109" xfId="2092"/>
    <cellStyle name="20% - Énfasis2 109 2" xfId="2093"/>
    <cellStyle name="20% - Énfasis2 11" xfId="2094"/>
    <cellStyle name="20% - Énfasis2 11 2" xfId="2095"/>
    <cellStyle name="20% - Énfasis2 110" xfId="2096"/>
    <cellStyle name="20% - Énfasis2 110 2" xfId="2097"/>
    <cellStyle name="20% - Énfasis2 111" xfId="2098"/>
    <cellStyle name="20% - Énfasis2 111 2" xfId="2099"/>
    <cellStyle name="20% - Énfasis2 112" xfId="2100"/>
    <cellStyle name="20% - Énfasis2 112 2" xfId="2101"/>
    <cellStyle name="20% - Énfasis2 113" xfId="2102"/>
    <cellStyle name="20% - Énfasis2 113 2" xfId="2103"/>
    <cellStyle name="20% - Énfasis2 114" xfId="2104"/>
    <cellStyle name="20% - Énfasis2 114 2" xfId="2105"/>
    <cellStyle name="20% - Énfasis2 115" xfId="2106"/>
    <cellStyle name="20% - Énfasis2 115 2" xfId="2107"/>
    <cellStyle name="20% - Énfasis2 116" xfId="2108"/>
    <cellStyle name="20% - Énfasis2 116 2" xfId="2109"/>
    <cellStyle name="20% - Énfasis2 117" xfId="2110"/>
    <cellStyle name="20% - Énfasis2 117 2" xfId="2111"/>
    <cellStyle name="20% - Énfasis2 118" xfId="2112"/>
    <cellStyle name="20% - Énfasis2 118 2" xfId="2113"/>
    <cellStyle name="20% - Énfasis2 119" xfId="2114"/>
    <cellStyle name="20% - Énfasis2 119 2" xfId="2115"/>
    <cellStyle name="20% - Énfasis2 12" xfId="2116"/>
    <cellStyle name="20% - Énfasis2 12 2" xfId="2117"/>
    <cellStyle name="20% - Énfasis2 120" xfId="2118"/>
    <cellStyle name="20% - Énfasis2 120 2" xfId="2119"/>
    <cellStyle name="20% - Énfasis2 121" xfId="2120"/>
    <cellStyle name="20% - Énfasis2 121 2" xfId="2121"/>
    <cellStyle name="20% - Énfasis2 122" xfId="2122"/>
    <cellStyle name="20% - Énfasis2 122 2" xfId="2123"/>
    <cellStyle name="20% - Énfasis2 123" xfId="2124"/>
    <cellStyle name="20% - Énfasis2 123 2" xfId="2125"/>
    <cellStyle name="20% - Énfasis2 124" xfId="2126"/>
    <cellStyle name="20% - Énfasis2 124 2" xfId="2127"/>
    <cellStyle name="20% - Énfasis2 125" xfId="2128"/>
    <cellStyle name="20% - Énfasis2 125 2" xfId="2129"/>
    <cellStyle name="20% - Énfasis2 126" xfId="2130"/>
    <cellStyle name="20% - Énfasis2 126 2" xfId="2131"/>
    <cellStyle name="20% - Énfasis2 127" xfId="2132"/>
    <cellStyle name="20% - Énfasis2 127 2" xfId="2133"/>
    <cellStyle name="20% - Énfasis2 128" xfId="2134"/>
    <cellStyle name="20% - Énfasis2 128 2" xfId="2135"/>
    <cellStyle name="20% - Énfasis2 129" xfId="2136"/>
    <cellStyle name="20% - Énfasis2 129 2" xfId="2137"/>
    <cellStyle name="20% - Énfasis2 13" xfId="2138"/>
    <cellStyle name="20% - Énfasis2 13 2" xfId="2139"/>
    <cellStyle name="20% - Énfasis2 130" xfId="2140"/>
    <cellStyle name="20% - Énfasis2 130 2" xfId="2141"/>
    <cellStyle name="20% - Énfasis2 131" xfId="2142"/>
    <cellStyle name="20% - Énfasis2 131 2" xfId="2143"/>
    <cellStyle name="20% - Énfasis2 132" xfId="2144"/>
    <cellStyle name="20% - Énfasis2 132 2" xfId="2145"/>
    <cellStyle name="20% - Énfasis2 133" xfId="2146"/>
    <cellStyle name="20% - Énfasis2 133 2" xfId="2147"/>
    <cellStyle name="20% - Énfasis2 134" xfId="2148"/>
    <cellStyle name="20% - Énfasis2 134 2" xfId="2149"/>
    <cellStyle name="20% - Énfasis2 135" xfId="2150"/>
    <cellStyle name="20% - Énfasis2 135 2" xfId="2151"/>
    <cellStyle name="20% - Énfasis2 136" xfId="2152"/>
    <cellStyle name="20% - Énfasis2 136 2" xfId="2153"/>
    <cellStyle name="20% - Énfasis2 137" xfId="2154"/>
    <cellStyle name="20% - Énfasis2 137 2" xfId="2155"/>
    <cellStyle name="20% - Énfasis2 138" xfId="2156"/>
    <cellStyle name="20% - Énfasis2 138 2" xfId="2157"/>
    <cellStyle name="20% - Énfasis2 139" xfId="2158"/>
    <cellStyle name="20% - Énfasis2 139 2" xfId="2159"/>
    <cellStyle name="20% - Énfasis2 14" xfId="2160"/>
    <cellStyle name="20% - Énfasis2 14 2" xfId="2161"/>
    <cellStyle name="20% - Énfasis2 140" xfId="2162"/>
    <cellStyle name="20% - Énfasis2 140 2" xfId="2163"/>
    <cellStyle name="20% - Énfasis2 141" xfId="2164"/>
    <cellStyle name="20% - Énfasis2 141 2" xfId="2165"/>
    <cellStyle name="20% - Énfasis2 142" xfId="2166"/>
    <cellStyle name="20% - Énfasis2 142 2" xfId="2167"/>
    <cellStyle name="20% - Énfasis2 143" xfId="2168"/>
    <cellStyle name="20% - Énfasis2 143 2" xfId="2169"/>
    <cellStyle name="20% - Énfasis2 144" xfId="2170"/>
    <cellStyle name="20% - Énfasis2 144 2" xfId="2171"/>
    <cellStyle name="20% - Énfasis2 145" xfId="2172"/>
    <cellStyle name="20% - Énfasis2 145 2" xfId="2173"/>
    <cellStyle name="20% - Énfasis2 146" xfId="2174"/>
    <cellStyle name="20% - Énfasis2 146 2" xfId="2175"/>
    <cellStyle name="20% - Énfasis2 147" xfId="2176"/>
    <cellStyle name="20% - Énfasis2 147 2" xfId="2177"/>
    <cellStyle name="20% - Énfasis2 148" xfId="2178"/>
    <cellStyle name="20% - Énfasis2 148 2" xfId="2179"/>
    <cellStyle name="20% - Énfasis2 149" xfId="2180"/>
    <cellStyle name="20% - Énfasis2 149 2" xfId="2181"/>
    <cellStyle name="20% - Énfasis2 15" xfId="2182"/>
    <cellStyle name="20% - Énfasis2 15 2" xfId="2183"/>
    <cellStyle name="20% - Énfasis2 150" xfId="2184"/>
    <cellStyle name="20% - Énfasis2 150 2" xfId="2185"/>
    <cellStyle name="20% - Énfasis2 151" xfId="2186"/>
    <cellStyle name="20% - Énfasis2 151 2" xfId="2187"/>
    <cellStyle name="20% - Énfasis2 152" xfId="2188"/>
    <cellStyle name="20% - Énfasis2 152 2" xfId="2189"/>
    <cellStyle name="20% - Énfasis2 153" xfId="2190"/>
    <cellStyle name="20% - Énfasis2 153 2" xfId="2191"/>
    <cellStyle name="20% - Énfasis2 154" xfId="2192"/>
    <cellStyle name="20% - Énfasis2 154 2" xfId="2193"/>
    <cellStyle name="20% - Énfasis2 155" xfId="2194"/>
    <cellStyle name="20% - Énfasis2 155 2" xfId="2195"/>
    <cellStyle name="20% - Énfasis2 156" xfId="2196"/>
    <cellStyle name="20% - Énfasis2 156 2" xfId="2197"/>
    <cellStyle name="20% - Énfasis2 157" xfId="2198"/>
    <cellStyle name="20% - Énfasis2 157 2" xfId="2199"/>
    <cellStyle name="20% - Énfasis2 158" xfId="2200"/>
    <cellStyle name="20% - Énfasis2 158 2" xfId="2201"/>
    <cellStyle name="20% - Énfasis2 159" xfId="2202"/>
    <cellStyle name="20% - Énfasis2 159 2" xfId="2203"/>
    <cellStyle name="20% - Énfasis2 16" xfId="2204"/>
    <cellStyle name="20% - Énfasis2 16 2" xfId="2205"/>
    <cellStyle name="20% - Énfasis2 160" xfId="2206"/>
    <cellStyle name="20% - Énfasis2 160 2" xfId="2207"/>
    <cellStyle name="20% - Énfasis2 161" xfId="2208"/>
    <cellStyle name="20% - Énfasis2 161 2" xfId="2209"/>
    <cellStyle name="20% - Énfasis2 162" xfId="2210"/>
    <cellStyle name="20% - Énfasis2 162 2" xfId="2211"/>
    <cellStyle name="20% - Énfasis2 163" xfId="2212"/>
    <cellStyle name="20% - Énfasis2 163 2" xfId="2213"/>
    <cellStyle name="20% - Énfasis2 164" xfId="2214"/>
    <cellStyle name="20% - Énfasis2 164 2" xfId="2215"/>
    <cellStyle name="20% - Énfasis2 165" xfId="2216"/>
    <cellStyle name="20% - Énfasis2 165 2" xfId="2217"/>
    <cellStyle name="20% - Énfasis2 166" xfId="2218"/>
    <cellStyle name="20% - Énfasis2 166 2" xfId="2219"/>
    <cellStyle name="20% - Énfasis2 167" xfId="2220"/>
    <cellStyle name="20% - Énfasis2 167 2" xfId="2221"/>
    <cellStyle name="20% - Énfasis2 168" xfId="2222"/>
    <cellStyle name="20% - Énfasis2 168 2" xfId="2223"/>
    <cellStyle name="20% - Énfasis2 169" xfId="2224"/>
    <cellStyle name="20% - Énfasis2 169 2" xfId="2225"/>
    <cellStyle name="20% - Énfasis2 17" xfId="2226"/>
    <cellStyle name="20% - Énfasis2 17 2" xfId="2227"/>
    <cellStyle name="20% - Énfasis2 170" xfId="2228"/>
    <cellStyle name="20% - Énfasis2 170 2" xfId="2229"/>
    <cellStyle name="20% - Énfasis2 171" xfId="2230"/>
    <cellStyle name="20% - Énfasis2 171 2" xfId="2231"/>
    <cellStyle name="20% - Énfasis2 172" xfId="2232"/>
    <cellStyle name="20% - Énfasis2 172 2" xfId="2233"/>
    <cellStyle name="20% - Énfasis2 173" xfId="2234"/>
    <cellStyle name="20% - Énfasis2 173 2" xfId="2235"/>
    <cellStyle name="20% - Énfasis2 174" xfId="2236"/>
    <cellStyle name="20% - Énfasis2 174 2" xfId="2237"/>
    <cellStyle name="20% - Énfasis2 175" xfId="2238"/>
    <cellStyle name="20% - Énfasis2 175 2" xfId="2239"/>
    <cellStyle name="20% - Énfasis2 176" xfId="2240"/>
    <cellStyle name="20% - Énfasis2 176 2" xfId="2241"/>
    <cellStyle name="20% - Énfasis2 177" xfId="2242"/>
    <cellStyle name="20% - Énfasis2 177 2" xfId="2243"/>
    <cellStyle name="20% - Énfasis2 178" xfId="2244"/>
    <cellStyle name="20% - Énfasis2 178 2" xfId="2245"/>
    <cellStyle name="20% - Énfasis2 179" xfId="2246"/>
    <cellStyle name="20% - Énfasis2 179 2" xfId="2247"/>
    <cellStyle name="20% - Énfasis2 18" xfId="2248"/>
    <cellStyle name="20% - Énfasis2 18 2" xfId="2249"/>
    <cellStyle name="20% - Énfasis2 180" xfId="2250"/>
    <cellStyle name="20% - Énfasis2 180 2" xfId="2251"/>
    <cellStyle name="20% - Énfasis2 181" xfId="2252"/>
    <cellStyle name="20% - Énfasis2 181 2" xfId="2253"/>
    <cellStyle name="20% - Énfasis2 182" xfId="2254"/>
    <cellStyle name="20% - Énfasis2 182 2" xfId="2255"/>
    <cellStyle name="20% - Énfasis2 183" xfId="2256"/>
    <cellStyle name="20% - Énfasis2 183 2" xfId="2257"/>
    <cellStyle name="20% - Énfasis2 184" xfId="2258"/>
    <cellStyle name="20% - Énfasis2 184 2" xfId="2259"/>
    <cellStyle name="20% - Énfasis2 185" xfId="2260"/>
    <cellStyle name="20% - Énfasis2 185 2" xfId="2261"/>
    <cellStyle name="20% - Énfasis2 186" xfId="2262"/>
    <cellStyle name="20% - Énfasis2 186 2" xfId="2263"/>
    <cellStyle name="20% - Énfasis2 187" xfId="2264"/>
    <cellStyle name="20% - Énfasis2 187 2" xfId="2265"/>
    <cellStyle name="20% - Énfasis2 188" xfId="2266"/>
    <cellStyle name="20% - Énfasis2 188 2" xfId="2267"/>
    <cellStyle name="20% - Énfasis2 189" xfId="2268"/>
    <cellStyle name="20% - Énfasis2 189 2" xfId="2269"/>
    <cellStyle name="20% - Énfasis2 19" xfId="2270"/>
    <cellStyle name="20% - Énfasis2 19 2" xfId="2271"/>
    <cellStyle name="20% - Énfasis2 190" xfId="2272"/>
    <cellStyle name="20% - Énfasis2 190 2" xfId="2273"/>
    <cellStyle name="20% - Énfasis2 191" xfId="2274"/>
    <cellStyle name="20% - Énfasis2 191 2" xfId="2275"/>
    <cellStyle name="20% - Énfasis2 192" xfId="2276"/>
    <cellStyle name="20% - Énfasis2 192 2" xfId="2277"/>
    <cellStyle name="20% - Énfasis2 193" xfId="2278"/>
    <cellStyle name="20% - Énfasis2 193 2" xfId="2279"/>
    <cellStyle name="20% - Énfasis2 194" xfId="2280"/>
    <cellStyle name="20% - Énfasis2 194 2" xfId="2281"/>
    <cellStyle name="20% - Énfasis2 195" xfId="2282"/>
    <cellStyle name="20% - Énfasis2 195 2" xfId="2283"/>
    <cellStyle name="20% - Énfasis2 196" xfId="2284"/>
    <cellStyle name="20% - Énfasis2 196 2" xfId="2285"/>
    <cellStyle name="20% - Énfasis2 197" xfId="2286"/>
    <cellStyle name="20% - Énfasis2 197 2" xfId="2287"/>
    <cellStyle name="20% - Énfasis2 198" xfId="2288"/>
    <cellStyle name="20% - Énfasis2 198 2" xfId="2289"/>
    <cellStyle name="20% - Énfasis2 199" xfId="2290"/>
    <cellStyle name="20% - Énfasis2 199 2" xfId="2291"/>
    <cellStyle name="20% - Énfasis2 2" xfId="2292"/>
    <cellStyle name="20% - Énfasis2 2 2" xfId="2293"/>
    <cellStyle name="20% - Énfasis2 2 2 2" xfId="2294"/>
    <cellStyle name="20% - Énfasis2 2 2 3" xfId="2295"/>
    <cellStyle name="20% - Énfasis2 2 2_Chile DataRequest2210v1" xfId="2296"/>
    <cellStyle name="20% - Énfasis2 2 3" xfId="2297"/>
    <cellStyle name="20% - Énfasis2 2 3 2" xfId="2298"/>
    <cellStyle name="20% - Énfasis2 2 4" xfId="2299"/>
    <cellStyle name="20% - Énfasis2 2 4 2" xfId="2300"/>
    <cellStyle name="20% - Énfasis2 2 5" xfId="2301"/>
    <cellStyle name="20% - Énfasis2 2 5 2" xfId="2302"/>
    <cellStyle name="20% - Énfasis2 2_% Operaciones" xfId="2303"/>
    <cellStyle name="20% - Énfasis2 20" xfId="2304"/>
    <cellStyle name="20% - Énfasis2 20 2" xfId="2305"/>
    <cellStyle name="20% - Énfasis2 200" xfId="2306"/>
    <cellStyle name="20% - Énfasis2 200 2" xfId="2307"/>
    <cellStyle name="20% - Énfasis2 201" xfId="2308"/>
    <cellStyle name="20% - Énfasis2 201 2" xfId="2309"/>
    <cellStyle name="20% - Énfasis2 202" xfId="2310"/>
    <cellStyle name="20% - Énfasis2 202 2" xfId="2311"/>
    <cellStyle name="20% - Énfasis2 203" xfId="2312"/>
    <cellStyle name="20% - Énfasis2 203 2" xfId="2313"/>
    <cellStyle name="20% - Énfasis2 204" xfId="2314"/>
    <cellStyle name="20% - Énfasis2 204 2" xfId="2315"/>
    <cellStyle name="20% - Énfasis2 205" xfId="2316"/>
    <cellStyle name="20% - Énfasis2 205 2" xfId="2317"/>
    <cellStyle name="20% - Énfasis2 206" xfId="2318"/>
    <cellStyle name="20% - Énfasis2 206 2" xfId="2319"/>
    <cellStyle name="20% - Énfasis2 207" xfId="2320"/>
    <cellStyle name="20% - Énfasis2 207 2" xfId="2321"/>
    <cellStyle name="20% - Énfasis2 208" xfId="2322"/>
    <cellStyle name="20% - Énfasis2 208 2" xfId="2323"/>
    <cellStyle name="20% - Énfasis2 209" xfId="2324"/>
    <cellStyle name="20% - Énfasis2 209 2" xfId="2325"/>
    <cellStyle name="20% - Énfasis2 21" xfId="2326"/>
    <cellStyle name="20% - Énfasis2 21 2" xfId="2327"/>
    <cellStyle name="20% - Énfasis2 210" xfId="2328"/>
    <cellStyle name="20% - Énfasis2 210 2" xfId="2329"/>
    <cellStyle name="20% - Énfasis2 211" xfId="2330"/>
    <cellStyle name="20% - Énfasis2 211 2" xfId="2331"/>
    <cellStyle name="20% - Énfasis2 212" xfId="2332"/>
    <cellStyle name="20% - Énfasis2 212 2" xfId="2333"/>
    <cellStyle name="20% - Énfasis2 213" xfId="2334"/>
    <cellStyle name="20% - Énfasis2 213 2" xfId="2335"/>
    <cellStyle name="20% - Énfasis2 214" xfId="2336"/>
    <cellStyle name="20% - Énfasis2 214 2" xfId="2337"/>
    <cellStyle name="20% - Énfasis2 215" xfId="2338"/>
    <cellStyle name="20% - Énfasis2 215 2" xfId="2339"/>
    <cellStyle name="20% - Énfasis2 216" xfId="2340"/>
    <cellStyle name="20% - Énfasis2 216 2" xfId="2341"/>
    <cellStyle name="20% - Énfasis2 217" xfId="2342"/>
    <cellStyle name="20% - Énfasis2 217 2" xfId="2343"/>
    <cellStyle name="20% - Énfasis2 218" xfId="2344"/>
    <cellStyle name="20% - Énfasis2 218 2" xfId="2345"/>
    <cellStyle name="20% - Énfasis2 219" xfId="2346"/>
    <cellStyle name="20% - Énfasis2 219 2" xfId="2347"/>
    <cellStyle name="20% - Énfasis2 22" xfId="2348"/>
    <cellStyle name="20% - Énfasis2 22 2" xfId="2349"/>
    <cellStyle name="20% - Énfasis2 220" xfId="2350"/>
    <cellStyle name="20% - Énfasis2 220 2" xfId="2351"/>
    <cellStyle name="20% - Énfasis2 221" xfId="2352"/>
    <cellStyle name="20% - Énfasis2 221 2" xfId="2353"/>
    <cellStyle name="20% - Énfasis2 222" xfId="2354"/>
    <cellStyle name="20% - Énfasis2 222 2" xfId="2355"/>
    <cellStyle name="20% - Énfasis2 223" xfId="2356"/>
    <cellStyle name="20% - Énfasis2 223 2" xfId="2357"/>
    <cellStyle name="20% - Énfasis2 224" xfId="2358"/>
    <cellStyle name="20% - Énfasis2 224 2" xfId="2359"/>
    <cellStyle name="20% - Énfasis2 225" xfId="2360"/>
    <cellStyle name="20% - Énfasis2 225 2" xfId="2361"/>
    <cellStyle name="20% - Énfasis2 226" xfId="2362"/>
    <cellStyle name="20% - Énfasis2 226 2" xfId="2363"/>
    <cellStyle name="20% - Énfasis2 227" xfId="2364"/>
    <cellStyle name="20% - Énfasis2 227 2" xfId="2365"/>
    <cellStyle name="20% - Énfasis2 228" xfId="2366"/>
    <cellStyle name="20% - Énfasis2 228 2" xfId="2367"/>
    <cellStyle name="20% - Énfasis2 229" xfId="2368"/>
    <cellStyle name="20% - Énfasis2 229 2" xfId="2369"/>
    <cellStyle name="20% - Énfasis2 23" xfId="2370"/>
    <cellStyle name="20% - Énfasis2 23 2" xfId="2371"/>
    <cellStyle name="20% - Énfasis2 230" xfId="2372"/>
    <cellStyle name="20% - Énfasis2 230 2" xfId="2373"/>
    <cellStyle name="20% - Énfasis2 231" xfId="2374"/>
    <cellStyle name="20% - Énfasis2 231 2" xfId="2375"/>
    <cellStyle name="20% - Énfasis2 232" xfId="2376"/>
    <cellStyle name="20% - Énfasis2 232 2" xfId="2377"/>
    <cellStyle name="20% - Énfasis2 233" xfId="2378"/>
    <cellStyle name="20% - Énfasis2 233 2" xfId="2379"/>
    <cellStyle name="20% - Énfasis2 234" xfId="2380"/>
    <cellStyle name="20% - Énfasis2 234 2" xfId="2381"/>
    <cellStyle name="20% - Énfasis2 235" xfId="2382"/>
    <cellStyle name="20% - Énfasis2 235 2" xfId="2383"/>
    <cellStyle name="20% - Énfasis2 236" xfId="2384"/>
    <cellStyle name="20% - Énfasis2 236 2" xfId="2385"/>
    <cellStyle name="20% - Énfasis2 237" xfId="2386"/>
    <cellStyle name="20% - Énfasis2 237 2" xfId="2387"/>
    <cellStyle name="20% - Énfasis2 238" xfId="2388"/>
    <cellStyle name="20% - Énfasis2 238 2" xfId="2389"/>
    <cellStyle name="20% - Énfasis2 239" xfId="2390"/>
    <cellStyle name="20% - Énfasis2 239 2" xfId="2391"/>
    <cellStyle name="20% - Énfasis2 24" xfId="2392"/>
    <cellStyle name="20% - Énfasis2 24 2" xfId="2393"/>
    <cellStyle name="20% - Énfasis2 240" xfId="2394"/>
    <cellStyle name="20% - Énfasis2 240 2" xfId="2395"/>
    <cellStyle name="20% - Énfasis2 241" xfId="2396"/>
    <cellStyle name="20% - Énfasis2 241 2" xfId="2397"/>
    <cellStyle name="20% - Énfasis2 242" xfId="2398"/>
    <cellStyle name="20% - Énfasis2 242 2" xfId="2399"/>
    <cellStyle name="20% - Énfasis2 243" xfId="2400"/>
    <cellStyle name="20% - Énfasis2 243 2" xfId="2401"/>
    <cellStyle name="20% - Énfasis2 244" xfId="2402"/>
    <cellStyle name="20% - Énfasis2 244 2" xfId="2403"/>
    <cellStyle name="20% - Énfasis2 245" xfId="2404"/>
    <cellStyle name="20% - Énfasis2 245 2" xfId="2405"/>
    <cellStyle name="20% - Énfasis2 246" xfId="2406"/>
    <cellStyle name="20% - Énfasis2 246 2" xfId="2407"/>
    <cellStyle name="20% - Énfasis2 247" xfId="2408"/>
    <cellStyle name="20% - Énfasis2 247 2" xfId="2409"/>
    <cellStyle name="20% - Énfasis2 248" xfId="2410"/>
    <cellStyle name="20% - Énfasis2 248 2" xfId="2411"/>
    <cellStyle name="20% - Énfasis2 249" xfId="2412"/>
    <cellStyle name="20% - Énfasis2 249 2" xfId="2413"/>
    <cellStyle name="20% - Énfasis2 25" xfId="2414"/>
    <cellStyle name="20% - Énfasis2 25 2" xfId="2415"/>
    <cellStyle name="20% - Énfasis2 250" xfId="2416"/>
    <cellStyle name="20% - Énfasis2 250 2" xfId="2417"/>
    <cellStyle name="20% - Énfasis2 251" xfId="2418"/>
    <cellStyle name="20% - Énfasis2 251 2" xfId="2419"/>
    <cellStyle name="20% - Énfasis2 252" xfId="2420"/>
    <cellStyle name="20% - Énfasis2 252 2" xfId="2421"/>
    <cellStyle name="20% - Énfasis2 253" xfId="2422"/>
    <cellStyle name="20% - Énfasis2 253 2" xfId="2423"/>
    <cellStyle name="20% - Énfasis2 254" xfId="2424"/>
    <cellStyle name="20% - Énfasis2 254 2" xfId="2425"/>
    <cellStyle name="20% - Énfasis2 255" xfId="2426"/>
    <cellStyle name="20% - Énfasis2 255 2" xfId="2427"/>
    <cellStyle name="20% - Énfasis2 26" xfId="2428"/>
    <cellStyle name="20% - Énfasis2 26 2" xfId="2429"/>
    <cellStyle name="20% - Énfasis2 27" xfId="2430"/>
    <cellStyle name="20% - Énfasis2 27 2" xfId="2431"/>
    <cellStyle name="20% - Énfasis2 28" xfId="2432"/>
    <cellStyle name="20% - Énfasis2 28 2" xfId="2433"/>
    <cellStyle name="20% - Énfasis2 29" xfId="2434"/>
    <cellStyle name="20% - Énfasis2 29 2" xfId="2435"/>
    <cellStyle name="20% - Énfasis2 3" xfId="2436"/>
    <cellStyle name="20% - Énfasis2 30" xfId="2437"/>
    <cellStyle name="20% - Énfasis2 30 2" xfId="2438"/>
    <cellStyle name="20% - Énfasis2 31" xfId="2439"/>
    <cellStyle name="20% - Énfasis2 31 2" xfId="2440"/>
    <cellStyle name="20% - Énfasis2 32" xfId="2441"/>
    <cellStyle name="20% - Énfasis2 32 2" xfId="2442"/>
    <cellStyle name="20% - Énfasis2 33" xfId="2443"/>
    <cellStyle name="20% - Énfasis2 33 2" xfId="2444"/>
    <cellStyle name="20% - Énfasis2 34" xfId="2445"/>
    <cellStyle name="20% - Énfasis2 34 2" xfId="2446"/>
    <cellStyle name="20% - Énfasis2 35" xfId="2447"/>
    <cellStyle name="20% - Énfasis2 35 2" xfId="2448"/>
    <cellStyle name="20% - Énfasis2 36" xfId="2449"/>
    <cellStyle name="20% - Énfasis2 36 2" xfId="2450"/>
    <cellStyle name="20% - Énfasis2 37" xfId="2451"/>
    <cellStyle name="20% - Énfasis2 37 2" xfId="2452"/>
    <cellStyle name="20% - Énfasis2 38" xfId="2453"/>
    <cellStyle name="20% - Énfasis2 38 2" xfId="2454"/>
    <cellStyle name="20% - Énfasis2 39" xfId="2455"/>
    <cellStyle name="20% - Énfasis2 39 2" xfId="2456"/>
    <cellStyle name="20% - Énfasis2 4" xfId="2457"/>
    <cellStyle name="20% - Énfasis2 40" xfId="2458"/>
    <cellStyle name="20% - Énfasis2 40 2" xfId="2459"/>
    <cellStyle name="20% - Énfasis2 41" xfId="2460"/>
    <cellStyle name="20% - Énfasis2 41 2" xfId="2461"/>
    <cellStyle name="20% - Énfasis2 42" xfId="2462"/>
    <cellStyle name="20% - Énfasis2 42 2" xfId="2463"/>
    <cellStyle name="20% - Énfasis2 43" xfId="2464"/>
    <cellStyle name="20% - Énfasis2 43 2" xfId="2465"/>
    <cellStyle name="20% - Énfasis2 44" xfId="2466"/>
    <cellStyle name="20% - Énfasis2 44 2" xfId="2467"/>
    <cellStyle name="20% - Énfasis2 45" xfId="2468"/>
    <cellStyle name="20% - Énfasis2 45 2" xfId="2469"/>
    <cellStyle name="20% - Énfasis2 46" xfId="2470"/>
    <cellStyle name="20% - Énfasis2 46 2" xfId="2471"/>
    <cellStyle name="20% - Énfasis2 47" xfId="2472"/>
    <cellStyle name="20% - Énfasis2 47 2" xfId="2473"/>
    <cellStyle name="20% - Énfasis2 48" xfId="2474"/>
    <cellStyle name="20% - Énfasis2 48 2" xfId="2475"/>
    <cellStyle name="20% - Énfasis2 49" xfId="2476"/>
    <cellStyle name="20% - Énfasis2 49 2" xfId="2477"/>
    <cellStyle name="20% - Énfasis2 5" xfId="2478"/>
    <cellStyle name="20% - Énfasis2 5 2" xfId="2479"/>
    <cellStyle name="20% - Énfasis2 50" xfId="2480"/>
    <cellStyle name="20% - Énfasis2 50 2" xfId="2481"/>
    <cellStyle name="20% - Énfasis2 51" xfId="2482"/>
    <cellStyle name="20% - Énfasis2 51 2" xfId="2483"/>
    <cellStyle name="20% - Énfasis2 52" xfId="2484"/>
    <cellStyle name="20% - Énfasis2 52 2" xfId="2485"/>
    <cellStyle name="20% - Énfasis2 53" xfId="2486"/>
    <cellStyle name="20% - Énfasis2 53 2" xfId="2487"/>
    <cellStyle name="20% - Énfasis2 54" xfId="2488"/>
    <cellStyle name="20% - Énfasis2 54 2" xfId="2489"/>
    <cellStyle name="20% - Énfasis2 55" xfId="2490"/>
    <cellStyle name="20% - Énfasis2 55 2" xfId="2491"/>
    <cellStyle name="20% - Énfasis2 56" xfId="2492"/>
    <cellStyle name="20% - Énfasis2 56 2" xfId="2493"/>
    <cellStyle name="20% - Énfasis2 57" xfId="2494"/>
    <cellStyle name="20% - Énfasis2 57 2" xfId="2495"/>
    <cellStyle name="20% - Énfasis2 58" xfId="2496"/>
    <cellStyle name="20% - Énfasis2 58 2" xfId="2497"/>
    <cellStyle name="20% - Énfasis2 59" xfId="2498"/>
    <cellStyle name="20% - Énfasis2 59 2" xfId="2499"/>
    <cellStyle name="20% - Énfasis2 6" xfId="2500"/>
    <cellStyle name="20% - Énfasis2 6 2" xfId="2501"/>
    <cellStyle name="20% - Énfasis2 60" xfId="2502"/>
    <cellStyle name="20% - Énfasis2 60 2" xfId="2503"/>
    <cellStyle name="20% - Énfasis2 61" xfId="2504"/>
    <cellStyle name="20% - Énfasis2 61 2" xfId="2505"/>
    <cellStyle name="20% - Énfasis2 62" xfId="2506"/>
    <cellStyle name="20% - Énfasis2 62 2" xfId="2507"/>
    <cellStyle name="20% - Énfasis2 63" xfId="2508"/>
    <cellStyle name="20% - Énfasis2 63 2" xfId="2509"/>
    <cellStyle name="20% - Énfasis2 64" xfId="2510"/>
    <cellStyle name="20% - Énfasis2 64 2" xfId="2511"/>
    <cellStyle name="20% - Énfasis2 65" xfId="2512"/>
    <cellStyle name="20% - Énfasis2 65 2" xfId="2513"/>
    <cellStyle name="20% - Énfasis2 66" xfId="2514"/>
    <cellStyle name="20% - Énfasis2 66 2" xfId="2515"/>
    <cellStyle name="20% - Énfasis2 67" xfId="2516"/>
    <cellStyle name="20% - Énfasis2 67 2" xfId="2517"/>
    <cellStyle name="20% - Énfasis2 68" xfId="2518"/>
    <cellStyle name="20% - Énfasis2 68 2" xfId="2519"/>
    <cellStyle name="20% - Énfasis2 69" xfId="2520"/>
    <cellStyle name="20% - Énfasis2 69 2" xfId="2521"/>
    <cellStyle name="20% - Énfasis2 7" xfId="2522"/>
    <cellStyle name="20% - Énfasis2 7 2" xfId="2523"/>
    <cellStyle name="20% - Énfasis2 70" xfId="2524"/>
    <cellStyle name="20% - Énfasis2 70 2" xfId="2525"/>
    <cellStyle name="20% - Énfasis2 71" xfId="2526"/>
    <cellStyle name="20% - Énfasis2 71 2" xfId="2527"/>
    <cellStyle name="20% - Énfasis2 72" xfId="2528"/>
    <cellStyle name="20% - Énfasis2 72 2" xfId="2529"/>
    <cellStyle name="20% - Énfasis2 73" xfId="2530"/>
    <cellStyle name="20% - Énfasis2 73 2" xfId="2531"/>
    <cellStyle name="20% - Énfasis2 74" xfId="2532"/>
    <cellStyle name="20% - Énfasis2 74 2" xfId="2533"/>
    <cellStyle name="20% - Énfasis2 75" xfId="2534"/>
    <cellStyle name="20% - Énfasis2 75 2" xfId="2535"/>
    <cellStyle name="20% - Énfasis2 76" xfId="2536"/>
    <cellStyle name="20% - Énfasis2 76 2" xfId="2537"/>
    <cellStyle name="20% - Énfasis2 77" xfId="2538"/>
    <cellStyle name="20% - Énfasis2 77 2" xfId="2539"/>
    <cellStyle name="20% - Énfasis2 78" xfId="2540"/>
    <cellStyle name="20% - Énfasis2 78 2" xfId="2541"/>
    <cellStyle name="20% - Énfasis2 79" xfId="2542"/>
    <cellStyle name="20% - Énfasis2 79 2" xfId="2543"/>
    <cellStyle name="20% - Énfasis2 8" xfId="2544"/>
    <cellStyle name="20% - Énfasis2 8 2" xfId="2545"/>
    <cellStyle name="20% - Énfasis2 80" xfId="2546"/>
    <cellStyle name="20% - Énfasis2 80 2" xfId="2547"/>
    <cellStyle name="20% - Énfasis2 81" xfId="2548"/>
    <cellStyle name="20% - Énfasis2 81 2" xfId="2549"/>
    <cellStyle name="20% - Énfasis2 82" xfId="2550"/>
    <cellStyle name="20% - Énfasis2 82 2" xfId="2551"/>
    <cellStyle name="20% - Énfasis2 83" xfId="2552"/>
    <cellStyle name="20% - Énfasis2 83 2" xfId="2553"/>
    <cellStyle name="20% - Énfasis2 84" xfId="2554"/>
    <cellStyle name="20% - Énfasis2 84 2" xfId="2555"/>
    <cellStyle name="20% - Énfasis2 85" xfId="2556"/>
    <cellStyle name="20% - Énfasis2 85 2" xfId="2557"/>
    <cellStyle name="20% - Énfasis2 86" xfId="2558"/>
    <cellStyle name="20% - Énfasis2 86 2" xfId="2559"/>
    <cellStyle name="20% - Énfasis2 87" xfId="2560"/>
    <cellStyle name="20% - Énfasis2 87 2" xfId="2561"/>
    <cellStyle name="20% - Énfasis2 88" xfId="2562"/>
    <cellStyle name="20% - Énfasis2 88 2" xfId="2563"/>
    <cellStyle name="20% - Énfasis2 89" xfId="2564"/>
    <cellStyle name="20% - Énfasis2 89 2" xfId="2565"/>
    <cellStyle name="20% - Énfasis2 9" xfId="2566"/>
    <cellStyle name="20% - Énfasis2 9 2" xfId="2567"/>
    <cellStyle name="20% - Énfasis2 90" xfId="2568"/>
    <cellStyle name="20% - Énfasis2 90 2" xfId="2569"/>
    <cellStyle name="20% - Énfasis2 91" xfId="2570"/>
    <cellStyle name="20% - Énfasis2 91 2" xfId="2571"/>
    <cellStyle name="20% - Énfasis2 92" xfId="2572"/>
    <cellStyle name="20% - Énfasis2 92 2" xfId="2573"/>
    <cellStyle name="20% - Énfasis2 93" xfId="2574"/>
    <cellStyle name="20% - Énfasis2 93 2" xfId="2575"/>
    <cellStyle name="20% - Énfasis2 94" xfId="2576"/>
    <cellStyle name="20% - Énfasis2 94 2" xfId="2577"/>
    <cellStyle name="20% - Énfasis2 95" xfId="2578"/>
    <cellStyle name="20% - Énfasis2 95 2" xfId="2579"/>
    <cellStyle name="20% - Énfasis2 96" xfId="2580"/>
    <cellStyle name="20% - Énfasis2 96 2" xfId="2581"/>
    <cellStyle name="20% - Énfasis2 97" xfId="2582"/>
    <cellStyle name="20% - Énfasis2 97 2" xfId="2583"/>
    <cellStyle name="20% - Énfasis2 98" xfId="2584"/>
    <cellStyle name="20% - Énfasis2 98 2" xfId="2585"/>
    <cellStyle name="20% - Énfasis2 99" xfId="2586"/>
    <cellStyle name="20% - Énfasis2 99 2" xfId="2587"/>
    <cellStyle name="20% - Énfasis3 1" xfId="2588"/>
    <cellStyle name="20% - Énfasis3 10" xfId="2589"/>
    <cellStyle name="20% - Énfasis3 10 2" xfId="2590"/>
    <cellStyle name="20% - Énfasis3 100" xfId="2591"/>
    <cellStyle name="20% - Énfasis3 100 2" xfId="2592"/>
    <cellStyle name="20% - Énfasis3 101" xfId="2593"/>
    <cellStyle name="20% - Énfasis3 101 2" xfId="2594"/>
    <cellStyle name="20% - Énfasis3 102" xfId="2595"/>
    <cellStyle name="20% - Énfasis3 102 2" xfId="2596"/>
    <cellStyle name="20% - Énfasis3 103" xfId="2597"/>
    <cellStyle name="20% - Énfasis3 103 2" xfId="2598"/>
    <cellStyle name="20% - Énfasis3 104" xfId="2599"/>
    <cellStyle name="20% - Énfasis3 104 2" xfId="2600"/>
    <cellStyle name="20% - Énfasis3 105" xfId="2601"/>
    <cellStyle name="20% - Énfasis3 105 2" xfId="2602"/>
    <cellStyle name="20% - Énfasis3 106" xfId="2603"/>
    <cellStyle name="20% - Énfasis3 106 2" xfId="2604"/>
    <cellStyle name="20% - Énfasis3 107" xfId="2605"/>
    <cellStyle name="20% - Énfasis3 107 2" xfId="2606"/>
    <cellStyle name="20% - Énfasis3 108" xfId="2607"/>
    <cellStyle name="20% - Énfasis3 108 2" xfId="2608"/>
    <cellStyle name="20% - Énfasis3 109" xfId="2609"/>
    <cellStyle name="20% - Énfasis3 109 2" xfId="2610"/>
    <cellStyle name="20% - Énfasis3 11" xfId="2611"/>
    <cellStyle name="20% - Énfasis3 11 2" xfId="2612"/>
    <cellStyle name="20% - Énfasis3 110" xfId="2613"/>
    <cellStyle name="20% - Énfasis3 110 2" xfId="2614"/>
    <cellStyle name="20% - Énfasis3 111" xfId="2615"/>
    <cellStyle name="20% - Énfasis3 111 2" xfId="2616"/>
    <cellStyle name="20% - Énfasis3 112" xfId="2617"/>
    <cellStyle name="20% - Énfasis3 112 2" xfId="2618"/>
    <cellStyle name="20% - Énfasis3 113" xfId="2619"/>
    <cellStyle name="20% - Énfasis3 113 2" xfId="2620"/>
    <cellStyle name="20% - Énfasis3 114" xfId="2621"/>
    <cellStyle name="20% - Énfasis3 114 2" xfId="2622"/>
    <cellStyle name="20% - Énfasis3 115" xfId="2623"/>
    <cellStyle name="20% - Énfasis3 115 2" xfId="2624"/>
    <cellStyle name="20% - Énfasis3 116" xfId="2625"/>
    <cellStyle name="20% - Énfasis3 116 2" xfId="2626"/>
    <cellStyle name="20% - Énfasis3 117" xfId="2627"/>
    <cellStyle name="20% - Énfasis3 117 2" xfId="2628"/>
    <cellStyle name="20% - Énfasis3 118" xfId="2629"/>
    <cellStyle name="20% - Énfasis3 118 2" xfId="2630"/>
    <cellStyle name="20% - Énfasis3 119" xfId="2631"/>
    <cellStyle name="20% - Énfasis3 119 2" xfId="2632"/>
    <cellStyle name="20% - Énfasis3 12" xfId="2633"/>
    <cellStyle name="20% - Énfasis3 12 2" xfId="2634"/>
    <cellStyle name="20% - Énfasis3 120" xfId="2635"/>
    <cellStyle name="20% - Énfasis3 120 2" xfId="2636"/>
    <cellStyle name="20% - Énfasis3 121" xfId="2637"/>
    <cellStyle name="20% - Énfasis3 121 2" xfId="2638"/>
    <cellStyle name="20% - Énfasis3 122" xfId="2639"/>
    <cellStyle name="20% - Énfasis3 122 2" xfId="2640"/>
    <cellStyle name="20% - Énfasis3 123" xfId="2641"/>
    <cellStyle name="20% - Énfasis3 123 2" xfId="2642"/>
    <cellStyle name="20% - Énfasis3 124" xfId="2643"/>
    <cellStyle name="20% - Énfasis3 124 2" xfId="2644"/>
    <cellStyle name="20% - Énfasis3 125" xfId="2645"/>
    <cellStyle name="20% - Énfasis3 125 2" xfId="2646"/>
    <cellStyle name="20% - Énfasis3 126" xfId="2647"/>
    <cellStyle name="20% - Énfasis3 126 2" xfId="2648"/>
    <cellStyle name="20% - Énfasis3 127" xfId="2649"/>
    <cellStyle name="20% - Énfasis3 127 2" xfId="2650"/>
    <cellStyle name="20% - Énfasis3 128" xfId="2651"/>
    <cellStyle name="20% - Énfasis3 128 2" xfId="2652"/>
    <cellStyle name="20% - Énfasis3 129" xfId="2653"/>
    <cellStyle name="20% - Énfasis3 129 2" xfId="2654"/>
    <cellStyle name="20% - Énfasis3 13" xfId="2655"/>
    <cellStyle name="20% - Énfasis3 13 2" xfId="2656"/>
    <cellStyle name="20% - Énfasis3 130" xfId="2657"/>
    <cellStyle name="20% - Énfasis3 130 2" xfId="2658"/>
    <cellStyle name="20% - Énfasis3 131" xfId="2659"/>
    <cellStyle name="20% - Énfasis3 131 2" xfId="2660"/>
    <cellStyle name="20% - Énfasis3 132" xfId="2661"/>
    <cellStyle name="20% - Énfasis3 132 2" xfId="2662"/>
    <cellStyle name="20% - Énfasis3 133" xfId="2663"/>
    <cellStyle name="20% - Énfasis3 133 2" xfId="2664"/>
    <cellStyle name="20% - Énfasis3 134" xfId="2665"/>
    <cellStyle name="20% - Énfasis3 134 2" xfId="2666"/>
    <cellStyle name="20% - Énfasis3 135" xfId="2667"/>
    <cellStyle name="20% - Énfasis3 135 2" xfId="2668"/>
    <cellStyle name="20% - Énfasis3 136" xfId="2669"/>
    <cellStyle name="20% - Énfasis3 136 2" xfId="2670"/>
    <cellStyle name="20% - Énfasis3 137" xfId="2671"/>
    <cellStyle name="20% - Énfasis3 137 2" xfId="2672"/>
    <cellStyle name="20% - Énfasis3 138" xfId="2673"/>
    <cellStyle name="20% - Énfasis3 138 2" xfId="2674"/>
    <cellStyle name="20% - Énfasis3 139" xfId="2675"/>
    <cellStyle name="20% - Énfasis3 139 2" xfId="2676"/>
    <cellStyle name="20% - Énfasis3 14" xfId="2677"/>
    <cellStyle name="20% - Énfasis3 14 2" xfId="2678"/>
    <cellStyle name="20% - Énfasis3 140" xfId="2679"/>
    <cellStyle name="20% - Énfasis3 140 2" xfId="2680"/>
    <cellStyle name="20% - Énfasis3 141" xfId="2681"/>
    <cellStyle name="20% - Énfasis3 141 2" xfId="2682"/>
    <cellStyle name="20% - Énfasis3 142" xfId="2683"/>
    <cellStyle name="20% - Énfasis3 142 2" xfId="2684"/>
    <cellStyle name="20% - Énfasis3 143" xfId="2685"/>
    <cellStyle name="20% - Énfasis3 143 2" xfId="2686"/>
    <cellStyle name="20% - Énfasis3 144" xfId="2687"/>
    <cellStyle name="20% - Énfasis3 144 2" xfId="2688"/>
    <cellStyle name="20% - Énfasis3 145" xfId="2689"/>
    <cellStyle name="20% - Énfasis3 145 2" xfId="2690"/>
    <cellStyle name="20% - Énfasis3 146" xfId="2691"/>
    <cellStyle name="20% - Énfasis3 146 2" xfId="2692"/>
    <cellStyle name="20% - Énfasis3 147" xfId="2693"/>
    <cellStyle name="20% - Énfasis3 147 2" xfId="2694"/>
    <cellStyle name="20% - Énfasis3 148" xfId="2695"/>
    <cellStyle name="20% - Énfasis3 148 2" xfId="2696"/>
    <cellStyle name="20% - Énfasis3 149" xfId="2697"/>
    <cellStyle name="20% - Énfasis3 149 2" xfId="2698"/>
    <cellStyle name="20% - Énfasis3 15" xfId="2699"/>
    <cellStyle name="20% - Énfasis3 15 2" xfId="2700"/>
    <cellStyle name="20% - Énfasis3 150" xfId="2701"/>
    <cellStyle name="20% - Énfasis3 150 2" xfId="2702"/>
    <cellStyle name="20% - Énfasis3 151" xfId="2703"/>
    <cellStyle name="20% - Énfasis3 151 2" xfId="2704"/>
    <cellStyle name="20% - Énfasis3 152" xfId="2705"/>
    <cellStyle name="20% - Énfasis3 152 2" xfId="2706"/>
    <cellStyle name="20% - Énfasis3 153" xfId="2707"/>
    <cellStyle name="20% - Énfasis3 153 2" xfId="2708"/>
    <cellStyle name="20% - Énfasis3 154" xfId="2709"/>
    <cellStyle name="20% - Énfasis3 154 2" xfId="2710"/>
    <cellStyle name="20% - Énfasis3 155" xfId="2711"/>
    <cellStyle name="20% - Énfasis3 155 2" xfId="2712"/>
    <cellStyle name="20% - Énfasis3 156" xfId="2713"/>
    <cellStyle name="20% - Énfasis3 156 2" xfId="2714"/>
    <cellStyle name="20% - Énfasis3 157" xfId="2715"/>
    <cellStyle name="20% - Énfasis3 157 2" xfId="2716"/>
    <cellStyle name="20% - Énfasis3 158" xfId="2717"/>
    <cellStyle name="20% - Énfasis3 158 2" xfId="2718"/>
    <cellStyle name="20% - Énfasis3 159" xfId="2719"/>
    <cellStyle name="20% - Énfasis3 159 2" xfId="2720"/>
    <cellStyle name="20% - Énfasis3 16" xfId="2721"/>
    <cellStyle name="20% - Énfasis3 16 2" xfId="2722"/>
    <cellStyle name="20% - Énfasis3 160" xfId="2723"/>
    <cellStyle name="20% - Énfasis3 160 2" xfId="2724"/>
    <cellStyle name="20% - Énfasis3 161" xfId="2725"/>
    <cellStyle name="20% - Énfasis3 161 2" xfId="2726"/>
    <cellStyle name="20% - Énfasis3 162" xfId="2727"/>
    <cellStyle name="20% - Énfasis3 162 2" xfId="2728"/>
    <cellStyle name="20% - Énfasis3 163" xfId="2729"/>
    <cellStyle name="20% - Énfasis3 163 2" xfId="2730"/>
    <cellStyle name="20% - Énfasis3 164" xfId="2731"/>
    <cellStyle name="20% - Énfasis3 164 2" xfId="2732"/>
    <cellStyle name="20% - Énfasis3 165" xfId="2733"/>
    <cellStyle name="20% - Énfasis3 165 2" xfId="2734"/>
    <cellStyle name="20% - Énfasis3 166" xfId="2735"/>
    <cellStyle name="20% - Énfasis3 166 2" xfId="2736"/>
    <cellStyle name="20% - Énfasis3 167" xfId="2737"/>
    <cellStyle name="20% - Énfasis3 167 2" xfId="2738"/>
    <cellStyle name="20% - Énfasis3 168" xfId="2739"/>
    <cellStyle name="20% - Énfasis3 168 2" xfId="2740"/>
    <cellStyle name="20% - Énfasis3 169" xfId="2741"/>
    <cellStyle name="20% - Énfasis3 169 2" xfId="2742"/>
    <cellStyle name="20% - Énfasis3 17" xfId="2743"/>
    <cellStyle name="20% - Énfasis3 17 2" xfId="2744"/>
    <cellStyle name="20% - Énfasis3 170" xfId="2745"/>
    <cellStyle name="20% - Énfasis3 170 2" xfId="2746"/>
    <cellStyle name="20% - Énfasis3 171" xfId="2747"/>
    <cellStyle name="20% - Énfasis3 171 2" xfId="2748"/>
    <cellStyle name="20% - Énfasis3 172" xfId="2749"/>
    <cellStyle name="20% - Énfasis3 172 2" xfId="2750"/>
    <cellStyle name="20% - Énfasis3 173" xfId="2751"/>
    <cellStyle name="20% - Énfasis3 173 2" xfId="2752"/>
    <cellStyle name="20% - Énfasis3 174" xfId="2753"/>
    <cellStyle name="20% - Énfasis3 174 2" xfId="2754"/>
    <cellStyle name="20% - Énfasis3 175" xfId="2755"/>
    <cellStyle name="20% - Énfasis3 175 2" xfId="2756"/>
    <cellStyle name="20% - Énfasis3 176" xfId="2757"/>
    <cellStyle name="20% - Énfasis3 176 2" xfId="2758"/>
    <cellStyle name="20% - Énfasis3 177" xfId="2759"/>
    <cellStyle name="20% - Énfasis3 177 2" xfId="2760"/>
    <cellStyle name="20% - Énfasis3 178" xfId="2761"/>
    <cellStyle name="20% - Énfasis3 178 2" xfId="2762"/>
    <cellStyle name="20% - Énfasis3 179" xfId="2763"/>
    <cellStyle name="20% - Énfasis3 179 2" xfId="2764"/>
    <cellStyle name="20% - Énfasis3 18" xfId="2765"/>
    <cellStyle name="20% - Énfasis3 18 2" xfId="2766"/>
    <cellStyle name="20% - Énfasis3 180" xfId="2767"/>
    <cellStyle name="20% - Énfasis3 180 2" xfId="2768"/>
    <cellStyle name="20% - Énfasis3 181" xfId="2769"/>
    <cellStyle name="20% - Énfasis3 181 2" xfId="2770"/>
    <cellStyle name="20% - Énfasis3 182" xfId="2771"/>
    <cellStyle name="20% - Énfasis3 182 2" xfId="2772"/>
    <cellStyle name="20% - Énfasis3 183" xfId="2773"/>
    <cellStyle name="20% - Énfasis3 183 2" xfId="2774"/>
    <cellStyle name="20% - Énfasis3 184" xfId="2775"/>
    <cellStyle name="20% - Énfasis3 184 2" xfId="2776"/>
    <cellStyle name="20% - Énfasis3 185" xfId="2777"/>
    <cellStyle name="20% - Énfasis3 185 2" xfId="2778"/>
    <cellStyle name="20% - Énfasis3 186" xfId="2779"/>
    <cellStyle name="20% - Énfasis3 186 2" xfId="2780"/>
    <cellStyle name="20% - Énfasis3 187" xfId="2781"/>
    <cellStyle name="20% - Énfasis3 187 2" xfId="2782"/>
    <cellStyle name="20% - Énfasis3 188" xfId="2783"/>
    <cellStyle name="20% - Énfasis3 188 2" xfId="2784"/>
    <cellStyle name="20% - Énfasis3 189" xfId="2785"/>
    <cellStyle name="20% - Énfasis3 189 2" xfId="2786"/>
    <cellStyle name="20% - Énfasis3 19" xfId="2787"/>
    <cellStyle name="20% - Énfasis3 19 2" xfId="2788"/>
    <cellStyle name="20% - Énfasis3 190" xfId="2789"/>
    <cellStyle name="20% - Énfasis3 190 2" xfId="2790"/>
    <cellStyle name="20% - Énfasis3 191" xfId="2791"/>
    <cellStyle name="20% - Énfasis3 191 2" xfId="2792"/>
    <cellStyle name="20% - Énfasis3 192" xfId="2793"/>
    <cellStyle name="20% - Énfasis3 192 2" xfId="2794"/>
    <cellStyle name="20% - Énfasis3 193" xfId="2795"/>
    <cellStyle name="20% - Énfasis3 193 2" xfId="2796"/>
    <cellStyle name="20% - Énfasis3 194" xfId="2797"/>
    <cellStyle name="20% - Énfasis3 194 2" xfId="2798"/>
    <cellStyle name="20% - Énfasis3 195" xfId="2799"/>
    <cellStyle name="20% - Énfasis3 195 2" xfId="2800"/>
    <cellStyle name="20% - Énfasis3 196" xfId="2801"/>
    <cellStyle name="20% - Énfasis3 196 2" xfId="2802"/>
    <cellStyle name="20% - Énfasis3 197" xfId="2803"/>
    <cellStyle name="20% - Énfasis3 197 2" xfId="2804"/>
    <cellStyle name="20% - Énfasis3 198" xfId="2805"/>
    <cellStyle name="20% - Énfasis3 198 2" xfId="2806"/>
    <cellStyle name="20% - Énfasis3 199" xfId="2807"/>
    <cellStyle name="20% - Énfasis3 199 2" xfId="2808"/>
    <cellStyle name="20% - Énfasis3 2" xfId="2809"/>
    <cellStyle name="20% - Énfasis3 2 2" xfId="2810"/>
    <cellStyle name="20% - Énfasis3 2 2 2" xfId="2811"/>
    <cellStyle name="20% - Énfasis3 2 2 3" xfId="2812"/>
    <cellStyle name="20% - Énfasis3 2 2_Chile DataRequest2210v1" xfId="2813"/>
    <cellStyle name="20% - Énfasis3 2 3" xfId="2814"/>
    <cellStyle name="20% - Énfasis3 2 3 2" xfId="2815"/>
    <cellStyle name="20% - Énfasis3 2 4" xfId="2816"/>
    <cellStyle name="20% - Énfasis3 2 4 2" xfId="2817"/>
    <cellStyle name="20% - Énfasis3 2 5" xfId="2818"/>
    <cellStyle name="20% - Énfasis3 2 5 2" xfId="2819"/>
    <cellStyle name="20% - Énfasis3 2_% Operaciones" xfId="2820"/>
    <cellStyle name="20% - Énfasis3 20" xfId="2821"/>
    <cellStyle name="20% - Énfasis3 20 2" xfId="2822"/>
    <cellStyle name="20% - Énfasis3 200" xfId="2823"/>
    <cellStyle name="20% - Énfasis3 200 2" xfId="2824"/>
    <cellStyle name="20% - Énfasis3 201" xfId="2825"/>
    <cellStyle name="20% - Énfasis3 201 2" xfId="2826"/>
    <cellStyle name="20% - Énfasis3 202" xfId="2827"/>
    <cellStyle name="20% - Énfasis3 202 2" xfId="2828"/>
    <cellStyle name="20% - Énfasis3 203" xfId="2829"/>
    <cellStyle name="20% - Énfasis3 203 2" xfId="2830"/>
    <cellStyle name="20% - Énfasis3 204" xfId="2831"/>
    <cellStyle name="20% - Énfasis3 204 2" xfId="2832"/>
    <cellStyle name="20% - Énfasis3 205" xfId="2833"/>
    <cellStyle name="20% - Énfasis3 205 2" xfId="2834"/>
    <cellStyle name="20% - Énfasis3 206" xfId="2835"/>
    <cellStyle name="20% - Énfasis3 206 2" xfId="2836"/>
    <cellStyle name="20% - Énfasis3 207" xfId="2837"/>
    <cellStyle name="20% - Énfasis3 207 2" xfId="2838"/>
    <cellStyle name="20% - Énfasis3 208" xfId="2839"/>
    <cellStyle name="20% - Énfasis3 208 2" xfId="2840"/>
    <cellStyle name="20% - Énfasis3 209" xfId="2841"/>
    <cellStyle name="20% - Énfasis3 209 2" xfId="2842"/>
    <cellStyle name="20% - Énfasis3 21" xfId="2843"/>
    <cellStyle name="20% - Énfasis3 21 2" xfId="2844"/>
    <cellStyle name="20% - Énfasis3 210" xfId="2845"/>
    <cellStyle name="20% - Énfasis3 210 2" xfId="2846"/>
    <cellStyle name="20% - Énfasis3 211" xfId="2847"/>
    <cellStyle name="20% - Énfasis3 211 2" xfId="2848"/>
    <cellStyle name="20% - Énfasis3 212" xfId="2849"/>
    <cellStyle name="20% - Énfasis3 212 2" xfId="2850"/>
    <cellStyle name="20% - Énfasis3 213" xfId="2851"/>
    <cellStyle name="20% - Énfasis3 213 2" xfId="2852"/>
    <cellStyle name="20% - Énfasis3 214" xfId="2853"/>
    <cellStyle name="20% - Énfasis3 214 2" xfId="2854"/>
    <cellStyle name="20% - Énfasis3 215" xfId="2855"/>
    <cellStyle name="20% - Énfasis3 215 2" xfId="2856"/>
    <cellStyle name="20% - Énfasis3 216" xfId="2857"/>
    <cellStyle name="20% - Énfasis3 216 2" xfId="2858"/>
    <cellStyle name="20% - Énfasis3 217" xfId="2859"/>
    <cellStyle name="20% - Énfasis3 217 2" xfId="2860"/>
    <cellStyle name="20% - Énfasis3 218" xfId="2861"/>
    <cellStyle name="20% - Énfasis3 218 2" xfId="2862"/>
    <cellStyle name="20% - Énfasis3 219" xfId="2863"/>
    <cellStyle name="20% - Énfasis3 219 2" xfId="2864"/>
    <cellStyle name="20% - Énfasis3 22" xfId="2865"/>
    <cellStyle name="20% - Énfasis3 22 2" xfId="2866"/>
    <cellStyle name="20% - Énfasis3 220" xfId="2867"/>
    <cellStyle name="20% - Énfasis3 220 2" xfId="2868"/>
    <cellStyle name="20% - Énfasis3 221" xfId="2869"/>
    <cellStyle name="20% - Énfasis3 221 2" xfId="2870"/>
    <cellStyle name="20% - Énfasis3 222" xfId="2871"/>
    <cellStyle name="20% - Énfasis3 222 2" xfId="2872"/>
    <cellStyle name="20% - Énfasis3 223" xfId="2873"/>
    <cellStyle name="20% - Énfasis3 223 2" xfId="2874"/>
    <cellStyle name="20% - Énfasis3 224" xfId="2875"/>
    <cellStyle name="20% - Énfasis3 224 2" xfId="2876"/>
    <cellStyle name="20% - Énfasis3 225" xfId="2877"/>
    <cellStyle name="20% - Énfasis3 225 2" xfId="2878"/>
    <cellStyle name="20% - Énfasis3 226" xfId="2879"/>
    <cellStyle name="20% - Énfasis3 226 2" xfId="2880"/>
    <cellStyle name="20% - Énfasis3 227" xfId="2881"/>
    <cellStyle name="20% - Énfasis3 227 2" xfId="2882"/>
    <cellStyle name="20% - Énfasis3 228" xfId="2883"/>
    <cellStyle name="20% - Énfasis3 228 2" xfId="2884"/>
    <cellStyle name="20% - Énfasis3 229" xfId="2885"/>
    <cellStyle name="20% - Énfasis3 229 2" xfId="2886"/>
    <cellStyle name="20% - Énfasis3 23" xfId="2887"/>
    <cellStyle name="20% - Énfasis3 23 2" xfId="2888"/>
    <cellStyle name="20% - Énfasis3 230" xfId="2889"/>
    <cellStyle name="20% - Énfasis3 230 2" xfId="2890"/>
    <cellStyle name="20% - Énfasis3 231" xfId="2891"/>
    <cellStyle name="20% - Énfasis3 231 2" xfId="2892"/>
    <cellStyle name="20% - Énfasis3 232" xfId="2893"/>
    <cellStyle name="20% - Énfasis3 232 2" xfId="2894"/>
    <cellStyle name="20% - Énfasis3 233" xfId="2895"/>
    <cellStyle name="20% - Énfasis3 233 2" xfId="2896"/>
    <cellStyle name="20% - Énfasis3 234" xfId="2897"/>
    <cellStyle name="20% - Énfasis3 234 2" xfId="2898"/>
    <cellStyle name="20% - Énfasis3 235" xfId="2899"/>
    <cellStyle name="20% - Énfasis3 235 2" xfId="2900"/>
    <cellStyle name="20% - Énfasis3 236" xfId="2901"/>
    <cellStyle name="20% - Énfasis3 236 2" xfId="2902"/>
    <cellStyle name="20% - Énfasis3 237" xfId="2903"/>
    <cellStyle name="20% - Énfasis3 237 2" xfId="2904"/>
    <cellStyle name="20% - Énfasis3 238" xfId="2905"/>
    <cellStyle name="20% - Énfasis3 238 2" xfId="2906"/>
    <cellStyle name="20% - Énfasis3 239" xfId="2907"/>
    <cellStyle name="20% - Énfasis3 239 2" xfId="2908"/>
    <cellStyle name="20% - Énfasis3 24" xfId="2909"/>
    <cellStyle name="20% - Énfasis3 24 2" xfId="2910"/>
    <cellStyle name="20% - Énfasis3 240" xfId="2911"/>
    <cellStyle name="20% - Énfasis3 240 2" xfId="2912"/>
    <cellStyle name="20% - Énfasis3 241" xfId="2913"/>
    <cellStyle name="20% - Énfasis3 241 2" xfId="2914"/>
    <cellStyle name="20% - Énfasis3 242" xfId="2915"/>
    <cellStyle name="20% - Énfasis3 242 2" xfId="2916"/>
    <cellStyle name="20% - Énfasis3 243" xfId="2917"/>
    <cellStyle name="20% - Énfasis3 243 2" xfId="2918"/>
    <cellStyle name="20% - Énfasis3 244" xfId="2919"/>
    <cellStyle name="20% - Énfasis3 244 2" xfId="2920"/>
    <cellStyle name="20% - Énfasis3 245" xfId="2921"/>
    <cellStyle name="20% - Énfasis3 245 2" xfId="2922"/>
    <cellStyle name="20% - Énfasis3 246" xfId="2923"/>
    <cellStyle name="20% - Énfasis3 246 2" xfId="2924"/>
    <cellStyle name="20% - Énfasis3 247" xfId="2925"/>
    <cellStyle name="20% - Énfasis3 247 2" xfId="2926"/>
    <cellStyle name="20% - Énfasis3 248" xfId="2927"/>
    <cellStyle name="20% - Énfasis3 248 2" xfId="2928"/>
    <cellStyle name="20% - Énfasis3 249" xfId="2929"/>
    <cellStyle name="20% - Énfasis3 249 2" xfId="2930"/>
    <cellStyle name="20% - Énfasis3 25" xfId="2931"/>
    <cellStyle name="20% - Énfasis3 25 2" xfId="2932"/>
    <cellStyle name="20% - Énfasis3 250" xfId="2933"/>
    <cellStyle name="20% - Énfasis3 250 2" xfId="2934"/>
    <cellStyle name="20% - Énfasis3 251" xfId="2935"/>
    <cellStyle name="20% - Énfasis3 251 2" xfId="2936"/>
    <cellStyle name="20% - Énfasis3 252" xfId="2937"/>
    <cellStyle name="20% - Énfasis3 252 2" xfId="2938"/>
    <cellStyle name="20% - Énfasis3 253" xfId="2939"/>
    <cellStyle name="20% - Énfasis3 253 2" xfId="2940"/>
    <cellStyle name="20% - Énfasis3 254" xfId="2941"/>
    <cellStyle name="20% - Énfasis3 254 2" xfId="2942"/>
    <cellStyle name="20% - Énfasis3 255" xfId="2943"/>
    <cellStyle name="20% - Énfasis3 255 2" xfId="2944"/>
    <cellStyle name="20% - Énfasis3 26" xfId="2945"/>
    <cellStyle name="20% - Énfasis3 26 2" xfId="2946"/>
    <cellStyle name="20% - Énfasis3 27" xfId="2947"/>
    <cellStyle name="20% - Énfasis3 27 2" xfId="2948"/>
    <cellStyle name="20% - Énfasis3 28" xfId="2949"/>
    <cellStyle name="20% - Énfasis3 28 2" xfId="2950"/>
    <cellStyle name="20% - Énfasis3 29" xfId="2951"/>
    <cellStyle name="20% - Énfasis3 29 2" xfId="2952"/>
    <cellStyle name="20% - Énfasis3 3" xfId="2953"/>
    <cellStyle name="20% - Énfasis3 30" xfId="2954"/>
    <cellStyle name="20% - Énfasis3 30 2" xfId="2955"/>
    <cellStyle name="20% - Énfasis3 31" xfId="2956"/>
    <cellStyle name="20% - Énfasis3 31 2" xfId="2957"/>
    <cellStyle name="20% - Énfasis3 32" xfId="2958"/>
    <cellStyle name="20% - Énfasis3 32 2" xfId="2959"/>
    <cellStyle name="20% - Énfasis3 33" xfId="2960"/>
    <cellStyle name="20% - Énfasis3 33 2" xfId="2961"/>
    <cellStyle name="20% - Énfasis3 34" xfId="2962"/>
    <cellStyle name="20% - Énfasis3 34 2" xfId="2963"/>
    <cellStyle name="20% - Énfasis3 35" xfId="2964"/>
    <cellStyle name="20% - Énfasis3 35 2" xfId="2965"/>
    <cellStyle name="20% - Énfasis3 36" xfId="2966"/>
    <cellStyle name="20% - Énfasis3 36 2" xfId="2967"/>
    <cellStyle name="20% - Énfasis3 37" xfId="2968"/>
    <cellStyle name="20% - Énfasis3 37 2" xfId="2969"/>
    <cellStyle name="20% - Énfasis3 38" xfId="2970"/>
    <cellStyle name="20% - Énfasis3 38 2" xfId="2971"/>
    <cellStyle name="20% - Énfasis3 39" xfId="2972"/>
    <cellStyle name="20% - Énfasis3 39 2" xfId="2973"/>
    <cellStyle name="20% - Énfasis3 4" xfId="2974"/>
    <cellStyle name="20% - Énfasis3 40" xfId="2975"/>
    <cellStyle name="20% - Énfasis3 40 2" xfId="2976"/>
    <cellStyle name="20% - Énfasis3 41" xfId="2977"/>
    <cellStyle name="20% - Énfasis3 41 2" xfId="2978"/>
    <cellStyle name="20% - Énfasis3 42" xfId="2979"/>
    <cellStyle name="20% - Énfasis3 42 2" xfId="2980"/>
    <cellStyle name="20% - Énfasis3 43" xfId="2981"/>
    <cellStyle name="20% - Énfasis3 43 2" xfId="2982"/>
    <cellStyle name="20% - Énfasis3 44" xfId="2983"/>
    <cellStyle name="20% - Énfasis3 44 2" xfId="2984"/>
    <cellStyle name="20% - Énfasis3 45" xfId="2985"/>
    <cellStyle name="20% - Énfasis3 45 2" xfId="2986"/>
    <cellStyle name="20% - Énfasis3 46" xfId="2987"/>
    <cellStyle name="20% - Énfasis3 46 2" xfId="2988"/>
    <cellStyle name="20% - Énfasis3 47" xfId="2989"/>
    <cellStyle name="20% - Énfasis3 47 2" xfId="2990"/>
    <cellStyle name="20% - Énfasis3 48" xfId="2991"/>
    <cellStyle name="20% - Énfasis3 48 2" xfId="2992"/>
    <cellStyle name="20% - Énfasis3 49" xfId="2993"/>
    <cellStyle name="20% - Énfasis3 49 2" xfId="2994"/>
    <cellStyle name="20% - Énfasis3 5" xfId="2995"/>
    <cellStyle name="20% - Énfasis3 5 2" xfId="2996"/>
    <cellStyle name="20% - Énfasis3 50" xfId="2997"/>
    <cellStyle name="20% - Énfasis3 50 2" xfId="2998"/>
    <cellStyle name="20% - Énfasis3 51" xfId="2999"/>
    <cellStyle name="20% - Énfasis3 51 2" xfId="3000"/>
    <cellStyle name="20% - Énfasis3 52" xfId="3001"/>
    <cellStyle name="20% - Énfasis3 52 2" xfId="3002"/>
    <cellStyle name="20% - Énfasis3 53" xfId="3003"/>
    <cellStyle name="20% - Énfasis3 53 2" xfId="3004"/>
    <cellStyle name="20% - Énfasis3 54" xfId="3005"/>
    <cellStyle name="20% - Énfasis3 54 2" xfId="3006"/>
    <cellStyle name="20% - Énfasis3 55" xfId="3007"/>
    <cellStyle name="20% - Énfasis3 55 2" xfId="3008"/>
    <cellStyle name="20% - Énfasis3 56" xfId="3009"/>
    <cellStyle name="20% - Énfasis3 56 2" xfId="3010"/>
    <cellStyle name="20% - Énfasis3 57" xfId="3011"/>
    <cellStyle name="20% - Énfasis3 57 2" xfId="3012"/>
    <cellStyle name="20% - Énfasis3 58" xfId="3013"/>
    <cellStyle name="20% - Énfasis3 58 2" xfId="3014"/>
    <cellStyle name="20% - Énfasis3 59" xfId="3015"/>
    <cellStyle name="20% - Énfasis3 59 2" xfId="3016"/>
    <cellStyle name="20% - Énfasis3 6" xfId="3017"/>
    <cellStyle name="20% - Énfasis3 6 2" xfId="3018"/>
    <cellStyle name="20% - Énfasis3 60" xfId="3019"/>
    <cellStyle name="20% - Énfasis3 60 2" xfId="3020"/>
    <cellStyle name="20% - Énfasis3 61" xfId="3021"/>
    <cellStyle name="20% - Énfasis3 61 2" xfId="3022"/>
    <cellStyle name="20% - Énfasis3 62" xfId="3023"/>
    <cellStyle name="20% - Énfasis3 62 2" xfId="3024"/>
    <cellStyle name="20% - Énfasis3 63" xfId="3025"/>
    <cellStyle name="20% - Énfasis3 63 2" xfId="3026"/>
    <cellStyle name="20% - Énfasis3 64" xfId="3027"/>
    <cellStyle name="20% - Énfasis3 64 2" xfId="3028"/>
    <cellStyle name="20% - Énfasis3 65" xfId="3029"/>
    <cellStyle name="20% - Énfasis3 65 2" xfId="3030"/>
    <cellStyle name="20% - Énfasis3 66" xfId="3031"/>
    <cellStyle name="20% - Énfasis3 66 2" xfId="3032"/>
    <cellStyle name="20% - Énfasis3 67" xfId="3033"/>
    <cellStyle name="20% - Énfasis3 67 2" xfId="3034"/>
    <cellStyle name="20% - Énfasis3 68" xfId="3035"/>
    <cellStyle name="20% - Énfasis3 68 2" xfId="3036"/>
    <cellStyle name="20% - Énfasis3 69" xfId="3037"/>
    <cellStyle name="20% - Énfasis3 69 2" xfId="3038"/>
    <cellStyle name="20% - Énfasis3 7" xfId="3039"/>
    <cellStyle name="20% - Énfasis3 7 2" xfId="3040"/>
    <cellStyle name="20% - Énfasis3 70" xfId="3041"/>
    <cellStyle name="20% - Énfasis3 70 2" xfId="3042"/>
    <cellStyle name="20% - Énfasis3 71" xfId="3043"/>
    <cellStyle name="20% - Énfasis3 71 2" xfId="3044"/>
    <cellStyle name="20% - Énfasis3 72" xfId="3045"/>
    <cellStyle name="20% - Énfasis3 72 2" xfId="3046"/>
    <cellStyle name="20% - Énfasis3 73" xfId="3047"/>
    <cellStyle name="20% - Énfasis3 73 2" xfId="3048"/>
    <cellStyle name="20% - Énfasis3 74" xfId="3049"/>
    <cellStyle name="20% - Énfasis3 74 2" xfId="3050"/>
    <cellStyle name="20% - Énfasis3 75" xfId="3051"/>
    <cellStyle name="20% - Énfasis3 75 2" xfId="3052"/>
    <cellStyle name="20% - Énfasis3 76" xfId="3053"/>
    <cellStyle name="20% - Énfasis3 76 2" xfId="3054"/>
    <cellStyle name="20% - Énfasis3 77" xfId="3055"/>
    <cellStyle name="20% - Énfasis3 77 2" xfId="3056"/>
    <cellStyle name="20% - Énfasis3 78" xfId="3057"/>
    <cellStyle name="20% - Énfasis3 78 2" xfId="3058"/>
    <cellStyle name="20% - Énfasis3 79" xfId="3059"/>
    <cellStyle name="20% - Énfasis3 79 2" xfId="3060"/>
    <cellStyle name="20% - Énfasis3 8" xfId="3061"/>
    <cellStyle name="20% - Énfasis3 8 2" xfId="3062"/>
    <cellStyle name="20% - Énfasis3 80" xfId="3063"/>
    <cellStyle name="20% - Énfasis3 80 2" xfId="3064"/>
    <cellStyle name="20% - Énfasis3 81" xfId="3065"/>
    <cellStyle name="20% - Énfasis3 81 2" xfId="3066"/>
    <cellStyle name="20% - Énfasis3 82" xfId="3067"/>
    <cellStyle name="20% - Énfasis3 82 2" xfId="3068"/>
    <cellStyle name="20% - Énfasis3 83" xfId="3069"/>
    <cellStyle name="20% - Énfasis3 83 2" xfId="3070"/>
    <cellStyle name="20% - Énfasis3 84" xfId="3071"/>
    <cellStyle name="20% - Énfasis3 84 2" xfId="3072"/>
    <cellStyle name="20% - Énfasis3 85" xfId="3073"/>
    <cellStyle name="20% - Énfasis3 85 2" xfId="3074"/>
    <cellStyle name="20% - Énfasis3 86" xfId="3075"/>
    <cellStyle name="20% - Énfasis3 86 2" xfId="3076"/>
    <cellStyle name="20% - Énfasis3 87" xfId="3077"/>
    <cellStyle name="20% - Énfasis3 87 2" xfId="3078"/>
    <cellStyle name="20% - Énfasis3 88" xfId="3079"/>
    <cellStyle name="20% - Énfasis3 88 2" xfId="3080"/>
    <cellStyle name="20% - Énfasis3 89" xfId="3081"/>
    <cellStyle name="20% - Énfasis3 89 2" xfId="3082"/>
    <cellStyle name="20% - Énfasis3 9" xfId="3083"/>
    <cellStyle name="20% - Énfasis3 9 2" xfId="3084"/>
    <cellStyle name="20% - Énfasis3 90" xfId="3085"/>
    <cellStyle name="20% - Énfasis3 90 2" xfId="3086"/>
    <cellStyle name="20% - Énfasis3 91" xfId="3087"/>
    <cellStyle name="20% - Énfasis3 91 2" xfId="3088"/>
    <cellStyle name="20% - Énfasis3 92" xfId="3089"/>
    <cellStyle name="20% - Énfasis3 92 2" xfId="3090"/>
    <cellStyle name="20% - Énfasis3 93" xfId="3091"/>
    <cellStyle name="20% - Énfasis3 93 2" xfId="3092"/>
    <cellStyle name="20% - Énfasis3 94" xfId="3093"/>
    <cellStyle name="20% - Énfasis3 94 2" xfId="3094"/>
    <cellStyle name="20% - Énfasis3 95" xfId="3095"/>
    <cellStyle name="20% - Énfasis3 95 2" xfId="3096"/>
    <cellStyle name="20% - Énfasis3 96" xfId="3097"/>
    <cellStyle name="20% - Énfasis3 96 2" xfId="3098"/>
    <cellStyle name="20% - Énfasis3 97" xfId="3099"/>
    <cellStyle name="20% - Énfasis3 97 2" xfId="3100"/>
    <cellStyle name="20% - Énfasis3 98" xfId="3101"/>
    <cellStyle name="20% - Énfasis3 98 2" xfId="3102"/>
    <cellStyle name="20% - Énfasis3 99" xfId="3103"/>
    <cellStyle name="20% - Énfasis3 99 2" xfId="3104"/>
    <cellStyle name="20% - Énfasis4 1" xfId="3105"/>
    <cellStyle name="20% - Énfasis4 10" xfId="3106"/>
    <cellStyle name="20% - Énfasis4 10 2" xfId="3107"/>
    <cellStyle name="20% - Énfasis4 100" xfId="3108"/>
    <cellStyle name="20% - Énfasis4 100 2" xfId="3109"/>
    <cellStyle name="20% - Énfasis4 101" xfId="3110"/>
    <cellStyle name="20% - Énfasis4 101 2" xfId="3111"/>
    <cellStyle name="20% - Énfasis4 102" xfId="3112"/>
    <cellStyle name="20% - Énfasis4 102 2" xfId="3113"/>
    <cellStyle name="20% - Énfasis4 103" xfId="3114"/>
    <cellStyle name="20% - Énfasis4 103 2" xfId="3115"/>
    <cellStyle name="20% - Énfasis4 104" xfId="3116"/>
    <cellStyle name="20% - Énfasis4 104 2" xfId="3117"/>
    <cellStyle name="20% - Énfasis4 105" xfId="3118"/>
    <cellStyle name="20% - Énfasis4 105 2" xfId="3119"/>
    <cellStyle name="20% - Énfasis4 106" xfId="3120"/>
    <cellStyle name="20% - Énfasis4 106 2" xfId="3121"/>
    <cellStyle name="20% - Énfasis4 107" xfId="3122"/>
    <cellStyle name="20% - Énfasis4 107 2" xfId="3123"/>
    <cellStyle name="20% - Énfasis4 108" xfId="3124"/>
    <cellStyle name="20% - Énfasis4 108 2" xfId="3125"/>
    <cellStyle name="20% - Énfasis4 109" xfId="3126"/>
    <cellStyle name="20% - Énfasis4 109 2" xfId="3127"/>
    <cellStyle name="20% - Énfasis4 11" xfId="3128"/>
    <cellStyle name="20% - Énfasis4 11 2" xfId="3129"/>
    <cellStyle name="20% - Énfasis4 110" xfId="3130"/>
    <cellStyle name="20% - Énfasis4 110 2" xfId="3131"/>
    <cellStyle name="20% - Énfasis4 111" xfId="3132"/>
    <cellStyle name="20% - Énfasis4 111 2" xfId="3133"/>
    <cellStyle name="20% - Énfasis4 112" xfId="3134"/>
    <cellStyle name="20% - Énfasis4 112 2" xfId="3135"/>
    <cellStyle name="20% - Énfasis4 113" xfId="3136"/>
    <cellStyle name="20% - Énfasis4 113 2" xfId="3137"/>
    <cellStyle name="20% - Énfasis4 114" xfId="3138"/>
    <cellStyle name="20% - Énfasis4 114 2" xfId="3139"/>
    <cellStyle name="20% - Énfasis4 115" xfId="3140"/>
    <cellStyle name="20% - Énfasis4 115 2" xfId="3141"/>
    <cellStyle name="20% - Énfasis4 116" xfId="3142"/>
    <cellStyle name="20% - Énfasis4 116 2" xfId="3143"/>
    <cellStyle name="20% - Énfasis4 117" xfId="3144"/>
    <cellStyle name="20% - Énfasis4 117 2" xfId="3145"/>
    <cellStyle name="20% - Énfasis4 118" xfId="3146"/>
    <cellStyle name="20% - Énfasis4 118 2" xfId="3147"/>
    <cellStyle name="20% - Énfasis4 119" xfId="3148"/>
    <cellStyle name="20% - Énfasis4 119 2" xfId="3149"/>
    <cellStyle name="20% - Énfasis4 12" xfId="3150"/>
    <cellStyle name="20% - Énfasis4 12 2" xfId="3151"/>
    <cellStyle name="20% - Énfasis4 120" xfId="3152"/>
    <cellStyle name="20% - Énfasis4 120 2" xfId="3153"/>
    <cellStyle name="20% - Énfasis4 121" xfId="3154"/>
    <cellStyle name="20% - Énfasis4 121 2" xfId="3155"/>
    <cellStyle name="20% - Énfasis4 122" xfId="3156"/>
    <cellStyle name="20% - Énfasis4 122 2" xfId="3157"/>
    <cellStyle name="20% - Énfasis4 123" xfId="3158"/>
    <cellStyle name="20% - Énfasis4 123 2" xfId="3159"/>
    <cellStyle name="20% - Énfasis4 124" xfId="3160"/>
    <cellStyle name="20% - Énfasis4 124 2" xfId="3161"/>
    <cellStyle name="20% - Énfasis4 125" xfId="3162"/>
    <cellStyle name="20% - Énfasis4 125 2" xfId="3163"/>
    <cellStyle name="20% - Énfasis4 126" xfId="3164"/>
    <cellStyle name="20% - Énfasis4 126 2" xfId="3165"/>
    <cellStyle name="20% - Énfasis4 127" xfId="3166"/>
    <cellStyle name="20% - Énfasis4 127 2" xfId="3167"/>
    <cellStyle name="20% - Énfasis4 128" xfId="3168"/>
    <cellStyle name="20% - Énfasis4 128 2" xfId="3169"/>
    <cellStyle name="20% - Énfasis4 129" xfId="3170"/>
    <cellStyle name="20% - Énfasis4 129 2" xfId="3171"/>
    <cellStyle name="20% - Énfasis4 13" xfId="3172"/>
    <cellStyle name="20% - Énfasis4 13 2" xfId="3173"/>
    <cellStyle name="20% - Énfasis4 130" xfId="3174"/>
    <cellStyle name="20% - Énfasis4 130 2" xfId="3175"/>
    <cellStyle name="20% - Énfasis4 131" xfId="3176"/>
    <cellStyle name="20% - Énfasis4 131 2" xfId="3177"/>
    <cellStyle name="20% - Énfasis4 132" xfId="3178"/>
    <cellStyle name="20% - Énfasis4 132 2" xfId="3179"/>
    <cellStyle name="20% - Énfasis4 133" xfId="3180"/>
    <cellStyle name="20% - Énfasis4 133 2" xfId="3181"/>
    <cellStyle name="20% - Énfasis4 134" xfId="3182"/>
    <cellStyle name="20% - Énfasis4 134 2" xfId="3183"/>
    <cellStyle name="20% - Énfasis4 135" xfId="3184"/>
    <cellStyle name="20% - Énfasis4 135 2" xfId="3185"/>
    <cellStyle name="20% - Énfasis4 136" xfId="3186"/>
    <cellStyle name="20% - Énfasis4 136 2" xfId="3187"/>
    <cellStyle name="20% - Énfasis4 137" xfId="3188"/>
    <cellStyle name="20% - Énfasis4 137 2" xfId="3189"/>
    <cellStyle name="20% - Énfasis4 138" xfId="3190"/>
    <cellStyle name="20% - Énfasis4 138 2" xfId="3191"/>
    <cellStyle name="20% - Énfasis4 139" xfId="3192"/>
    <cellStyle name="20% - Énfasis4 139 2" xfId="3193"/>
    <cellStyle name="20% - Énfasis4 14" xfId="3194"/>
    <cellStyle name="20% - Énfasis4 14 2" xfId="3195"/>
    <cellStyle name="20% - Énfasis4 140" xfId="3196"/>
    <cellStyle name="20% - Énfasis4 140 2" xfId="3197"/>
    <cellStyle name="20% - Énfasis4 141" xfId="3198"/>
    <cellStyle name="20% - Énfasis4 141 2" xfId="3199"/>
    <cellStyle name="20% - Énfasis4 142" xfId="3200"/>
    <cellStyle name="20% - Énfasis4 142 2" xfId="3201"/>
    <cellStyle name="20% - Énfasis4 143" xfId="3202"/>
    <cellStyle name="20% - Énfasis4 143 2" xfId="3203"/>
    <cellStyle name="20% - Énfasis4 144" xfId="3204"/>
    <cellStyle name="20% - Énfasis4 144 2" xfId="3205"/>
    <cellStyle name="20% - Énfasis4 145" xfId="3206"/>
    <cellStyle name="20% - Énfasis4 145 2" xfId="3207"/>
    <cellStyle name="20% - Énfasis4 146" xfId="3208"/>
    <cellStyle name="20% - Énfasis4 146 2" xfId="3209"/>
    <cellStyle name="20% - Énfasis4 147" xfId="3210"/>
    <cellStyle name="20% - Énfasis4 147 2" xfId="3211"/>
    <cellStyle name="20% - Énfasis4 148" xfId="3212"/>
    <cellStyle name="20% - Énfasis4 148 2" xfId="3213"/>
    <cellStyle name="20% - Énfasis4 149" xfId="3214"/>
    <cellStyle name="20% - Énfasis4 149 2" xfId="3215"/>
    <cellStyle name="20% - Énfasis4 15" xfId="3216"/>
    <cellStyle name="20% - Énfasis4 15 2" xfId="3217"/>
    <cellStyle name="20% - Énfasis4 150" xfId="3218"/>
    <cellStyle name="20% - Énfasis4 150 2" xfId="3219"/>
    <cellStyle name="20% - Énfasis4 151" xfId="3220"/>
    <cellStyle name="20% - Énfasis4 151 2" xfId="3221"/>
    <cellStyle name="20% - Énfasis4 152" xfId="3222"/>
    <cellStyle name="20% - Énfasis4 152 2" xfId="3223"/>
    <cellStyle name="20% - Énfasis4 153" xfId="3224"/>
    <cellStyle name="20% - Énfasis4 153 2" xfId="3225"/>
    <cellStyle name="20% - Énfasis4 154" xfId="3226"/>
    <cellStyle name="20% - Énfasis4 154 2" xfId="3227"/>
    <cellStyle name="20% - Énfasis4 155" xfId="3228"/>
    <cellStyle name="20% - Énfasis4 155 2" xfId="3229"/>
    <cellStyle name="20% - Énfasis4 156" xfId="3230"/>
    <cellStyle name="20% - Énfasis4 156 2" xfId="3231"/>
    <cellStyle name="20% - Énfasis4 157" xfId="3232"/>
    <cellStyle name="20% - Énfasis4 157 2" xfId="3233"/>
    <cellStyle name="20% - Énfasis4 158" xfId="3234"/>
    <cellStyle name="20% - Énfasis4 158 2" xfId="3235"/>
    <cellStyle name="20% - Énfasis4 159" xfId="3236"/>
    <cellStyle name="20% - Énfasis4 159 2" xfId="3237"/>
    <cellStyle name="20% - Énfasis4 16" xfId="3238"/>
    <cellStyle name="20% - Énfasis4 16 2" xfId="3239"/>
    <cellStyle name="20% - Énfasis4 160" xfId="3240"/>
    <cellStyle name="20% - Énfasis4 160 2" xfId="3241"/>
    <cellStyle name="20% - Énfasis4 161" xfId="3242"/>
    <cellStyle name="20% - Énfasis4 161 2" xfId="3243"/>
    <cellStyle name="20% - Énfasis4 162" xfId="3244"/>
    <cellStyle name="20% - Énfasis4 162 2" xfId="3245"/>
    <cellStyle name="20% - Énfasis4 163" xfId="3246"/>
    <cellStyle name="20% - Énfasis4 163 2" xfId="3247"/>
    <cellStyle name="20% - Énfasis4 164" xfId="3248"/>
    <cellStyle name="20% - Énfasis4 164 2" xfId="3249"/>
    <cellStyle name="20% - Énfasis4 165" xfId="3250"/>
    <cellStyle name="20% - Énfasis4 165 2" xfId="3251"/>
    <cellStyle name="20% - Énfasis4 166" xfId="3252"/>
    <cellStyle name="20% - Énfasis4 166 2" xfId="3253"/>
    <cellStyle name="20% - Énfasis4 167" xfId="3254"/>
    <cellStyle name="20% - Énfasis4 167 2" xfId="3255"/>
    <cellStyle name="20% - Énfasis4 168" xfId="3256"/>
    <cellStyle name="20% - Énfasis4 168 2" xfId="3257"/>
    <cellStyle name="20% - Énfasis4 169" xfId="3258"/>
    <cellStyle name="20% - Énfasis4 169 2" xfId="3259"/>
    <cellStyle name="20% - Énfasis4 17" xfId="3260"/>
    <cellStyle name="20% - Énfasis4 17 2" xfId="3261"/>
    <cellStyle name="20% - Énfasis4 170" xfId="3262"/>
    <cellStyle name="20% - Énfasis4 170 2" xfId="3263"/>
    <cellStyle name="20% - Énfasis4 171" xfId="3264"/>
    <cellStyle name="20% - Énfasis4 171 2" xfId="3265"/>
    <cellStyle name="20% - Énfasis4 172" xfId="3266"/>
    <cellStyle name="20% - Énfasis4 172 2" xfId="3267"/>
    <cellStyle name="20% - Énfasis4 173" xfId="3268"/>
    <cellStyle name="20% - Énfasis4 173 2" xfId="3269"/>
    <cellStyle name="20% - Énfasis4 174" xfId="3270"/>
    <cellStyle name="20% - Énfasis4 174 2" xfId="3271"/>
    <cellStyle name="20% - Énfasis4 175" xfId="3272"/>
    <cellStyle name="20% - Énfasis4 175 2" xfId="3273"/>
    <cellStyle name="20% - Énfasis4 176" xfId="3274"/>
    <cellStyle name="20% - Énfasis4 176 2" xfId="3275"/>
    <cellStyle name="20% - Énfasis4 177" xfId="3276"/>
    <cellStyle name="20% - Énfasis4 177 2" xfId="3277"/>
    <cellStyle name="20% - Énfasis4 178" xfId="3278"/>
    <cellStyle name="20% - Énfasis4 178 2" xfId="3279"/>
    <cellStyle name="20% - Énfasis4 179" xfId="3280"/>
    <cellStyle name="20% - Énfasis4 179 2" xfId="3281"/>
    <cellStyle name="20% - Énfasis4 18" xfId="3282"/>
    <cellStyle name="20% - Énfasis4 18 2" xfId="3283"/>
    <cellStyle name="20% - Énfasis4 180" xfId="3284"/>
    <cellStyle name="20% - Énfasis4 180 2" xfId="3285"/>
    <cellStyle name="20% - Énfasis4 181" xfId="3286"/>
    <cellStyle name="20% - Énfasis4 181 2" xfId="3287"/>
    <cellStyle name="20% - Énfasis4 182" xfId="3288"/>
    <cellStyle name="20% - Énfasis4 182 2" xfId="3289"/>
    <cellStyle name="20% - Énfasis4 183" xfId="3290"/>
    <cellStyle name="20% - Énfasis4 183 2" xfId="3291"/>
    <cellStyle name="20% - Énfasis4 184" xfId="3292"/>
    <cellStyle name="20% - Énfasis4 184 2" xfId="3293"/>
    <cellStyle name="20% - Énfasis4 185" xfId="3294"/>
    <cellStyle name="20% - Énfasis4 185 2" xfId="3295"/>
    <cellStyle name="20% - Énfasis4 186" xfId="3296"/>
    <cellStyle name="20% - Énfasis4 186 2" xfId="3297"/>
    <cellStyle name="20% - Énfasis4 187" xfId="3298"/>
    <cellStyle name="20% - Énfasis4 187 2" xfId="3299"/>
    <cellStyle name="20% - Énfasis4 188" xfId="3300"/>
    <cellStyle name="20% - Énfasis4 188 2" xfId="3301"/>
    <cellStyle name="20% - Énfasis4 189" xfId="3302"/>
    <cellStyle name="20% - Énfasis4 189 2" xfId="3303"/>
    <cellStyle name="20% - Énfasis4 19" xfId="3304"/>
    <cellStyle name="20% - Énfasis4 19 2" xfId="3305"/>
    <cellStyle name="20% - Énfasis4 190" xfId="3306"/>
    <cellStyle name="20% - Énfasis4 190 2" xfId="3307"/>
    <cellStyle name="20% - Énfasis4 191" xfId="3308"/>
    <cellStyle name="20% - Énfasis4 191 2" xfId="3309"/>
    <cellStyle name="20% - Énfasis4 192" xfId="3310"/>
    <cellStyle name="20% - Énfasis4 192 2" xfId="3311"/>
    <cellStyle name="20% - Énfasis4 193" xfId="3312"/>
    <cellStyle name="20% - Énfasis4 193 2" xfId="3313"/>
    <cellStyle name="20% - Énfasis4 194" xfId="3314"/>
    <cellStyle name="20% - Énfasis4 194 2" xfId="3315"/>
    <cellStyle name="20% - Énfasis4 195" xfId="3316"/>
    <cellStyle name="20% - Énfasis4 195 2" xfId="3317"/>
    <cellStyle name="20% - Énfasis4 196" xfId="3318"/>
    <cellStyle name="20% - Énfasis4 196 2" xfId="3319"/>
    <cellStyle name="20% - Énfasis4 197" xfId="3320"/>
    <cellStyle name="20% - Énfasis4 197 2" xfId="3321"/>
    <cellStyle name="20% - Énfasis4 198" xfId="3322"/>
    <cellStyle name="20% - Énfasis4 198 2" xfId="3323"/>
    <cellStyle name="20% - Énfasis4 199" xfId="3324"/>
    <cellStyle name="20% - Énfasis4 199 2" xfId="3325"/>
    <cellStyle name="20% - Énfasis4 2" xfId="3326"/>
    <cellStyle name="20% - Énfasis4 2 2" xfId="3327"/>
    <cellStyle name="20% - Énfasis4 2 2 2" xfId="3328"/>
    <cellStyle name="20% - Énfasis4 2 2 3" xfId="3329"/>
    <cellStyle name="20% - Énfasis4 2 2_Chile DataRequest2210v1" xfId="3330"/>
    <cellStyle name="20% - Énfasis4 2 3" xfId="3331"/>
    <cellStyle name="20% - Énfasis4 2 3 2" xfId="3332"/>
    <cellStyle name="20% - Énfasis4 2 4" xfId="3333"/>
    <cellStyle name="20% - Énfasis4 2 4 2" xfId="3334"/>
    <cellStyle name="20% - Énfasis4 2 5" xfId="3335"/>
    <cellStyle name="20% - Énfasis4 2 5 2" xfId="3336"/>
    <cellStyle name="20% - Énfasis4 2_% Operaciones" xfId="3337"/>
    <cellStyle name="20% - Énfasis4 20" xfId="3338"/>
    <cellStyle name="20% - Énfasis4 20 2" xfId="3339"/>
    <cellStyle name="20% - Énfasis4 200" xfId="3340"/>
    <cellStyle name="20% - Énfasis4 200 2" xfId="3341"/>
    <cellStyle name="20% - Énfasis4 201" xfId="3342"/>
    <cellStyle name="20% - Énfasis4 201 2" xfId="3343"/>
    <cellStyle name="20% - Énfasis4 202" xfId="3344"/>
    <cellStyle name="20% - Énfasis4 202 2" xfId="3345"/>
    <cellStyle name="20% - Énfasis4 203" xfId="3346"/>
    <cellStyle name="20% - Énfasis4 203 2" xfId="3347"/>
    <cellStyle name="20% - Énfasis4 204" xfId="3348"/>
    <cellStyle name="20% - Énfasis4 204 2" xfId="3349"/>
    <cellStyle name="20% - Énfasis4 205" xfId="3350"/>
    <cellStyle name="20% - Énfasis4 205 2" xfId="3351"/>
    <cellStyle name="20% - Énfasis4 206" xfId="3352"/>
    <cellStyle name="20% - Énfasis4 206 2" xfId="3353"/>
    <cellStyle name="20% - Énfasis4 207" xfId="3354"/>
    <cellStyle name="20% - Énfasis4 207 2" xfId="3355"/>
    <cellStyle name="20% - Énfasis4 208" xfId="3356"/>
    <cellStyle name="20% - Énfasis4 208 2" xfId="3357"/>
    <cellStyle name="20% - Énfasis4 209" xfId="3358"/>
    <cellStyle name="20% - Énfasis4 209 2" xfId="3359"/>
    <cellStyle name="20% - Énfasis4 21" xfId="3360"/>
    <cellStyle name="20% - Énfasis4 21 2" xfId="3361"/>
    <cellStyle name="20% - Énfasis4 210" xfId="3362"/>
    <cellStyle name="20% - Énfasis4 210 2" xfId="3363"/>
    <cellStyle name="20% - Énfasis4 211" xfId="3364"/>
    <cellStyle name="20% - Énfasis4 211 2" xfId="3365"/>
    <cellStyle name="20% - Énfasis4 212" xfId="3366"/>
    <cellStyle name="20% - Énfasis4 212 2" xfId="3367"/>
    <cellStyle name="20% - Énfasis4 213" xfId="3368"/>
    <cellStyle name="20% - Énfasis4 213 2" xfId="3369"/>
    <cellStyle name="20% - Énfasis4 214" xfId="3370"/>
    <cellStyle name="20% - Énfasis4 214 2" xfId="3371"/>
    <cellStyle name="20% - Énfasis4 215" xfId="3372"/>
    <cellStyle name="20% - Énfasis4 215 2" xfId="3373"/>
    <cellStyle name="20% - Énfasis4 216" xfId="3374"/>
    <cellStyle name="20% - Énfasis4 216 2" xfId="3375"/>
    <cellStyle name="20% - Énfasis4 217" xfId="3376"/>
    <cellStyle name="20% - Énfasis4 217 2" xfId="3377"/>
    <cellStyle name="20% - Énfasis4 218" xfId="3378"/>
    <cellStyle name="20% - Énfasis4 218 2" xfId="3379"/>
    <cellStyle name="20% - Énfasis4 219" xfId="3380"/>
    <cellStyle name="20% - Énfasis4 219 2" xfId="3381"/>
    <cellStyle name="20% - Énfasis4 22" xfId="3382"/>
    <cellStyle name="20% - Énfasis4 22 2" xfId="3383"/>
    <cellStyle name="20% - Énfasis4 220" xfId="3384"/>
    <cellStyle name="20% - Énfasis4 220 2" xfId="3385"/>
    <cellStyle name="20% - Énfasis4 221" xfId="3386"/>
    <cellStyle name="20% - Énfasis4 221 2" xfId="3387"/>
    <cellStyle name="20% - Énfasis4 222" xfId="3388"/>
    <cellStyle name="20% - Énfasis4 222 2" xfId="3389"/>
    <cellStyle name="20% - Énfasis4 223" xfId="3390"/>
    <cellStyle name="20% - Énfasis4 223 2" xfId="3391"/>
    <cellStyle name="20% - Énfasis4 224" xfId="3392"/>
    <cellStyle name="20% - Énfasis4 224 2" xfId="3393"/>
    <cellStyle name="20% - Énfasis4 225" xfId="3394"/>
    <cellStyle name="20% - Énfasis4 225 2" xfId="3395"/>
    <cellStyle name="20% - Énfasis4 226" xfId="3396"/>
    <cellStyle name="20% - Énfasis4 226 2" xfId="3397"/>
    <cellStyle name="20% - Énfasis4 227" xfId="3398"/>
    <cellStyle name="20% - Énfasis4 227 2" xfId="3399"/>
    <cellStyle name="20% - Énfasis4 228" xfId="3400"/>
    <cellStyle name="20% - Énfasis4 228 2" xfId="3401"/>
    <cellStyle name="20% - Énfasis4 229" xfId="3402"/>
    <cellStyle name="20% - Énfasis4 229 2" xfId="3403"/>
    <cellStyle name="20% - Énfasis4 23" xfId="3404"/>
    <cellStyle name="20% - Énfasis4 23 2" xfId="3405"/>
    <cellStyle name="20% - Énfasis4 230" xfId="3406"/>
    <cellStyle name="20% - Énfasis4 230 2" xfId="3407"/>
    <cellStyle name="20% - Énfasis4 231" xfId="3408"/>
    <cellStyle name="20% - Énfasis4 231 2" xfId="3409"/>
    <cellStyle name="20% - Énfasis4 232" xfId="3410"/>
    <cellStyle name="20% - Énfasis4 232 2" xfId="3411"/>
    <cellStyle name="20% - Énfasis4 233" xfId="3412"/>
    <cellStyle name="20% - Énfasis4 233 2" xfId="3413"/>
    <cellStyle name="20% - Énfasis4 234" xfId="3414"/>
    <cellStyle name="20% - Énfasis4 234 2" xfId="3415"/>
    <cellStyle name="20% - Énfasis4 235" xfId="3416"/>
    <cellStyle name="20% - Énfasis4 235 2" xfId="3417"/>
    <cellStyle name="20% - Énfasis4 236" xfId="3418"/>
    <cellStyle name="20% - Énfasis4 236 2" xfId="3419"/>
    <cellStyle name="20% - Énfasis4 237" xfId="3420"/>
    <cellStyle name="20% - Énfasis4 237 2" xfId="3421"/>
    <cellStyle name="20% - Énfasis4 238" xfId="3422"/>
    <cellStyle name="20% - Énfasis4 238 2" xfId="3423"/>
    <cellStyle name="20% - Énfasis4 239" xfId="3424"/>
    <cellStyle name="20% - Énfasis4 239 2" xfId="3425"/>
    <cellStyle name="20% - Énfasis4 24" xfId="3426"/>
    <cellStyle name="20% - Énfasis4 24 2" xfId="3427"/>
    <cellStyle name="20% - Énfasis4 240" xfId="3428"/>
    <cellStyle name="20% - Énfasis4 240 2" xfId="3429"/>
    <cellStyle name="20% - Énfasis4 241" xfId="3430"/>
    <cellStyle name="20% - Énfasis4 241 2" xfId="3431"/>
    <cellStyle name="20% - Énfasis4 242" xfId="3432"/>
    <cellStyle name="20% - Énfasis4 242 2" xfId="3433"/>
    <cellStyle name="20% - Énfasis4 243" xfId="3434"/>
    <cellStyle name="20% - Énfasis4 243 2" xfId="3435"/>
    <cellStyle name="20% - Énfasis4 244" xfId="3436"/>
    <cellStyle name="20% - Énfasis4 244 2" xfId="3437"/>
    <cellStyle name="20% - Énfasis4 245" xfId="3438"/>
    <cellStyle name="20% - Énfasis4 245 2" xfId="3439"/>
    <cellStyle name="20% - Énfasis4 246" xfId="3440"/>
    <cellStyle name="20% - Énfasis4 246 2" xfId="3441"/>
    <cellStyle name="20% - Énfasis4 247" xfId="3442"/>
    <cellStyle name="20% - Énfasis4 247 2" xfId="3443"/>
    <cellStyle name="20% - Énfasis4 248" xfId="3444"/>
    <cellStyle name="20% - Énfasis4 248 2" xfId="3445"/>
    <cellStyle name="20% - Énfasis4 249" xfId="3446"/>
    <cellStyle name="20% - Énfasis4 249 2" xfId="3447"/>
    <cellStyle name="20% - Énfasis4 25" xfId="3448"/>
    <cellStyle name="20% - Énfasis4 25 2" xfId="3449"/>
    <cellStyle name="20% - Énfasis4 250" xfId="3450"/>
    <cellStyle name="20% - Énfasis4 250 2" xfId="3451"/>
    <cellStyle name="20% - Énfasis4 251" xfId="3452"/>
    <cellStyle name="20% - Énfasis4 251 2" xfId="3453"/>
    <cellStyle name="20% - Énfasis4 252" xfId="3454"/>
    <cellStyle name="20% - Énfasis4 252 2" xfId="3455"/>
    <cellStyle name="20% - Énfasis4 253" xfId="3456"/>
    <cellStyle name="20% - Énfasis4 253 2" xfId="3457"/>
    <cellStyle name="20% - Énfasis4 254" xfId="3458"/>
    <cellStyle name="20% - Énfasis4 254 2" xfId="3459"/>
    <cellStyle name="20% - Énfasis4 255" xfId="3460"/>
    <cellStyle name="20% - Énfasis4 255 2" xfId="3461"/>
    <cellStyle name="20% - Énfasis4 26" xfId="3462"/>
    <cellStyle name="20% - Énfasis4 26 2" xfId="3463"/>
    <cellStyle name="20% - Énfasis4 27" xfId="3464"/>
    <cellStyle name="20% - Énfasis4 27 2" xfId="3465"/>
    <cellStyle name="20% - Énfasis4 28" xfId="3466"/>
    <cellStyle name="20% - Énfasis4 28 2" xfId="3467"/>
    <cellStyle name="20% - Énfasis4 29" xfId="3468"/>
    <cellStyle name="20% - Énfasis4 29 2" xfId="3469"/>
    <cellStyle name="20% - Énfasis4 3" xfId="3470"/>
    <cellStyle name="20% - Énfasis4 30" xfId="3471"/>
    <cellStyle name="20% - Énfasis4 30 2" xfId="3472"/>
    <cellStyle name="20% - Énfasis4 31" xfId="3473"/>
    <cellStyle name="20% - Énfasis4 31 2" xfId="3474"/>
    <cellStyle name="20% - Énfasis4 32" xfId="3475"/>
    <cellStyle name="20% - Énfasis4 32 2" xfId="3476"/>
    <cellStyle name="20% - Énfasis4 33" xfId="3477"/>
    <cellStyle name="20% - Énfasis4 33 2" xfId="3478"/>
    <cellStyle name="20% - Énfasis4 34" xfId="3479"/>
    <cellStyle name="20% - Énfasis4 34 2" xfId="3480"/>
    <cellStyle name="20% - Énfasis4 35" xfId="3481"/>
    <cellStyle name="20% - Énfasis4 35 2" xfId="3482"/>
    <cellStyle name="20% - Énfasis4 36" xfId="3483"/>
    <cellStyle name="20% - Énfasis4 36 2" xfId="3484"/>
    <cellStyle name="20% - Énfasis4 37" xfId="3485"/>
    <cellStyle name="20% - Énfasis4 37 2" xfId="3486"/>
    <cellStyle name="20% - Énfasis4 38" xfId="3487"/>
    <cellStyle name="20% - Énfasis4 38 2" xfId="3488"/>
    <cellStyle name="20% - Énfasis4 39" xfId="3489"/>
    <cellStyle name="20% - Énfasis4 39 2" xfId="3490"/>
    <cellStyle name="20% - Énfasis4 4" xfId="3491"/>
    <cellStyle name="20% - Énfasis4 40" xfId="3492"/>
    <cellStyle name="20% - Énfasis4 40 2" xfId="3493"/>
    <cellStyle name="20% - Énfasis4 41" xfId="3494"/>
    <cellStyle name="20% - Énfasis4 41 2" xfId="3495"/>
    <cellStyle name="20% - Énfasis4 42" xfId="3496"/>
    <cellStyle name="20% - Énfasis4 42 2" xfId="3497"/>
    <cellStyle name="20% - Énfasis4 43" xfId="3498"/>
    <cellStyle name="20% - Énfasis4 43 2" xfId="3499"/>
    <cellStyle name="20% - Énfasis4 44" xfId="3500"/>
    <cellStyle name="20% - Énfasis4 44 2" xfId="3501"/>
    <cellStyle name="20% - Énfasis4 45" xfId="3502"/>
    <cellStyle name="20% - Énfasis4 45 2" xfId="3503"/>
    <cellStyle name="20% - Énfasis4 46" xfId="3504"/>
    <cellStyle name="20% - Énfasis4 46 2" xfId="3505"/>
    <cellStyle name="20% - Énfasis4 47" xfId="3506"/>
    <cellStyle name="20% - Énfasis4 47 2" xfId="3507"/>
    <cellStyle name="20% - Énfasis4 48" xfId="3508"/>
    <cellStyle name="20% - Énfasis4 48 2" xfId="3509"/>
    <cellStyle name="20% - Énfasis4 49" xfId="3510"/>
    <cellStyle name="20% - Énfasis4 49 2" xfId="3511"/>
    <cellStyle name="20% - Énfasis4 5" xfId="3512"/>
    <cellStyle name="20% - Énfasis4 5 2" xfId="3513"/>
    <cellStyle name="20% - Énfasis4 50" xfId="3514"/>
    <cellStyle name="20% - Énfasis4 50 2" xfId="3515"/>
    <cellStyle name="20% - Énfasis4 51" xfId="3516"/>
    <cellStyle name="20% - Énfasis4 51 2" xfId="3517"/>
    <cellStyle name="20% - Énfasis4 52" xfId="3518"/>
    <cellStyle name="20% - Énfasis4 52 2" xfId="3519"/>
    <cellStyle name="20% - Énfasis4 53" xfId="3520"/>
    <cellStyle name="20% - Énfasis4 53 2" xfId="3521"/>
    <cellStyle name="20% - Énfasis4 54" xfId="3522"/>
    <cellStyle name="20% - Énfasis4 54 2" xfId="3523"/>
    <cellStyle name="20% - Énfasis4 55" xfId="3524"/>
    <cellStyle name="20% - Énfasis4 55 2" xfId="3525"/>
    <cellStyle name="20% - Énfasis4 56" xfId="3526"/>
    <cellStyle name="20% - Énfasis4 56 2" xfId="3527"/>
    <cellStyle name="20% - Énfasis4 57" xfId="3528"/>
    <cellStyle name="20% - Énfasis4 57 2" xfId="3529"/>
    <cellStyle name="20% - Énfasis4 58" xfId="3530"/>
    <cellStyle name="20% - Énfasis4 58 2" xfId="3531"/>
    <cellStyle name="20% - Énfasis4 59" xfId="3532"/>
    <cellStyle name="20% - Énfasis4 59 2" xfId="3533"/>
    <cellStyle name="20% - Énfasis4 6" xfId="3534"/>
    <cellStyle name="20% - Énfasis4 6 2" xfId="3535"/>
    <cellStyle name="20% - Énfasis4 60" xfId="3536"/>
    <cellStyle name="20% - Énfasis4 60 2" xfId="3537"/>
    <cellStyle name="20% - Énfasis4 61" xfId="3538"/>
    <cellStyle name="20% - Énfasis4 61 2" xfId="3539"/>
    <cellStyle name="20% - Énfasis4 62" xfId="3540"/>
    <cellStyle name="20% - Énfasis4 62 2" xfId="3541"/>
    <cellStyle name="20% - Énfasis4 63" xfId="3542"/>
    <cellStyle name="20% - Énfasis4 63 2" xfId="3543"/>
    <cellStyle name="20% - Énfasis4 64" xfId="3544"/>
    <cellStyle name="20% - Énfasis4 64 2" xfId="3545"/>
    <cellStyle name="20% - Énfasis4 65" xfId="3546"/>
    <cellStyle name="20% - Énfasis4 65 2" xfId="3547"/>
    <cellStyle name="20% - Énfasis4 66" xfId="3548"/>
    <cellStyle name="20% - Énfasis4 66 2" xfId="3549"/>
    <cellStyle name="20% - Énfasis4 67" xfId="3550"/>
    <cellStyle name="20% - Énfasis4 67 2" xfId="3551"/>
    <cellStyle name="20% - Énfasis4 68" xfId="3552"/>
    <cellStyle name="20% - Énfasis4 68 2" xfId="3553"/>
    <cellStyle name="20% - Énfasis4 69" xfId="3554"/>
    <cellStyle name="20% - Énfasis4 69 2" xfId="3555"/>
    <cellStyle name="20% - Énfasis4 7" xfId="3556"/>
    <cellStyle name="20% - Énfasis4 7 2" xfId="3557"/>
    <cellStyle name="20% - Énfasis4 70" xfId="3558"/>
    <cellStyle name="20% - Énfasis4 70 2" xfId="3559"/>
    <cellStyle name="20% - Énfasis4 71" xfId="3560"/>
    <cellStyle name="20% - Énfasis4 71 2" xfId="3561"/>
    <cellStyle name="20% - Énfasis4 72" xfId="3562"/>
    <cellStyle name="20% - Énfasis4 72 2" xfId="3563"/>
    <cellStyle name="20% - Énfasis4 73" xfId="3564"/>
    <cellStyle name="20% - Énfasis4 73 2" xfId="3565"/>
    <cellStyle name="20% - Énfasis4 74" xfId="3566"/>
    <cellStyle name="20% - Énfasis4 74 2" xfId="3567"/>
    <cellStyle name="20% - Énfasis4 75" xfId="3568"/>
    <cellStyle name="20% - Énfasis4 75 2" xfId="3569"/>
    <cellStyle name="20% - Énfasis4 76" xfId="3570"/>
    <cellStyle name="20% - Énfasis4 76 2" xfId="3571"/>
    <cellStyle name="20% - Énfasis4 77" xfId="3572"/>
    <cellStyle name="20% - Énfasis4 77 2" xfId="3573"/>
    <cellStyle name="20% - Énfasis4 78" xfId="3574"/>
    <cellStyle name="20% - Énfasis4 78 2" xfId="3575"/>
    <cellStyle name="20% - Énfasis4 79" xfId="3576"/>
    <cellStyle name="20% - Énfasis4 79 2" xfId="3577"/>
    <cellStyle name="20% - Énfasis4 8" xfId="3578"/>
    <cellStyle name="20% - Énfasis4 8 2" xfId="3579"/>
    <cellStyle name="20% - Énfasis4 80" xfId="3580"/>
    <cellStyle name="20% - Énfasis4 80 2" xfId="3581"/>
    <cellStyle name="20% - Énfasis4 81" xfId="3582"/>
    <cellStyle name="20% - Énfasis4 81 2" xfId="3583"/>
    <cellStyle name="20% - Énfasis4 82" xfId="3584"/>
    <cellStyle name="20% - Énfasis4 82 2" xfId="3585"/>
    <cellStyle name="20% - Énfasis4 83" xfId="3586"/>
    <cellStyle name="20% - Énfasis4 83 2" xfId="3587"/>
    <cellStyle name="20% - Énfasis4 84" xfId="3588"/>
    <cellStyle name="20% - Énfasis4 84 2" xfId="3589"/>
    <cellStyle name="20% - Énfasis4 85" xfId="3590"/>
    <cellStyle name="20% - Énfasis4 85 2" xfId="3591"/>
    <cellStyle name="20% - Énfasis4 86" xfId="3592"/>
    <cellStyle name="20% - Énfasis4 86 2" xfId="3593"/>
    <cellStyle name="20% - Énfasis4 87" xfId="3594"/>
    <cellStyle name="20% - Énfasis4 87 2" xfId="3595"/>
    <cellStyle name="20% - Énfasis4 88" xfId="3596"/>
    <cellStyle name="20% - Énfasis4 88 2" xfId="3597"/>
    <cellStyle name="20% - Énfasis4 89" xfId="3598"/>
    <cellStyle name="20% - Énfasis4 89 2" xfId="3599"/>
    <cellStyle name="20% - Énfasis4 9" xfId="3600"/>
    <cellStyle name="20% - Énfasis4 9 2" xfId="3601"/>
    <cellStyle name="20% - Énfasis4 90" xfId="3602"/>
    <cellStyle name="20% - Énfasis4 90 2" xfId="3603"/>
    <cellStyle name="20% - Énfasis4 91" xfId="3604"/>
    <cellStyle name="20% - Énfasis4 91 2" xfId="3605"/>
    <cellStyle name="20% - Énfasis4 92" xfId="3606"/>
    <cellStyle name="20% - Énfasis4 92 2" xfId="3607"/>
    <cellStyle name="20% - Énfasis4 93" xfId="3608"/>
    <cellStyle name="20% - Énfasis4 93 2" xfId="3609"/>
    <cellStyle name="20% - Énfasis4 94" xfId="3610"/>
    <cellStyle name="20% - Énfasis4 94 2" xfId="3611"/>
    <cellStyle name="20% - Énfasis4 95" xfId="3612"/>
    <cellStyle name="20% - Énfasis4 95 2" xfId="3613"/>
    <cellStyle name="20% - Énfasis4 96" xfId="3614"/>
    <cellStyle name="20% - Énfasis4 96 2" xfId="3615"/>
    <cellStyle name="20% - Énfasis4 97" xfId="3616"/>
    <cellStyle name="20% - Énfasis4 97 2" xfId="3617"/>
    <cellStyle name="20% - Énfasis4 98" xfId="3618"/>
    <cellStyle name="20% - Énfasis4 98 2" xfId="3619"/>
    <cellStyle name="20% - Énfasis4 99" xfId="3620"/>
    <cellStyle name="20% - Énfasis4 99 2" xfId="3621"/>
    <cellStyle name="20% - Énfasis5 1" xfId="3622"/>
    <cellStyle name="20% - Énfasis5 10" xfId="3623"/>
    <cellStyle name="20% - Énfasis5 10 2" xfId="3624"/>
    <cellStyle name="20% - Énfasis5 100" xfId="3625"/>
    <cellStyle name="20% - Énfasis5 100 2" xfId="3626"/>
    <cellStyle name="20% - Énfasis5 101" xfId="3627"/>
    <cellStyle name="20% - Énfasis5 101 2" xfId="3628"/>
    <cellStyle name="20% - Énfasis5 102" xfId="3629"/>
    <cellStyle name="20% - Énfasis5 102 2" xfId="3630"/>
    <cellStyle name="20% - Énfasis5 103" xfId="3631"/>
    <cellStyle name="20% - Énfasis5 103 2" xfId="3632"/>
    <cellStyle name="20% - Énfasis5 104" xfId="3633"/>
    <cellStyle name="20% - Énfasis5 104 2" xfId="3634"/>
    <cellStyle name="20% - Énfasis5 105" xfId="3635"/>
    <cellStyle name="20% - Énfasis5 105 2" xfId="3636"/>
    <cellStyle name="20% - Énfasis5 106" xfId="3637"/>
    <cellStyle name="20% - Énfasis5 106 2" xfId="3638"/>
    <cellStyle name="20% - Énfasis5 107" xfId="3639"/>
    <cellStyle name="20% - Énfasis5 107 2" xfId="3640"/>
    <cellStyle name="20% - Énfasis5 108" xfId="3641"/>
    <cellStyle name="20% - Énfasis5 108 2" xfId="3642"/>
    <cellStyle name="20% - Énfasis5 109" xfId="3643"/>
    <cellStyle name="20% - Énfasis5 109 2" xfId="3644"/>
    <cellStyle name="20% - Énfasis5 11" xfId="3645"/>
    <cellStyle name="20% - Énfasis5 11 2" xfId="3646"/>
    <cellStyle name="20% - Énfasis5 110" xfId="3647"/>
    <cellStyle name="20% - Énfasis5 110 2" xfId="3648"/>
    <cellStyle name="20% - Énfasis5 111" xfId="3649"/>
    <cellStyle name="20% - Énfasis5 111 2" xfId="3650"/>
    <cellStyle name="20% - Énfasis5 112" xfId="3651"/>
    <cellStyle name="20% - Énfasis5 112 2" xfId="3652"/>
    <cellStyle name="20% - Énfasis5 113" xfId="3653"/>
    <cellStyle name="20% - Énfasis5 113 2" xfId="3654"/>
    <cellStyle name="20% - Énfasis5 114" xfId="3655"/>
    <cellStyle name="20% - Énfasis5 114 2" xfId="3656"/>
    <cellStyle name="20% - Énfasis5 115" xfId="3657"/>
    <cellStyle name="20% - Énfasis5 115 2" xfId="3658"/>
    <cellStyle name="20% - Énfasis5 116" xfId="3659"/>
    <cellStyle name="20% - Énfasis5 116 2" xfId="3660"/>
    <cellStyle name="20% - Énfasis5 117" xfId="3661"/>
    <cellStyle name="20% - Énfasis5 117 2" xfId="3662"/>
    <cellStyle name="20% - Énfasis5 118" xfId="3663"/>
    <cellStyle name="20% - Énfasis5 118 2" xfId="3664"/>
    <cellStyle name="20% - Énfasis5 119" xfId="3665"/>
    <cellStyle name="20% - Énfasis5 119 2" xfId="3666"/>
    <cellStyle name="20% - Énfasis5 12" xfId="3667"/>
    <cellStyle name="20% - Énfasis5 12 2" xfId="3668"/>
    <cellStyle name="20% - Énfasis5 120" xfId="3669"/>
    <cellStyle name="20% - Énfasis5 120 2" xfId="3670"/>
    <cellStyle name="20% - Énfasis5 121" xfId="3671"/>
    <cellStyle name="20% - Énfasis5 121 2" xfId="3672"/>
    <cellStyle name="20% - Énfasis5 122" xfId="3673"/>
    <cellStyle name="20% - Énfasis5 122 2" xfId="3674"/>
    <cellStyle name="20% - Énfasis5 123" xfId="3675"/>
    <cellStyle name="20% - Énfasis5 123 2" xfId="3676"/>
    <cellStyle name="20% - Énfasis5 124" xfId="3677"/>
    <cellStyle name="20% - Énfasis5 124 2" xfId="3678"/>
    <cellStyle name="20% - Énfasis5 125" xfId="3679"/>
    <cellStyle name="20% - Énfasis5 125 2" xfId="3680"/>
    <cellStyle name="20% - Énfasis5 126" xfId="3681"/>
    <cellStyle name="20% - Énfasis5 126 2" xfId="3682"/>
    <cellStyle name="20% - Énfasis5 127" xfId="3683"/>
    <cellStyle name="20% - Énfasis5 127 2" xfId="3684"/>
    <cellStyle name="20% - Énfasis5 128" xfId="3685"/>
    <cellStyle name="20% - Énfasis5 128 2" xfId="3686"/>
    <cellStyle name="20% - Énfasis5 129" xfId="3687"/>
    <cellStyle name="20% - Énfasis5 129 2" xfId="3688"/>
    <cellStyle name="20% - Énfasis5 13" xfId="3689"/>
    <cellStyle name="20% - Énfasis5 13 2" xfId="3690"/>
    <cellStyle name="20% - Énfasis5 130" xfId="3691"/>
    <cellStyle name="20% - Énfasis5 130 2" xfId="3692"/>
    <cellStyle name="20% - Énfasis5 131" xfId="3693"/>
    <cellStyle name="20% - Énfasis5 131 2" xfId="3694"/>
    <cellStyle name="20% - Énfasis5 132" xfId="3695"/>
    <cellStyle name="20% - Énfasis5 132 2" xfId="3696"/>
    <cellStyle name="20% - Énfasis5 133" xfId="3697"/>
    <cellStyle name="20% - Énfasis5 133 2" xfId="3698"/>
    <cellStyle name="20% - Énfasis5 134" xfId="3699"/>
    <cellStyle name="20% - Énfasis5 134 2" xfId="3700"/>
    <cellStyle name="20% - Énfasis5 135" xfId="3701"/>
    <cellStyle name="20% - Énfasis5 135 2" xfId="3702"/>
    <cellStyle name="20% - Énfasis5 136" xfId="3703"/>
    <cellStyle name="20% - Énfasis5 136 2" xfId="3704"/>
    <cellStyle name="20% - Énfasis5 137" xfId="3705"/>
    <cellStyle name="20% - Énfasis5 137 2" xfId="3706"/>
    <cellStyle name="20% - Énfasis5 138" xfId="3707"/>
    <cellStyle name="20% - Énfasis5 138 2" xfId="3708"/>
    <cellStyle name="20% - Énfasis5 139" xfId="3709"/>
    <cellStyle name="20% - Énfasis5 139 2" xfId="3710"/>
    <cellStyle name="20% - Énfasis5 14" xfId="3711"/>
    <cellStyle name="20% - Énfasis5 14 2" xfId="3712"/>
    <cellStyle name="20% - Énfasis5 140" xfId="3713"/>
    <cellStyle name="20% - Énfasis5 140 2" xfId="3714"/>
    <cellStyle name="20% - Énfasis5 141" xfId="3715"/>
    <cellStyle name="20% - Énfasis5 141 2" xfId="3716"/>
    <cellStyle name="20% - Énfasis5 142" xfId="3717"/>
    <cellStyle name="20% - Énfasis5 142 2" xfId="3718"/>
    <cellStyle name="20% - Énfasis5 143" xfId="3719"/>
    <cellStyle name="20% - Énfasis5 143 2" xfId="3720"/>
    <cellStyle name="20% - Énfasis5 144" xfId="3721"/>
    <cellStyle name="20% - Énfasis5 144 2" xfId="3722"/>
    <cellStyle name="20% - Énfasis5 145" xfId="3723"/>
    <cellStyle name="20% - Énfasis5 145 2" xfId="3724"/>
    <cellStyle name="20% - Énfasis5 146" xfId="3725"/>
    <cellStyle name="20% - Énfasis5 146 2" xfId="3726"/>
    <cellStyle name="20% - Énfasis5 147" xfId="3727"/>
    <cellStyle name="20% - Énfasis5 147 2" xfId="3728"/>
    <cellStyle name="20% - Énfasis5 148" xfId="3729"/>
    <cellStyle name="20% - Énfasis5 148 2" xfId="3730"/>
    <cellStyle name="20% - Énfasis5 149" xfId="3731"/>
    <cellStyle name="20% - Énfasis5 149 2" xfId="3732"/>
    <cellStyle name="20% - Énfasis5 15" xfId="3733"/>
    <cellStyle name="20% - Énfasis5 15 2" xfId="3734"/>
    <cellStyle name="20% - Énfasis5 150" xfId="3735"/>
    <cellStyle name="20% - Énfasis5 150 2" xfId="3736"/>
    <cellStyle name="20% - Énfasis5 151" xfId="3737"/>
    <cellStyle name="20% - Énfasis5 151 2" xfId="3738"/>
    <cellStyle name="20% - Énfasis5 152" xfId="3739"/>
    <cellStyle name="20% - Énfasis5 152 2" xfId="3740"/>
    <cellStyle name="20% - Énfasis5 153" xfId="3741"/>
    <cellStyle name="20% - Énfasis5 153 2" xfId="3742"/>
    <cellStyle name="20% - Énfasis5 154" xfId="3743"/>
    <cellStyle name="20% - Énfasis5 154 2" xfId="3744"/>
    <cellStyle name="20% - Énfasis5 155" xfId="3745"/>
    <cellStyle name="20% - Énfasis5 155 2" xfId="3746"/>
    <cellStyle name="20% - Énfasis5 156" xfId="3747"/>
    <cellStyle name="20% - Énfasis5 156 2" xfId="3748"/>
    <cellStyle name="20% - Énfasis5 157" xfId="3749"/>
    <cellStyle name="20% - Énfasis5 157 2" xfId="3750"/>
    <cellStyle name="20% - Énfasis5 158" xfId="3751"/>
    <cellStyle name="20% - Énfasis5 158 2" xfId="3752"/>
    <cellStyle name="20% - Énfasis5 159" xfId="3753"/>
    <cellStyle name="20% - Énfasis5 159 2" xfId="3754"/>
    <cellStyle name="20% - Énfasis5 16" xfId="3755"/>
    <cellStyle name="20% - Énfasis5 16 2" xfId="3756"/>
    <cellStyle name="20% - Énfasis5 160" xfId="3757"/>
    <cellStyle name="20% - Énfasis5 160 2" xfId="3758"/>
    <cellStyle name="20% - Énfasis5 161" xfId="3759"/>
    <cellStyle name="20% - Énfasis5 161 2" xfId="3760"/>
    <cellStyle name="20% - Énfasis5 162" xfId="3761"/>
    <cellStyle name="20% - Énfasis5 162 2" xfId="3762"/>
    <cellStyle name="20% - Énfasis5 163" xfId="3763"/>
    <cellStyle name="20% - Énfasis5 163 2" xfId="3764"/>
    <cellStyle name="20% - Énfasis5 164" xfId="3765"/>
    <cellStyle name="20% - Énfasis5 164 2" xfId="3766"/>
    <cellStyle name="20% - Énfasis5 165" xfId="3767"/>
    <cellStyle name="20% - Énfasis5 165 2" xfId="3768"/>
    <cellStyle name="20% - Énfasis5 166" xfId="3769"/>
    <cellStyle name="20% - Énfasis5 166 2" xfId="3770"/>
    <cellStyle name="20% - Énfasis5 167" xfId="3771"/>
    <cellStyle name="20% - Énfasis5 167 2" xfId="3772"/>
    <cellStyle name="20% - Énfasis5 168" xfId="3773"/>
    <cellStyle name="20% - Énfasis5 168 2" xfId="3774"/>
    <cellStyle name="20% - Énfasis5 169" xfId="3775"/>
    <cellStyle name="20% - Énfasis5 169 2" xfId="3776"/>
    <cellStyle name="20% - Énfasis5 17" xfId="3777"/>
    <cellStyle name="20% - Énfasis5 17 2" xfId="3778"/>
    <cellStyle name="20% - Énfasis5 170" xfId="3779"/>
    <cellStyle name="20% - Énfasis5 170 2" xfId="3780"/>
    <cellStyle name="20% - Énfasis5 171" xfId="3781"/>
    <cellStyle name="20% - Énfasis5 171 2" xfId="3782"/>
    <cellStyle name="20% - Énfasis5 172" xfId="3783"/>
    <cellStyle name="20% - Énfasis5 172 2" xfId="3784"/>
    <cellStyle name="20% - Énfasis5 173" xfId="3785"/>
    <cellStyle name="20% - Énfasis5 173 2" xfId="3786"/>
    <cellStyle name="20% - Énfasis5 174" xfId="3787"/>
    <cellStyle name="20% - Énfasis5 174 2" xfId="3788"/>
    <cellStyle name="20% - Énfasis5 175" xfId="3789"/>
    <cellStyle name="20% - Énfasis5 175 2" xfId="3790"/>
    <cellStyle name="20% - Énfasis5 176" xfId="3791"/>
    <cellStyle name="20% - Énfasis5 176 2" xfId="3792"/>
    <cellStyle name="20% - Énfasis5 177" xfId="3793"/>
    <cellStyle name="20% - Énfasis5 177 2" xfId="3794"/>
    <cellStyle name="20% - Énfasis5 178" xfId="3795"/>
    <cellStyle name="20% - Énfasis5 178 2" xfId="3796"/>
    <cellStyle name="20% - Énfasis5 179" xfId="3797"/>
    <cellStyle name="20% - Énfasis5 179 2" xfId="3798"/>
    <cellStyle name="20% - Énfasis5 18" xfId="3799"/>
    <cellStyle name="20% - Énfasis5 18 2" xfId="3800"/>
    <cellStyle name="20% - Énfasis5 180" xfId="3801"/>
    <cellStyle name="20% - Énfasis5 180 2" xfId="3802"/>
    <cellStyle name="20% - Énfasis5 181" xfId="3803"/>
    <cellStyle name="20% - Énfasis5 181 2" xfId="3804"/>
    <cellStyle name="20% - Énfasis5 182" xfId="3805"/>
    <cellStyle name="20% - Énfasis5 182 2" xfId="3806"/>
    <cellStyle name="20% - Énfasis5 183" xfId="3807"/>
    <cellStyle name="20% - Énfasis5 183 2" xfId="3808"/>
    <cellStyle name="20% - Énfasis5 184" xfId="3809"/>
    <cellStyle name="20% - Énfasis5 184 2" xfId="3810"/>
    <cellStyle name="20% - Énfasis5 185" xfId="3811"/>
    <cellStyle name="20% - Énfasis5 185 2" xfId="3812"/>
    <cellStyle name="20% - Énfasis5 186" xfId="3813"/>
    <cellStyle name="20% - Énfasis5 186 2" xfId="3814"/>
    <cellStyle name="20% - Énfasis5 187" xfId="3815"/>
    <cellStyle name="20% - Énfasis5 187 2" xfId="3816"/>
    <cellStyle name="20% - Énfasis5 188" xfId="3817"/>
    <cellStyle name="20% - Énfasis5 188 2" xfId="3818"/>
    <cellStyle name="20% - Énfasis5 189" xfId="3819"/>
    <cellStyle name="20% - Énfasis5 189 2" xfId="3820"/>
    <cellStyle name="20% - Énfasis5 19" xfId="3821"/>
    <cellStyle name="20% - Énfasis5 19 2" xfId="3822"/>
    <cellStyle name="20% - Énfasis5 190" xfId="3823"/>
    <cellStyle name="20% - Énfasis5 190 2" xfId="3824"/>
    <cellStyle name="20% - Énfasis5 191" xfId="3825"/>
    <cellStyle name="20% - Énfasis5 191 2" xfId="3826"/>
    <cellStyle name="20% - Énfasis5 192" xfId="3827"/>
    <cellStyle name="20% - Énfasis5 192 2" xfId="3828"/>
    <cellStyle name="20% - Énfasis5 193" xfId="3829"/>
    <cellStyle name="20% - Énfasis5 193 2" xfId="3830"/>
    <cellStyle name="20% - Énfasis5 194" xfId="3831"/>
    <cellStyle name="20% - Énfasis5 194 2" xfId="3832"/>
    <cellStyle name="20% - Énfasis5 195" xfId="3833"/>
    <cellStyle name="20% - Énfasis5 195 2" xfId="3834"/>
    <cellStyle name="20% - Énfasis5 196" xfId="3835"/>
    <cellStyle name="20% - Énfasis5 196 2" xfId="3836"/>
    <cellStyle name="20% - Énfasis5 197" xfId="3837"/>
    <cellStyle name="20% - Énfasis5 197 2" xfId="3838"/>
    <cellStyle name="20% - Énfasis5 198" xfId="3839"/>
    <cellStyle name="20% - Énfasis5 198 2" xfId="3840"/>
    <cellStyle name="20% - Énfasis5 199" xfId="3841"/>
    <cellStyle name="20% - Énfasis5 199 2" xfId="3842"/>
    <cellStyle name="20% - Énfasis5 2" xfId="3843"/>
    <cellStyle name="20% - Énfasis5 2 2" xfId="3844"/>
    <cellStyle name="20% - Énfasis5 2 2 2" xfId="3845"/>
    <cellStyle name="20% - Énfasis5 2 2 3" xfId="3846"/>
    <cellStyle name="20% - Énfasis5 2 2_Chile DataRequest2210v1" xfId="3847"/>
    <cellStyle name="20% - Énfasis5 2 3" xfId="3848"/>
    <cellStyle name="20% - Énfasis5 2 3 2" xfId="3849"/>
    <cellStyle name="20% - Énfasis5 2 4" xfId="3850"/>
    <cellStyle name="20% - Énfasis5 2 4 2" xfId="3851"/>
    <cellStyle name="20% - Énfasis5 2 5" xfId="3852"/>
    <cellStyle name="20% - Énfasis5 2 5 2" xfId="3853"/>
    <cellStyle name="20% - Énfasis5 2_% Operaciones" xfId="3854"/>
    <cellStyle name="20% - Énfasis5 20" xfId="3855"/>
    <cellStyle name="20% - Énfasis5 20 2" xfId="3856"/>
    <cellStyle name="20% - Énfasis5 200" xfId="3857"/>
    <cellStyle name="20% - Énfasis5 200 2" xfId="3858"/>
    <cellStyle name="20% - Énfasis5 201" xfId="3859"/>
    <cellStyle name="20% - Énfasis5 201 2" xfId="3860"/>
    <cellStyle name="20% - Énfasis5 202" xfId="3861"/>
    <cellStyle name="20% - Énfasis5 202 2" xfId="3862"/>
    <cellStyle name="20% - Énfasis5 203" xfId="3863"/>
    <cellStyle name="20% - Énfasis5 203 2" xfId="3864"/>
    <cellStyle name="20% - Énfasis5 204" xfId="3865"/>
    <cellStyle name="20% - Énfasis5 204 2" xfId="3866"/>
    <cellStyle name="20% - Énfasis5 205" xfId="3867"/>
    <cellStyle name="20% - Énfasis5 205 2" xfId="3868"/>
    <cellStyle name="20% - Énfasis5 206" xfId="3869"/>
    <cellStyle name="20% - Énfasis5 206 2" xfId="3870"/>
    <cellStyle name="20% - Énfasis5 207" xfId="3871"/>
    <cellStyle name="20% - Énfasis5 207 2" xfId="3872"/>
    <cellStyle name="20% - Énfasis5 208" xfId="3873"/>
    <cellStyle name="20% - Énfasis5 208 2" xfId="3874"/>
    <cellStyle name="20% - Énfasis5 209" xfId="3875"/>
    <cellStyle name="20% - Énfasis5 209 2" xfId="3876"/>
    <cellStyle name="20% - Énfasis5 21" xfId="3877"/>
    <cellStyle name="20% - Énfasis5 21 2" xfId="3878"/>
    <cellStyle name="20% - Énfasis5 210" xfId="3879"/>
    <cellStyle name="20% - Énfasis5 210 2" xfId="3880"/>
    <cellStyle name="20% - Énfasis5 211" xfId="3881"/>
    <cellStyle name="20% - Énfasis5 211 2" xfId="3882"/>
    <cellStyle name="20% - Énfasis5 212" xfId="3883"/>
    <cellStyle name="20% - Énfasis5 212 2" xfId="3884"/>
    <cellStyle name="20% - Énfasis5 213" xfId="3885"/>
    <cellStyle name="20% - Énfasis5 213 2" xfId="3886"/>
    <cellStyle name="20% - Énfasis5 214" xfId="3887"/>
    <cellStyle name="20% - Énfasis5 214 2" xfId="3888"/>
    <cellStyle name="20% - Énfasis5 215" xfId="3889"/>
    <cellStyle name="20% - Énfasis5 215 2" xfId="3890"/>
    <cellStyle name="20% - Énfasis5 216" xfId="3891"/>
    <cellStyle name="20% - Énfasis5 216 2" xfId="3892"/>
    <cellStyle name="20% - Énfasis5 217" xfId="3893"/>
    <cellStyle name="20% - Énfasis5 217 2" xfId="3894"/>
    <cellStyle name="20% - Énfasis5 218" xfId="3895"/>
    <cellStyle name="20% - Énfasis5 218 2" xfId="3896"/>
    <cellStyle name="20% - Énfasis5 219" xfId="3897"/>
    <cellStyle name="20% - Énfasis5 219 2" xfId="3898"/>
    <cellStyle name="20% - Énfasis5 22" xfId="3899"/>
    <cellStyle name="20% - Énfasis5 22 2" xfId="3900"/>
    <cellStyle name="20% - Énfasis5 220" xfId="3901"/>
    <cellStyle name="20% - Énfasis5 220 2" xfId="3902"/>
    <cellStyle name="20% - Énfasis5 221" xfId="3903"/>
    <cellStyle name="20% - Énfasis5 221 2" xfId="3904"/>
    <cellStyle name="20% - Énfasis5 222" xfId="3905"/>
    <cellStyle name="20% - Énfasis5 222 2" xfId="3906"/>
    <cellStyle name="20% - Énfasis5 223" xfId="3907"/>
    <cellStyle name="20% - Énfasis5 223 2" xfId="3908"/>
    <cellStyle name="20% - Énfasis5 224" xfId="3909"/>
    <cellStyle name="20% - Énfasis5 224 2" xfId="3910"/>
    <cellStyle name="20% - Énfasis5 225" xfId="3911"/>
    <cellStyle name="20% - Énfasis5 225 2" xfId="3912"/>
    <cellStyle name="20% - Énfasis5 226" xfId="3913"/>
    <cellStyle name="20% - Énfasis5 226 2" xfId="3914"/>
    <cellStyle name="20% - Énfasis5 227" xfId="3915"/>
    <cellStyle name="20% - Énfasis5 227 2" xfId="3916"/>
    <cellStyle name="20% - Énfasis5 228" xfId="3917"/>
    <cellStyle name="20% - Énfasis5 228 2" xfId="3918"/>
    <cellStyle name="20% - Énfasis5 229" xfId="3919"/>
    <cellStyle name="20% - Énfasis5 229 2" xfId="3920"/>
    <cellStyle name="20% - Énfasis5 23" xfId="3921"/>
    <cellStyle name="20% - Énfasis5 23 2" xfId="3922"/>
    <cellStyle name="20% - Énfasis5 230" xfId="3923"/>
    <cellStyle name="20% - Énfasis5 230 2" xfId="3924"/>
    <cellStyle name="20% - Énfasis5 231" xfId="3925"/>
    <cellStyle name="20% - Énfasis5 231 2" xfId="3926"/>
    <cellStyle name="20% - Énfasis5 232" xfId="3927"/>
    <cellStyle name="20% - Énfasis5 232 2" xfId="3928"/>
    <cellStyle name="20% - Énfasis5 233" xfId="3929"/>
    <cellStyle name="20% - Énfasis5 233 2" xfId="3930"/>
    <cellStyle name="20% - Énfasis5 234" xfId="3931"/>
    <cellStyle name="20% - Énfasis5 234 2" xfId="3932"/>
    <cellStyle name="20% - Énfasis5 235" xfId="3933"/>
    <cellStyle name="20% - Énfasis5 235 2" xfId="3934"/>
    <cellStyle name="20% - Énfasis5 236" xfId="3935"/>
    <cellStyle name="20% - Énfasis5 236 2" xfId="3936"/>
    <cellStyle name="20% - Énfasis5 237" xfId="3937"/>
    <cellStyle name="20% - Énfasis5 237 2" xfId="3938"/>
    <cellStyle name="20% - Énfasis5 238" xfId="3939"/>
    <cellStyle name="20% - Énfasis5 238 2" xfId="3940"/>
    <cellStyle name="20% - Énfasis5 239" xfId="3941"/>
    <cellStyle name="20% - Énfasis5 239 2" xfId="3942"/>
    <cellStyle name="20% - Énfasis5 24" xfId="3943"/>
    <cellStyle name="20% - Énfasis5 24 2" xfId="3944"/>
    <cellStyle name="20% - Énfasis5 240" xfId="3945"/>
    <cellStyle name="20% - Énfasis5 240 2" xfId="3946"/>
    <cellStyle name="20% - Énfasis5 241" xfId="3947"/>
    <cellStyle name="20% - Énfasis5 241 2" xfId="3948"/>
    <cellStyle name="20% - Énfasis5 242" xfId="3949"/>
    <cellStyle name="20% - Énfasis5 242 2" xfId="3950"/>
    <cellStyle name="20% - Énfasis5 243" xfId="3951"/>
    <cellStyle name="20% - Énfasis5 243 2" xfId="3952"/>
    <cellStyle name="20% - Énfasis5 244" xfId="3953"/>
    <cellStyle name="20% - Énfasis5 244 2" xfId="3954"/>
    <cellStyle name="20% - Énfasis5 245" xfId="3955"/>
    <cellStyle name="20% - Énfasis5 245 2" xfId="3956"/>
    <cellStyle name="20% - Énfasis5 246" xfId="3957"/>
    <cellStyle name="20% - Énfasis5 246 2" xfId="3958"/>
    <cellStyle name="20% - Énfasis5 247" xfId="3959"/>
    <cellStyle name="20% - Énfasis5 247 2" xfId="3960"/>
    <cellStyle name="20% - Énfasis5 248" xfId="3961"/>
    <cellStyle name="20% - Énfasis5 248 2" xfId="3962"/>
    <cellStyle name="20% - Énfasis5 249" xfId="3963"/>
    <cellStyle name="20% - Énfasis5 249 2" xfId="3964"/>
    <cellStyle name="20% - Énfasis5 25" xfId="3965"/>
    <cellStyle name="20% - Énfasis5 25 2" xfId="3966"/>
    <cellStyle name="20% - Énfasis5 250" xfId="3967"/>
    <cellStyle name="20% - Énfasis5 250 2" xfId="3968"/>
    <cellStyle name="20% - Énfasis5 251" xfId="3969"/>
    <cellStyle name="20% - Énfasis5 251 2" xfId="3970"/>
    <cellStyle name="20% - Énfasis5 252" xfId="3971"/>
    <cellStyle name="20% - Énfasis5 252 2" xfId="3972"/>
    <cellStyle name="20% - Énfasis5 253" xfId="3973"/>
    <cellStyle name="20% - Énfasis5 253 2" xfId="3974"/>
    <cellStyle name="20% - Énfasis5 254" xfId="3975"/>
    <cellStyle name="20% - Énfasis5 254 2" xfId="3976"/>
    <cellStyle name="20% - Énfasis5 255" xfId="3977"/>
    <cellStyle name="20% - Énfasis5 255 2" xfId="3978"/>
    <cellStyle name="20% - Énfasis5 26" xfId="3979"/>
    <cellStyle name="20% - Énfasis5 26 2" xfId="3980"/>
    <cellStyle name="20% - Énfasis5 27" xfId="3981"/>
    <cellStyle name="20% - Énfasis5 27 2" xfId="3982"/>
    <cellStyle name="20% - Énfasis5 28" xfId="3983"/>
    <cellStyle name="20% - Énfasis5 28 2" xfId="3984"/>
    <cellStyle name="20% - Énfasis5 29" xfId="3985"/>
    <cellStyle name="20% - Énfasis5 29 2" xfId="3986"/>
    <cellStyle name="20% - Énfasis5 3" xfId="3987"/>
    <cellStyle name="20% - Énfasis5 30" xfId="3988"/>
    <cellStyle name="20% - Énfasis5 30 2" xfId="3989"/>
    <cellStyle name="20% - Énfasis5 31" xfId="3990"/>
    <cellStyle name="20% - Énfasis5 31 2" xfId="3991"/>
    <cellStyle name="20% - Énfasis5 32" xfId="3992"/>
    <cellStyle name="20% - Énfasis5 32 2" xfId="3993"/>
    <cellStyle name="20% - Énfasis5 33" xfId="3994"/>
    <cellStyle name="20% - Énfasis5 33 2" xfId="3995"/>
    <cellStyle name="20% - Énfasis5 34" xfId="3996"/>
    <cellStyle name="20% - Énfasis5 34 2" xfId="3997"/>
    <cellStyle name="20% - Énfasis5 35" xfId="3998"/>
    <cellStyle name="20% - Énfasis5 35 2" xfId="3999"/>
    <cellStyle name="20% - Énfasis5 36" xfId="4000"/>
    <cellStyle name="20% - Énfasis5 36 2" xfId="4001"/>
    <cellStyle name="20% - Énfasis5 37" xfId="4002"/>
    <cellStyle name="20% - Énfasis5 37 2" xfId="4003"/>
    <cellStyle name="20% - Énfasis5 38" xfId="4004"/>
    <cellStyle name="20% - Énfasis5 38 2" xfId="4005"/>
    <cellStyle name="20% - Énfasis5 39" xfId="4006"/>
    <cellStyle name="20% - Énfasis5 39 2" xfId="4007"/>
    <cellStyle name="20% - Énfasis5 4" xfId="4008"/>
    <cellStyle name="20% - Énfasis5 40" xfId="4009"/>
    <cellStyle name="20% - Énfasis5 40 2" xfId="4010"/>
    <cellStyle name="20% - Énfasis5 41" xfId="4011"/>
    <cellStyle name="20% - Énfasis5 41 2" xfId="4012"/>
    <cellStyle name="20% - Énfasis5 42" xfId="4013"/>
    <cellStyle name="20% - Énfasis5 42 2" xfId="4014"/>
    <cellStyle name="20% - Énfasis5 43" xfId="4015"/>
    <cellStyle name="20% - Énfasis5 43 2" xfId="4016"/>
    <cellStyle name="20% - Énfasis5 44" xfId="4017"/>
    <cellStyle name="20% - Énfasis5 44 2" xfId="4018"/>
    <cellStyle name="20% - Énfasis5 45" xfId="4019"/>
    <cellStyle name="20% - Énfasis5 45 2" xfId="4020"/>
    <cellStyle name="20% - Énfasis5 46" xfId="4021"/>
    <cellStyle name="20% - Énfasis5 46 2" xfId="4022"/>
    <cellStyle name="20% - Énfasis5 47" xfId="4023"/>
    <cellStyle name="20% - Énfasis5 47 2" xfId="4024"/>
    <cellStyle name="20% - Énfasis5 48" xfId="4025"/>
    <cellStyle name="20% - Énfasis5 48 2" xfId="4026"/>
    <cellStyle name="20% - Énfasis5 49" xfId="4027"/>
    <cellStyle name="20% - Énfasis5 49 2" xfId="4028"/>
    <cellStyle name="20% - Énfasis5 5" xfId="4029"/>
    <cellStyle name="20% - Énfasis5 5 2" xfId="4030"/>
    <cellStyle name="20% - Énfasis5 50" xfId="4031"/>
    <cellStyle name="20% - Énfasis5 50 2" xfId="4032"/>
    <cellStyle name="20% - Énfasis5 51" xfId="4033"/>
    <cellStyle name="20% - Énfasis5 51 2" xfId="4034"/>
    <cellStyle name="20% - Énfasis5 52" xfId="4035"/>
    <cellStyle name="20% - Énfasis5 52 2" xfId="4036"/>
    <cellStyle name="20% - Énfasis5 53" xfId="4037"/>
    <cellStyle name="20% - Énfasis5 53 2" xfId="4038"/>
    <cellStyle name="20% - Énfasis5 54" xfId="4039"/>
    <cellStyle name="20% - Énfasis5 54 2" xfId="4040"/>
    <cellStyle name="20% - Énfasis5 55" xfId="4041"/>
    <cellStyle name="20% - Énfasis5 55 2" xfId="4042"/>
    <cellStyle name="20% - Énfasis5 56" xfId="4043"/>
    <cellStyle name="20% - Énfasis5 56 2" xfId="4044"/>
    <cellStyle name="20% - Énfasis5 57" xfId="4045"/>
    <cellStyle name="20% - Énfasis5 57 2" xfId="4046"/>
    <cellStyle name="20% - Énfasis5 58" xfId="4047"/>
    <cellStyle name="20% - Énfasis5 58 2" xfId="4048"/>
    <cellStyle name="20% - Énfasis5 59" xfId="4049"/>
    <cellStyle name="20% - Énfasis5 59 2" xfId="4050"/>
    <cellStyle name="20% - Énfasis5 6" xfId="4051"/>
    <cellStyle name="20% - Énfasis5 6 2" xfId="4052"/>
    <cellStyle name="20% - Énfasis5 60" xfId="4053"/>
    <cellStyle name="20% - Énfasis5 60 2" xfId="4054"/>
    <cellStyle name="20% - Énfasis5 61" xfId="4055"/>
    <cellStyle name="20% - Énfasis5 61 2" xfId="4056"/>
    <cellStyle name="20% - Énfasis5 62" xfId="4057"/>
    <cellStyle name="20% - Énfasis5 62 2" xfId="4058"/>
    <cellStyle name="20% - Énfasis5 63" xfId="4059"/>
    <cellStyle name="20% - Énfasis5 63 2" xfId="4060"/>
    <cellStyle name="20% - Énfasis5 64" xfId="4061"/>
    <cellStyle name="20% - Énfasis5 64 2" xfId="4062"/>
    <cellStyle name="20% - Énfasis5 65" xfId="4063"/>
    <cellStyle name="20% - Énfasis5 65 2" xfId="4064"/>
    <cellStyle name="20% - Énfasis5 66" xfId="4065"/>
    <cellStyle name="20% - Énfasis5 66 2" xfId="4066"/>
    <cellStyle name="20% - Énfasis5 67" xfId="4067"/>
    <cellStyle name="20% - Énfasis5 67 2" xfId="4068"/>
    <cellStyle name="20% - Énfasis5 68" xfId="4069"/>
    <cellStyle name="20% - Énfasis5 68 2" xfId="4070"/>
    <cellStyle name="20% - Énfasis5 69" xfId="4071"/>
    <cellStyle name="20% - Énfasis5 69 2" xfId="4072"/>
    <cellStyle name="20% - Énfasis5 7" xfId="4073"/>
    <cellStyle name="20% - Énfasis5 7 2" xfId="4074"/>
    <cellStyle name="20% - Énfasis5 70" xfId="4075"/>
    <cellStyle name="20% - Énfasis5 70 2" xfId="4076"/>
    <cellStyle name="20% - Énfasis5 71" xfId="4077"/>
    <cellStyle name="20% - Énfasis5 71 2" xfId="4078"/>
    <cellStyle name="20% - Énfasis5 72" xfId="4079"/>
    <cellStyle name="20% - Énfasis5 72 2" xfId="4080"/>
    <cellStyle name="20% - Énfasis5 73" xfId="4081"/>
    <cellStyle name="20% - Énfasis5 73 2" xfId="4082"/>
    <cellStyle name="20% - Énfasis5 74" xfId="4083"/>
    <cellStyle name="20% - Énfasis5 74 2" xfId="4084"/>
    <cellStyle name="20% - Énfasis5 75" xfId="4085"/>
    <cellStyle name="20% - Énfasis5 75 2" xfId="4086"/>
    <cellStyle name="20% - Énfasis5 76" xfId="4087"/>
    <cellStyle name="20% - Énfasis5 76 2" xfId="4088"/>
    <cellStyle name="20% - Énfasis5 77" xfId="4089"/>
    <cellStyle name="20% - Énfasis5 77 2" xfId="4090"/>
    <cellStyle name="20% - Énfasis5 78" xfId="4091"/>
    <cellStyle name="20% - Énfasis5 78 2" xfId="4092"/>
    <cellStyle name="20% - Énfasis5 79" xfId="4093"/>
    <cellStyle name="20% - Énfasis5 79 2" xfId="4094"/>
    <cellStyle name="20% - Énfasis5 8" xfId="4095"/>
    <cellStyle name="20% - Énfasis5 8 2" xfId="4096"/>
    <cellStyle name="20% - Énfasis5 80" xfId="4097"/>
    <cellStyle name="20% - Énfasis5 80 2" xfId="4098"/>
    <cellStyle name="20% - Énfasis5 81" xfId="4099"/>
    <cellStyle name="20% - Énfasis5 81 2" xfId="4100"/>
    <cellStyle name="20% - Énfasis5 82" xfId="4101"/>
    <cellStyle name="20% - Énfasis5 82 2" xfId="4102"/>
    <cellStyle name="20% - Énfasis5 83" xfId="4103"/>
    <cellStyle name="20% - Énfasis5 83 2" xfId="4104"/>
    <cellStyle name="20% - Énfasis5 84" xfId="4105"/>
    <cellStyle name="20% - Énfasis5 84 2" xfId="4106"/>
    <cellStyle name="20% - Énfasis5 85" xfId="4107"/>
    <cellStyle name="20% - Énfasis5 85 2" xfId="4108"/>
    <cellStyle name="20% - Énfasis5 86" xfId="4109"/>
    <cellStyle name="20% - Énfasis5 86 2" xfId="4110"/>
    <cellStyle name="20% - Énfasis5 87" xfId="4111"/>
    <cellStyle name="20% - Énfasis5 87 2" xfId="4112"/>
    <cellStyle name="20% - Énfasis5 88" xfId="4113"/>
    <cellStyle name="20% - Énfasis5 88 2" xfId="4114"/>
    <cellStyle name="20% - Énfasis5 89" xfId="4115"/>
    <cellStyle name="20% - Énfasis5 89 2" xfId="4116"/>
    <cellStyle name="20% - Énfasis5 9" xfId="4117"/>
    <cellStyle name="20% - Énfasis5 9 2" xfId="4118"/>
    <cellStyle name="20% - Énfasis5 90" xfId="4119"/>
    <cellStyle name="20% - Énfasis5 90 2" xfId="4120"/>
    <cellStyle name="20% - Énfasis5 91" xfId="4121"/>
    <cellStyle name="20% - Énfasis5 91 2" xfId="4122"/>
    <cellStyle name="20% - Énfasis5 92" xfId="4123"/>
    <cellStyle name="20% - Énfasis5 92 2" xfId="4124"/>
    <cellStyle name="20% - Énfasis5 93" xfId="4125"/>
    <cellStyle name="20% - Énfasis5 93 2" xfId="4126"/>
    <cellStyle name="20% - Énfasis5 94" xfId="4127"/>
    <cellStyle name="20% - Énfasis5 94 2" xfId="4128"/>
    <cellStyle name="20% - Énfasis5 95" xfId="4129"/>
    <cellStyle name="20% - Énfasis5 95 2" xfId="4130"/>
    <cellStyle name="20% - Énfasis5 96" xfId="4131"/>
    <cellStyle name="20% - Énfasis5 96 2" xfId="4132"/>
    <cellStyle name="20% - Énfasis5 97" xfId="4133"/>
    <cellStyle name="20% - Énfasis5 97 2" xfId="4134"/>
    <cellStyle name="20% - Énfasis5 98" xfId="4135"/>
    <cellStyle name="20% - Énfasis5 98 2" xfId="4136"/>
    <cellStyle name="20% - Énfasis5 99" xfId="4137"/>
    <cellStyle name="20% - Énfasis5 99 2" xfId="4138"/>
    <cellStyle name="20% - Énfasis6 1" xfId="4139"/>
    <cellStyle name="20% - Énfasis6 10" xfId="4140"/>
    <cellStyle name="20% - Énfasis6 10 2" xfId="4141"/>
    <cellStyle name="20% - Énfasis6 100" xfId="4142"/>
    <cellStyle name="20% - Énfasis6 100 2" xfId="4143"/>
    <cellStyle name="20% - Énfasis6 101" xfId="4144"/>
    <cellStyle name="20% - Énfasis6 101 2" xfId="4145"/>
    <cellStyle name="20% - Énfasis6 102" xfId="4146"/>
    <cellStyle name="20% - Énfasis6 102 2" xfId="4147"/>
    <cellStyle name="20% - Énfasis6 103" xfId="4148"/>
    <cellStyle name="20% - Énfasis6 103 2" xfId="4149"/>
    <cellStyle name="20% - Énfasis6 104" xfId="4150"/>
    <cellStyle name="20% - Énfasis6 104 2" xfId="4151"/>
    <cellStyle name="20% - Énfasis6 105" xfId="4152"/>
    <cellStyle name="20% - Énfasis6 105 2" xfId="4153"/>
    <cellStyle name="20% - Énfasis6 106" xfId="4154"/>
    <cellStyle name="20% - Énfasis6 106 2" xfId="4155"/>
    <cellStyle name="20% - Énfasis6 107" xfId="4156"/>
    <cellStyle name="20% - Énfasis6 107 2" xfId="4157"/>
    <cellStyle name="20% - Énfasis6 108" xfId="4158"/>
    <cellStyle name="20% - Énfasis6 108 2" xfId="4159"/>
    <cellStyle name="20% - Énfasis6 109" xfId="4160"/>
    <cellStyle name="20% - Énfasis6 109 2" xfId="4161"/>
    <cellStyle name="20% - Énfasis6 11" xfId="4162"/>
    <cellStyle name="20% - Énfasis6 11 2" xfId="4163"/>
    <cellStyle name="20% - Énfasis6 110" xfId="4164"/>
    <cellStyle name="20% - Énfasis6 110 2" xfId="4165"/>
    <cellStyle name="20% - Énfasis6 111" xfId="4166"/>
    <cellStyle name="20% - Énfasis6 111 2" xfId="4167"/>
    <cellStyle name="20% - Énfasis6 112" xfId="4168"/>
    <cellStyle name="20% - Énfasis6 112 2" xfId="4169"/>
    <cellStyle name="20% - Énfasis6 113" xfId="4170"/>
    <cellStyle name="20% - Énfasis6 113 2" xfId="4171"/>
    <cellStyle name="20% - Énfasis6 114" xfId="4172"/>
    <cellStyle name="20% - Énfasis6 114 2" xfId="4173"/>
    <cellStyle name="20% - Énfasis6 115" xfId="4174"/>
    <cellStyle name="20% - Énfasis6 115 2" xfId="4175"/>
    <cellStyle name="20% - Énfasis6 116" xfId="4176"/>
    <cellStyle name="20% - Énfasis6 116 2" xfId="4177"/>
    <cellStyle name="20% - Énfasis6 117" xfId="4178"/>
    <cellStyle name="20% - Énfasis6 117 2" xfId="4179"/>
    <cellStyle name="20% - Énfasis6 118" xfId="4180"/>
    <cellStyle name="20% - Énfasis6 118 2" xfId="4181"/>
    <cellStyle name="20% - Énfasis6 119" xfId="4182"/>
    <cellStyle name="20% - Énfasis6 119 2" xfId="4183"/>
    <cellStyle name="20% - Énfasis6 12" xfId="4184"/>
    <cellStyle name="20% - Énfasis6 12 2" xfId="4185"/>
    <cellStyle name="20% - Énfasis6 120" xfId="4186"/>
    <cellStyle name="20% - Énfasis6 120 2" xfId="4187"/>
    <cellStyle name="20% - Énfasis6 121" xfId="4188"/>
    <cellStyle name="20% - Énfasis6 121 2" xfId="4189"/>
    <cellStyle name="20% - Énfasis6 122" xfId="4190"/>
    <cellStyle name="20% - Énfasis6 122 2" xfId="4191"/>
    <cellStyle name="20% - Énfasis6 123" xfId="4192"/>
    <cellStyle name="20% - Énfasis6 123 2" xfId="4193"/>
    <cellStyle name="20% - Énfasis6 124" xfId="4194"/>
    <cellStyle name="20% - Énfasis6 124 2" xfId="4195"/>
    <cellStyle name="20% - Énfasis6 125" xfId="4196"/>
    <cellStyle name="20% - Énfasis6 125 2" xfId="4197"/>
    <cellStyle name="20% - Énfasis6 126" xfId="4198"/>
    <cellStyle name="20% - Énfasis6 126 2" xfId="4199"/>
    <cellStyle name="20% - Énfasis6 127" xfId="4200"/>
    <cellStyle name="20% - Énfasis6 127 2" xfId="4201"/>
    <cellStyle name="20% - Énfasis6 128" xfId="4202"/>
    <cellStyle name="20% - Énfasis6 128 2" xfId="4203"/>
    <cellStyle name="20% - Énfasis6 129" xfId="4204"/>
    <cellStyle name="20% - Énfasis6 129 2" xfId="4205"/>
    <cellStyle name="20% - Énfasis6 13" xfId="4206"/>
    <cellStyle name="20% - Énfasis6 13 2" xfId="4207"/>
    <cellStyle name="20% - Énfasis6 130" xfId="4208"/>
    <cellStyle name="20% - Énfasis6 130 2" xfId="4209"/>
    <cellStyle name="20% - Énfasis6 131" xfId="4210"/>
    <cellStyle name="20% - Énfasis6 131 2" xfId="4211"/>
    <cellStyle name="20% - Énfasis6 132" xfId="4212"/>
    <cellStyle name="20% - Énfasis6 132 2" xfId="4213"/>
    <cellStyle name="20% - Énfasis6 133" xfId="4214"/>
    <cellStyle name="20% - Énfasis6 133 2" xfId="4215"/>
    <cellStyle name="20% - Énfasis6 134" xfId="4216"/>
    <cellStyle name="20% - Énfasis6 134 2" xfId="4217"/>
    <cellStyle name="20% - Énfasis6 135" xfId="4218"/>
    <cellStyle name="20% - Énfasis6 135 2" xfId="4219"/>
    <cellStyle name="20% - Énfasis6 136" xfId="4220"/>
    <cellStyle name="20% - Énfasis6 136 2" xfId="4221"/>
    <cellStyle name="20% - Énfasis6 137" xfId="4222"/>
    <cellStyle name="20% - Énfasis6 137 2" xfId="4223"/>
    <cellStyle name="20% - Énfasis6 138" xfId="4224"/>
    <cellStyle name="20% - Énfasis6 138 2" xfId="4225"/>
    <cellStyle name="20% - Énfasis6 139" xfId="4226"/>
    <cellStyle name="20% - Énfasis6 139 2" xfId="4227"/>
    <cellStyle name="20% - Énfasis6 14" xfId="4228"/>
    <cellStyle name="20% - Énfasis6 14 2" xfId="4229"/>
    <cellStyle name="20% - Énfasis6 140" xfId="4230"/>
    <cellStyle name="20% - Énfasis6 140 2" xfId="4231"/>
    <cellStyle name="20% - Énfasis6 141" xfId="4232"/>
    <cellStyle name="20% - Énfasis6 141 2" xfId="4233"/>
    <cellStyle name="20% - Énfasis6 142" xfId="4234"/>
    <cellStyle name="20% - Énfasis6 142 2" xfId="4235"/>
    <cellStyle name="20% - Énfasis6 143" xfId="4236"/>
    <cellStyle name="20% - Énfasis6 143 2" xfId="4237"/>
    <cellStyle name="20% - Énfasis6 144" xfId="4238"/>
    <cellStyle name="20% - Énfasis6 144 2" xfId="4239"/>
    <cellStyle name="20% - Énfasis6 145" xfId="4240"/>
    <cellStyle name="20% - Énfasis6 145 2" xfId="4241"/>
    <cellStyle name="20% - Énfasis6 146" xfId="4242"/>
    <cellStyle name="20% - Énfasis6 146 2" xfId="4243"/>
    <cellStyle name="20% - Énfasis6 147" xfId="4244"/>
    <cellStyle name="20% - Énfasis6 147 2" xfId="4245"/>
    <cellStyle name="20% - Énfasis6 148" xfId="4246"/>
    <cellStyle name="20% - Énfasis6 148 2" xfId="4247"/>
    <cellStyle name="20% - Énfasis6 149" xfId="4248"/>
    <cellStyle name="20% - Énfasis6 149 2" xfId="4249"/>
    <cellStyle name="20% - Énfasis6 15" xfId="4250"/>
    <cellStyle name="20% - Énfasis6 15 2" xfId="4251"/>
    <cellStyle name="20% - Énfasis6 150" xfId="4252"/>
    <cellStyle name="20% - Énfasis6 150 2" xfId="4253"/>
    <cellStyle name="20% - Énfasis6 151" xfId="4254"/>
    <cellStyle name="20% - Énfasis6 151 2" xfId="4255"/>
    <cellStyle name="20% - Énfasis6 152" xfId="4256"/>
    <cellStyle name="20% - Énfasis6 152 2" xfId="4257"/>
    <cellStyle name="20% - Énfasis6 153" xfId="4258"/>
    <cellStyle name="20% - Énfasis6 153 2" xfId="4259"/>
    <cellStyle name="20% - Énfasis6 154" xfId="4260"/>
    <cellStyle name="20% - Énfasis6 154 2" xfId="4261"/>
    <cellStyle name="20% - Énfasis6 155" xfId="4262"/>
    <cellStyle name="20% - Énfasis6 155 2" xfId="4263"/>
    <cellStyle name="20% - Énfasis6 156" xfId="4264"/>
    <cellStyle name="20% - Énfasis6 156 2" xfId="4265"/>
    <cellStyle name="20% - Énfasis6 157" xfId="4266"/>
    <cellStyle name="20% - Énfasis6 157 2" xfId="4267"/>
    <cellStyle name="20% - Énfasis6 158" xfId="4268"/>
    <cellStyle name="20% - Énfasis6 158 2" xfId="4269"/>
    <cellStyle name="20% - Énfasis6 159" xfId="4270"/>
    <cellStyle name="20% - Énfasis6 159 2" xfId="4271"/>
    <cellStyle name="20% - Énfasis6 16" xfId="4272"/>
    <cellStyle name="20% - Énfasis6 16 2" xfId="4273"/>
    <cellStyle name="20% - Énfasis6 160" xfId="4274"/>
    <cellStyle name="20% - Énfasis6 160 2" xfId="4275"/>
    <cellStyle name="20% - Énfasis6 161" xfId="4276"/>
    <cellStyle name="20% - Énfasis6 161 2" xfId="4277"/>
    <cellStyle name="20% - Énfasis6 162" xfId="4278"/>
    <cellStyle name="20% - Énfasis6 162 2" xfId="4279"/>
    <cellStyle name="20% - Énfasis6 163" xfId="4280"/>
    <cellStyle name="20% - Énfasis6 163 2" xfId="4281"/>
    <cellStyle name="20% - Énfasis6 164" xfId="4282"/>
    <cellStyle name="20% - Énfasis6 164 2" xfId="4283"/>
    <cellStyle name="20% - Énfasis6 165" xfId="4284"/>
    <cellStyle name="20% - Énfasis6 165 2" xfId="4285"/>
    <cellStyle name="20% - Énfasis6 166" xfId="4286"/>
    <cellStyle name="20% - Énfasis6 166 2" xfId="4287"/>
    <cellStyle name="20% - Énfasis6 167" xfId="4288"/>
    <cellStyle name="20% - Énfasis6 167 2" xfId="4289"/>
    <cellStyle name="20% - Énfasis6 168" xfId="4290"/>
    <cellStyle name="20% - Énfasis6 168 2" xfId="4291"/>
    <cellStyle name="20% - Énfasis6 169" xfId="4292"/>
    <cellStyle name="20% - Énfasis6 169 2" xfId="4293"/>
    <cellStyle name="20% - Énfasis6 17" xfId="4294"/>
    <cellStyle name="20% - Énfasis6 17 2" xfId="4295"/>
    <cellStyle name="20% - Énfasis6 170" xfId="4296"/>
    <cellStyle name="20% - Énfasis6 170 2" xfId="4297"/>
    <cellStyle name="20% - Énfasis6 171" xfId="4298"/>
    <cellStyle name="20% - Énfasis6 171 2" xfId="4299"/>
    <cellStyle name="20% - Énfasis6 172" xfId="4300"/>
    <cellStyle name="20% - Énfasis6 172 2" xfId="4301"/>
    <cellStyle name="20% - Énfasis6 173" xfId="4302"/>
    <cellStyle name="20% - Énfasis6 173 2" xfId="4303"/>
    <cellStyle name="20% - Énfasis6 174" xfId="4304"/>
    <cellStyle name="20% - Énfasis6 174 2" xfId="4305"/>
    <cellStyle name="20% - Énfasis6 175" xfId="4306"/>
    <cellStyle name="20% - Énfasis6 175 2" xfId="4307"/>
    <cellStyle name="20% - Énfasis6 176" xfId="4308"/>
    <cellStyle name="20% - Énfasis6 176 2" xfId="4309"/>
    <cellStyle name="20% - Énfasis6 177" xfId="4310"/>
    <cellStyle name="20% - Énfasis6 177 2" xfId="4311"/>
    <cellStyle name="20% - Énfasis6 178" xfId="4312"/>
    <cellStyle name="20% - Énfasis6 178 2" xfId="4313"/>
    <cellStyle name="20% - Énfasis6 179" xfId="4314"/>
    <cellStyle name="20% - Énfasis6 179 2" xfId="4315"/>
    <cellStyle name="20% - Énfasis6 18" xfId="4316"/>
    <cellStyle name="20% - Énfasis6 18 2" xfId="4317"/>
    <cellStyle name="20% - Énfasis6 180" xfId="4318"/>
    <cellStyle name="20% - Énfasis6 180 2" xfId="4319"/>
    <cellStyle name="20% - Énfasis6 181" xfId="4320"/>
    <cellStyle name="20% - Énfasis6 181 2" xfId="4321"/>
    <cellStyle name="20% - Énfasis6 182" xfId="4322"/>
    <cellStyle name="20% - Énfasis6 182 2" xfId="4323"/>
    <cellStyle name="20% - Énfasis6 183" xfId="4324"/>
    <cellStyle name="20% - Énfasis6 183 2" xfId="4325"/>
    <cellStyle name="20% - Énfasis6 184" xfId="4326"/>
    <cellStyle name="20% - Énfasis6 184 2" xfId="4327"/>
    <cellStyle name="20% - Énfasis6 185" xfId="4328"/>
    <cellStyle name="20% - Énfasis6 185 2" xfId="4329"/>
    <cellStyle name="20% - Énfasis6 186" xfId="4330"/>
    <cellStyle name="20% - Énfasis6 186 2" xfId="4331"/>
    <cellStyle name="20% - Énfasis6 187" xfId="4332"/>
    <cellStyle name="20% - Énfasis6 187 2" xfId="4333"/>
    <cellStyle name="20% - Énfasis6 188" xfId="4334"/>
    <cellStyle name="20% - Énfasis6 188 2" xfId="4335"/>
    <cellStyle name="20% - Énfasis6 189" xfId="4336"/>
    <cellStyle name="20% - Énfasis6 189 2" xfId="4337"/>
    <cellStyle name="20% - Énfasis6 19" xfId="4338"/>
    <cellStyle name="20% - Énfasis6 19 2" xfId="4339"/>
    <cellStyle name="20% - Énfasis6 190" xfId="4340"/>
    <cellStyle name="20% - Énfasis6 190 2" xfId="4341"/>
    <cellStyle name="20% - Énfasis6 191" xfId="4342"/>
    <cellStyle name="20% - Énfasis6 191 2" xfId="4343"/>
    <cellStyle name="20% - Énfasis6 192" xfId="4344"/>
    <cellStyle name="20% - Énfasis6 192 2" xfId="4345"/>
    <cellStyle name="20% - Énfasis6 193" xfId="4346"/>
    <cellStyle name="20% - Énfasis6 193 2" xfId="4347"/>
    <cellStyle name="20% - Énfasis6 194" xfId="4348"/>
    <cellStyle name="20% - Énfasis6 194 2" xfId="4349"/>
    <cellStyle name="20% - Énfasis6 195" xfId="4350"/>
    <cellStyle name="20% - Énfasis6 195 2" xfId="4351"/>
    <cellStyle name="20% - Énfasis6 196" xfId="4352"/>
    <cellStyle name="20% - Énfasis6 196 2" xfId="4353"/>
    <cellStyle name="20% - Énfasis6 197" xfId="4354"/>
    <cellStyle name="20% - Énfasis6 197 2" xfId="4355"/>
    <cellStyle name="20% - Énfasis6 198" xfId="4356"/>
    <cellStyle name="20% - Énfasis6 198 2" xfId="4357"/>
    <cellStyle name="20% - Énfasis6 199" xfId="4358"/>
    <cellStyle name="20% - Énfasis6 199 2" xfId="4359"/>
    <cellStyle name="20% - Énfasis6 2" xfId="4360"/>
    <cellStyle name="20% - Énfasis6 2 2" xfId="4361"/>
    <cellStyle name="20% - Énfasis6 2 2 2" xfId="4362"/>
    <cellStyle name="20% - Énfasis6 2 2 3" xfId="4363"/>
    <cellStyle name="20% - Énfasis6 2 2_Chile DataRequest2210v1" xfId="4364"/>
    <cellStyle name="20% - Énfasis6 2 3" xfId="4365"/>
    <cellStyle name="20% - Énfasis6 2 3 2" xfId="4366"/>
    <cellStyle name="20% - Énfasis6 2 4" xfId="4367"/>
    <cellStyle name="20% - Énfasis6 2 4 2" xfId="4368"/>
    <cellStyle name="20% - Énfasis6 2 5" xfId="4369"/>
    <cellStyle name="20% - Énfasis6 2 5 2" xfId="4370"/>
    <cellStyle name="20% - Énfasis6 2_% Operaciones" xfId="4371"/>
    <cellStyle name="20% - Énfasis6 20" xfId="4372"/>
    <cellStyle name="20% - Énfasis6 20 2" xfId="4373"/>
    <cellStyle name="20% - Énfasis6 200" xfId="4374"/>
    <cellStyle name="20% - Énfasis6 200 2" xfId="4375"/>
    <cellStyle name="20% - Énfasis6 201" xfId="4376"/>
    <cellStyle name="20% - Énfasis6 201 2" xfId="4377"/>
    <cellStyle name="20% - Énfasis6 202" xfId="4378"/>
    <cellStyle name="20% - Énfasis6 202 2" xfId="4379"/>
    <cellStyle name="20% - Énfasis6 203" xfId="4380"/>
    <cellStyle name="20% - Énfasis6 203 2" xfId="4381"/>
    <cellStyle name="20% - Énfasis6 204" xfId="4382"/>
    <cellStyle name="20% - Énfasis6 204 2" xfId="4383"/>
    <cellStyle name="20% - Énfasis6 205" xfId="4384"/>
    <cellStyle name="20% - Énfasis6 205 2" xfId="4385"/>
    <cellStyle name="20% - Énfasis6 206" xfId="4386"/>
    <cellStyle name="20% - Énfasis6 206 2" xfId="4387"/>
    <cellStyle name="20% - Énfasis6 207" xfId="4388"/>
    <cellStyle name="20% - Énfasis6 207 2" xfId="4389"/>
    <cellStyle name="20% - Énfasis6 208" xfId="4390"/>
    <cellStyle name="20% - Énfasis6 208 2" xfId="4391"/>
    <cellStyle name="20% - Énfasis6 209" xfId="4392"/>
    <cellStyle name="20% - Énfasis6 209 2" xfId="4393"/>
    <cellStyle name="20% - Énfasis6 21" xfId="4394"/>
    <cellStyle name="20% - Énfasis6 21 2" xfId="4395"/>
    <cellStyle name="20% - Énfasis6 210" xfId="4396"/>
    <cellStyle name="20% - Énfasis6 210 2" xfId="4397"/>
    <cellStyle name="20% - Énfasis6 211" xfId="4398"/>
    <cellStyle name="20% - Énfasis6 211 2" xfId="4399"/>
    <cellStyle name="20% - Énfasis6 212" xfId="4400"/>
    <cellStyle name="20% - Énfasis6 212 2" xfId="4401"/>
    <cellStyle name="20% - Énfasis6 213" xfId="4402"/>
    <cellStyle name="20% - Énfasis6 213 2" xfId="4403"/>
    <cellStyle name="20% - Énfasis6 214" xfId="4404"/>
    <cellStyle name="20% - Énfasis6 214 2" xfId="4405"/>
    <cellStyle name="20% - Énfasis6 215" xfId="4406"/>
    <cellStyle name="20% - Énfasis6 215 2" xfId="4407"/>
    <cellStyle name="20% - Énfasis6 216" xfId="4408"/>
    <cellStyle name="20% - Énfasis6 216 2" xfId="4409"/>
    <cellStyle name="20% - Énfasis6 217" xfId="4410"/>
    <cellStyle name="20% - Énfasis6 217 2" xfId="4411"/>
    <cellStyle name="20% - Énfasis6 218" xfId="4412"/>
    <cellStyle name="20% - Énfasis6 218 2" xfId="4413"/>
    <cellStyle name="20% - Énfasis6 219" xfId="4414"/>
    <cellStyle name="20% - Énfasis6 219 2" xfId="4415"/>
    <cellStyle name="20% - Énfasis6 22" xfId="4416"/>
    <cellStyle name="20% - Énfasis6 22 2" xfId="4417"/>
    <cellStyle name="20% - Énfasis6 220" xfId="4418"/>
    <cellStyle name="20% - Énfasis6 220 2" xfId="4419"/>
    <cellStyle name="20% - Énfasis6 221" xfId="4420"/>
    <cellStyle name="20% - Énfasis6 221 2" xfId="4421"/>
    <cellStyle name="20% - Énfasis6 222" xfId="4422"/>
    <cellStyle name="20% - Énfasis6 222 2" xfId="4423"/>
    <cellStyle name="20% - Énfasis6 223" xfId="4424"/>
    <cellStyle name="20% - Énfasis6 223 2" xfId="4425"/>
    <cellStyle name="20% - Énfasis6 224" xfId="4426"/>
    <cellStyle name="20% - Énfasis6 224 2" xfId="4427"/>
    <cellStyle name="20% - Énfasis6 225" xfId="4428"/>
    <cellStyle name="20% - Énfasis6 225 2" xfId="4429"/>
    <cellStyle name="20% - Énfasis6 226" xfId="4430"/>
    <cellStyle name="20% - Énfasis6 226 2" xfId="4431"/>
    <cellStyle name="20% - Énfasis6 227" xfId="4432"/>
    <cellStyle name="20% - Énfasis6 227 2" xfId="4433"/>
    <cellStyle name="20% - Énfasis6 228" xfId="4434"/>
    <cellStyle name="20% - Énfasis6 228 2" xfId="4435"/>
    <cellStyle name="20% - Énfasis6 229" xfId="4436"/>
    <cellStyle name="20% - Énfasis6 229 2" xfId="4437"/>
    <cellStyle name="20% - Énfasis6 23" xfId="4438"/>
    <cellStyle name="20% - Énfasis6 23 2" xfId="4439"/>
    <cellStyle name="20% - Énfasis6 230" xfId="4440"/>
    <cellStyle name="20% - Énfasis6 230 2" xfId="4441"/>
    <cellStyle name="20% - Énfasis6 231" xfId="4442"/>
    <cellStyle name="20% - Énfasis6 231 2" xfId="4443"/>
    <cellStyle name="20% - Énfasis6 232" xfId="4444"/>
    <cellStyle name="20% - Énfasis6 232 2" xfId="4445"/>
    <cellStyle name="20% - Énfasis6 233" xfId="4446"/>
    <cellStyle name="20% - Énfasis6 233 2" xfId="4447"/>
    <cellStyle name="20% - Énfasis6 234" xfId="4448"/>
    <cellStyle name="20% - Énfasis6 234 2" xfId="4449"/>
    <cellStyle name="20% - Énfasis6 235" xfId="4450"/>
    <cellStyle name="20% - Énfasis6 235 2" xfId="4451"/>
    <cellStyle name="20% - Énfasis6 236" xfId="4452"/>
    <cellStyle name="20% - Énfasis6 236 2" xfId="4453"/>
    <cellStyle name="20% - Énfasis6 237" xfId="4454"/>
    <cellStyle name="20% - Énfasis6 237 2" xfId="4455"/>
    <cellStyle name="20% - Énfasis6 238" xfId="4456"/>
    <cellStyle name="20% - Énfasis6 238 2" xfId="4457"/>
    <cellStyle name="20% - Énfasis6 239" xfId="4458"/>
    <cellStyle name="20% - Énfasis6 239 2" xfId="4459"/>
    <cellStyle name="20% - Énfasis6 24" xfId="4460"/>
    <cellStyle name="20% - Énfasis6 24 2" xfId="4461"/>
    <cellStyle name="20% - Énfasis6 240" xfId="4462"/>
    <cellStyle name="20% - Énfasis6 240 2" xfId="4463"/>
    <cellStyle name="20% - Énfasis6 241" xfId="4464"/>
    <cellStyle name="20% - Énfasis6 241 2" xfId="4465"/>
    <cellStyle name="20% - Énfasis6 242" xfId="4466"/>
    <cellStyle name="20% - Énfasis6 242 2" xfId="4467"/>
    <cellStyle name="20% - Énfasis6 243" xfId="4468"/>
    <cellStyle name="20% - Énfasis6 243 2" xfId="4469"/>
    <cellStyle name="20% - Énfasis6 244" xfId="4470"/>
    <cellStyle name="20% - Énfasis6 244 2" xfId="4471"/>
    <cellStyle name="20% - Énfasis6 245" xfId="4472"/>
    <cellStyle name="20% - Énfasis6 245 2" xfId="4473"/>
    <cellStyle name="20% - Énfasis6 246" xfId="4474"/>
    <cellStyle name="20% - Énfasis6 246 2" xfId="4475"/>
    <cellStyle name="20% - Énfasis6 247" xfId="4476"/>
    <cellStyle name="20% - Énfasis6 247 2" xfId="4477"/>
    <cellStyle name="20% - Énfasis6 248" xfId="4478"/>
    <cellStyle name="20% - Énfasis6 248 2" xfId="4479"/>
    <cellStyle name="20% - Énfasis6 249" xfId="4480"/>
    <cellStyle name="20% - Énfasis6 249 2" xfId="4481"/>
    <cellStyle name="20% - Énfasis6 25" xfId="4482"/>
    <cellStyle name="20% - Énfasis6 25 2" xfId="4483"/>
    <cellStyle name="20% - Énfasis6 250" xfId="4484"/>
    <cellStyle name="20% - Énfasis6 250 2" xfId="4485"/>
    <cellStyle name="20% - Énfasis6 251" xfId="4486"/>
    <cellStyle name="20% - Énfasis6 251 2" xfId="4487"/>
    <cellStyle name="20% - Énfasis6 252" xfId="4488"/>
    <cellStyle name="20% - Énfasis6 252 2" xfId="4489"/>
    <cellStyle name="20% - Énfasis6 253" xfId="4490"/>
    <cellStyle name="20% - Énfasis6 253 2" xfId="4491"/>
    <cellStyle name="20% - Énfasis6 254" xfId="4492"/>
    <cellStyle name="20% - Énfasis6 254 2" xfId="4493"/>
    <cellStyle name="20% - Énfasis6 255" xfId="4494"/>
    <cellStyle name="20% - Énfasis6 255 2" xfId="4495"/>
    <cellStyle name="20% - Énfasis6 26" xfId="4496"/>
    <cellStyle name="20% - Énfasis6 26 2" xfId="4497"/>
    <cellStyle name="20% - Énfasis6 27" xfId="4498"/>
    <cellStyle name="20% - Énfasis6 27 2" xfId="4499"/>
    <cellStyle name="20% - Énfasis6 28" xfId="4500"/>
    <cellStyle name="20% - Énfasis6 28 2" xfId="4501"/>
    <cellStyle name="20% - Énfasis6 29" xfId="4502"/>
    <cellStyle name="20% - Énfasis6 29 2" xfId="4503"/>
    <cellStyle name="20% - Énfasis6 3" xfId="4504"/>
    <cellStyle name="20% - Énfasis6 30" xfId="4505"/>
    <cellStyle name="20% - Énfasis6 30 2" xfId="4506"/>
    <cellStyle name="20% - Énfasis6 31" xfId="4507"/>
    <cellStyle name="20% - Énfasis6 31 2" xfId="4508"/>
    <cellStyle name="20% - Énfasis6 32" xfId="4509"/>
    <cellStyle name="20% - Énfasis6 32 2" xfId="4510"/>
    <cellStyle name="20% - Énfasis6 33" xfId="4511"/>
    <cellStyle name="20% - Énfasis6 33 2" xfId="4512"/>
    <cellStyle name="20% - Énfasis6 34" xfId="4513"/>
    <cellStyle name="20% - Énfasis6 34 2" xfId="4514"/>
    <cellStyle name="20% - Énfasis6 35" xfId="4515"/>
    <cellStyle name="20% - Énfasis6 35 2" xfId="4516"/>
    <cellStyle name="20% - Énfasis6 36" xfId="4517"/>
    <cellStyle name="20% - Énfasis6 36 2" xfId="4518"/>
    <cellStyle name="20% - Énfasis6 37" xfId="4519"/>
    <cellStyle name="20% - Énfasis6 37 2" xfId="4520"/>
    <cellStyle name="20% - Énfasis6 38" xfId="4521"/>
    <cellStyle name="20% - Énfasis6 38 2" xfId="4522"/>
    <cellStyle name="20% - Énfasis6 39" xfId="4523"/>
    <cellStyle name="20% - Énfasis6 39 2" xfId="4524"/>
    <cellStyle name="20% - Énfasis6 4" xfId="4525"/>
    <cellStyle name="20% - Énfasis6 40" xfId="4526"/>
    <cellStyle name="20% - Énfasis6 40 2" xfId="4527"/>
    <cellStyle name="20% - Énfasis6 41" xfId="4528"/>
    <cellStyle name="20% - Énfasis6 41 2" xfId="4529"/>
    <cellStyle name="20% - Énfasis6 42" xfId="4530"/>
    <cellStyle name="20% - Énfasis6 42 2" xfId="4531"/>
    <cellStyle name="20% - Énfasis6 43" xfId="4532"/>
    <cellStyle name="20% - Énfasis6 43 2" xfId="4533"/>
    <cellStyle name="20% - Énfasis6 44" xfId="4534"/>
    <cellStyle name="20% - Énfasis6 44 2" xfId="4535"/>
    <cellStyle name="20% - Énfasis6 45" xfId="4536"/>
    <cellStyle name="20% - Énfasis6 45 2" xfId="4537"/>
    <cellStyle name="20% - Énfasis6 46" xfId="4538"/>
    <cellStyle name="20% - Énfasis6 46 2" xfId="4539"/>
    <cellStyle name="20% - Énfasis6 47" xfId="4540"/>
    <cellStyle name="20% - Énfasis6 47 2" xfId="4541"/>
    <cellStyle name="20% - Énfasis6 48" xfId="4542"/>
    <cellStyle name="20% - Énfasis6 48 2" xfId="4543"/>
    <cellStyle name="20% - Énfasis6 49" xfId="4544"/>
    <cellStyle name="20% - Énfasis6 49 2" xfId="4545"/>
    <cellStyle name="20% - Énfasis6 5" xfId="4546"/>
    <cellStyle name="20% - Énfasis6 5 2" xfId="4547"/>
    <cellStyle name="20% - Énfasis6 50" xfId="4548"/>
    <cellStyle name="20% - Énfasis6 50 2" xfId="4549"/>
    <cellStyle name="20% - Énfasis6 51" xfId="4550"/>
    <cellStyle name="20% - Énfasis6 51 2" xfId="4551"/>
    <cellStyle name="20% - Énfasis6 52" xfId="4552"/>
    <cellStyle name="20% - Énfasis6 52 2" xfId="4553"/>
    <cellStyle name="20% - Énfasis6 53" xfId="4554"/>
    <cellStyle name="20% - Énfasis6 53 2" xfId="4555"/>
    <cellStyle name="20% - Énfasis6 54" xfId="4556"/>
    <cellStyle name="20% - Énfasis6 54 2" xfId="4557"/>
    <cellStyle name="20% - Énfasis6 55" xfId="4558"/>
    <cellStyle name="20% - Énfasis6 55 2" xfId="4559"/>
    <cellStyle name="20% - Énfasis6 56" xfId="4560"/>
    <cellStyle name="20% - Énfasis6 56 2" xfId="4561"/>
    <cellStyle name="20% - Énfasis6 57" xfId="4562"/>
    <cellStyle name="20% - Énfasis6 57 2" xfId="4563"/>
    <cellStyle name="20% - Énfasis6 58" xfId="4564"/>
    <cellStyle name="20% - Énfasis6 58 2" xfId="4565"/>
    <cellStyle name="20% - Énfasis6 59" xfId="4566"/>
    <cellStyle name="20% - Énfasis6 59 2" xfId="4567"/>
    <cellStyle name="20% - Énfasis6 6" xfId="4568"/>
    <cellStyle name="20% - Énfasis6 6 2" xfId="4569"/>
    <cellStyle name="20% - Énfasis6 60" xfId="4570"/>
    <cellStyle name="20% - Énfasis6 60 2" xfId="4571"/>
    <cellStyle name="20% - Énfasis6 61" xfId="4572"/>
    <cellStyle name="20% - Énfasis6 61 2" xfId="4573"/>
    <cellStyle name="20% - Énfasis6 62" xfId="4574"/>
    <cellStyle name="20% - Énfasis6 62 2" xfId="4575"/>
    <cellStyle name="20% - Énfasis6 63" xfId="4576"/>
    <cellStyle name="20% - Énfasis6 63 2" xfId="4577"/>
    <cellStyle name="20% - Énfasis6 64" xfId="4578"/>
    <cellStyle name="20% - Énfasis6 64 2" xfId="4579"/>
    <cellStyle name="20% - Énfasis6 65" xfId="4580"/>
    <cellStyle name="20% - Énfasis6 65 2" xfId="4581"/>
    <cellStyle name="20% - Énfasis6 66" xfId="4582"/>
    <cellStyle name="20% - Énfasis6 66 2" xfId="4583"/>
    <cellStyle name="20% - Énfasis6 67" xfId="4584"/>
    <cellStyle name="20% - Énfasis6 67 2" xfId="4585"/>
    <cellStyle name="20% - Énfasis6 68" xfId="4586"/>
    <cellStyle name="20% - Énfasis6 68 2" xfId="4587"/>
    <cellStyle name="20% - Énfasis6 69" xfId="4588"/>
    <cellStyle name="20% - Énfasis6 69 2" xfId="4589"/>
    <cellStyle name="20% - Énfasis6 7" xfId="4590"/>
    <cellStyle name="20% - Énfasis6 7 2" xfId="4591"/>
    <cellStyle name="20% - Énfasis6 70" xfId="4592"/>
    <cellStyle name="20% - Énfasis6 70 2" xfId="4593"/>
    <cellStyle name="20% - Énfasis6 71" xfId="4594"/>
    <cellStyle name="20% - Énfasis6 71 2" xfId="4595"/>
    <cellStyle name="20% - Énfasis6 72" xfId="4596"/>
    <cellStyle name="20% - Énfasis6 72 2" xfId="4597"/>
    <cellStyle name="20% - Énfasis6 73" xfId="4598"/>
    <cellStyle name="20% - Énfasis6 73 2" xfId="4599"/>
    <cellStyle name="20% - Énfasis6 74" xfId="4600"/>
    <cellStyle name="20% - Énfasis6 74 2" xfId="4601"/>
    <cellStyle name="20% - Énfasis6 75" xfId="4602"/>
    <cellStyle name="20% - Énfasis6 75 2" xfId="4603"/>
    <cellStyle name="20% - Énfasis6 76" xfId="4604"/>
    <cellStyle name="20% - Énfasis6 76 2" xfId="4605"/>
    <cellStyle name="20% - Énfasis6 77" xfId="4606"/>
    <cellStyle name="20% - Énfasis6 77 2" xfId="4607"/>
    <cellStyle name="20% - Énfasis6 78" xfId="4608"/>
    <cellStyle name="20% - Énfasis6 78 2" xfId="4609"/>
    <cellStyle name="20% - Énfasis6 79" xfId="4610"/>
    <cellStyle name="20% - Énfasis6 79 2" xfId="4611"/>
    <cellStyle name="20% - Énfasis6 8" xfId="4612"/>
    <cellStyle name="20% - Énfasis6 8 2" xfId="4613"/>
    <cellStyle name="20% - Énfasis6 80" xfId="4614"/>
    <cellStyle name="20% - Énfasis6 80 2" xfId="4615"/>
    <cellStyle name="20% - Énfasis6 81" xfId="4616"/>
    <cellStyle name="20% - Énfasis6 81 2" xfId="4617"/>
    <cellStyle name="20% - Énfasis6 82" xfId="4618"/>
    <cellStyle name="20% - Énfasis6 82 2" xfId="4619"/>
    <cellStyle name="20% - Énfasis6 83" xfId="4620"/>
    <cellStyle name="20% - Énfasis6 83 2" xfId="4621"/>
    <cellStyle name="20% - Énfasis6 84" xfId="4622"/>
    <cellStyle name="20% - Énfasis6 84 2" xfId="4623"/>
    <cellStyle name="20% - Énfasis6 85" xfId="4624"/>
    <cellStyle name="20% - Énfasis6 85 2" xfId="4625"/>
    <cellStyle name="20% - Énfasis6 86" xfId="4626"/>
    <cellStyle name="20% - Énfasis6 86 2" xfId="4627"/>
    <cellStyle name="20% - Énfasis6 87" xfId="4628"/>
    <cellStyle name="20% - Énfasis6 87 2" xfId="4629"/>
    <cellStyle name="20% - Énfasis6 88" xfId="4630"/>
    <cellStyle name="20% - Énfasis6 88 2" xfId="4631"/>
    <cellStyle name="20% - Énfasis6 89" xfId="4632"/>
    <cellStyle name="20% - Énfasis6 89 2" xfId="4633"/>
    <cellStyle name="20% - Énfasis6 9" xfId="4634"/>
    <cellStyle name="20% - Énfasis6 9 2" xfId="4635"/>
    <cellStyle name="20% - Énfasis6 90" xfId="4636"/>
    <cellStyle name="20% - Énfasis6 90 2" xfId="4637"/>
    <cellStyle name="20% - Énfasis6 91" xfId="4638"/>
    <cellStyle name="20% - Énfasis6 91 2" xfId="4639"/>
    <cellStyle name="20% - Énfasis6 92" xfId="4640"/>
    <cellStyle name="20% - Énfasis6 92 2" xfId="4641"/>
    <cellStyle name="20% - Énfasis6 93" xfId="4642"/>
    <cellStyle name="20% - Énfasis6 93 2" xfId="4643"/>
    <cellStyle name="20% - Énfasis6 94" xfId="4644"/>
    <cellStyle name="20% - Énfasis6 94 2" xfId="4645"/>
    <cellStyle name="20% - Énfasis6 95" xfId="4646"/>
    <cellStyle name="20% - Énfasis6 95 2" xfId="4647"/>
    <cellStyle name="20% - Énfasis6 96" xfId="4648"/>
    <cellStyle name="20% - Énfasis6 96 2" xfId="4649"/>
    <cellStyle name="20% - Énfasis6 97" xfId="4650"/>
    <cellStyle name="20% - Énfasis6 97 2" xfId="4651"/>
    <cellStyle name="20% - Énfasis6 98" xfId="4652"/>
    <cellStyle name="20% - Énfasis6 98 2" xfId="4653"/>
    <cellStyle name="20% - Énfasis6 99" xfId="4654"/>
    <cellStyle name="20% - Énfasis6 99 2" xfId="4655"/>
    <cellStyle name="20% - 强调文字颜色 1" xfId="4656"/>
    <cellStyle name="20% - 强调文字颜色 2" xfId="4657"/>
    <cellStyle name="20% - 强调文字颜色 3" xfId="4658"/>
    <cellStyle name="20% - 强调文字颜色 4" xfId="4659"/>
    <cellStyle name="20% - 强调文字颜色 5" xfId="4660"/>
    <cellStyle name="20% - 强调文字颜色 6" xfId="4661"/>
    <cellStyle name="40% - Accent1" xfId="4662"/>
    <cellStyle name="40% - Accent1 2" xfId="4663"/>
    <cellStyle name="40% - Accent1 2 2" xfId="4664"/>
    <cellStyle name="40% - Accent1 2 3" xfId="4665"/>
    <cellStyle name="40% - Accent1 3" xfId="4666"/>
    <cellStyle name="40% - Accent1 3 2" xfId="4667"/>
    <cellStyle name="40% - Accent1 4" xfId="4668"/>
    <cellStyle name="40% - Accent1 4 2" xfId="4669"/>
    <cellStyle name="40% - Accent1 5" xfId="4670"/>
    <cellStyle name="40% - Accent1 5 2" xfId="4671"/>
    <cellStyle name="40% - Accent1 6" xfId="4672"/>
    <cellStyle name="40% - Accent1_% Operaciones" xfId="4673"/>
    <cellStyle name="40% - Accent2" xfId="4674"/>
    <cellStyle name="40% - Accent2 2" xfId="4675"/>
    <cellStyle name="40% - Accent2 2 2" xfId="4676"/>
    <cellStyle name="40% - Accent2 3" xfId="4677"/>
    <cellStyle name="40% - Accent2 3 2" xfId="4678"/>
    <cellStyle name="40% - Accent2 4" xfId="4679"/>
    <cellStyle name="40% - Accent2 4 2" xfId="4680"/>
    <cellStyle name="40% - Accent2 5" xfId="4681"/>
    <cellStyle name="40% - Accent2 5 2" xfId="4682"/>
    <cellStyle name="40% - Accent2 6" xfId="4683"/>
    <cellStyle name="40% - Accent2_% Operaciones" xfId="4684"/>
    <cellStyle name="40% - Accent3" xfId="4685"/>
    <cellStyle name="40% - Accent3 2" xfId="4686"/>
    <cellStyle name="40% - Accent3 2 2" xfId="4687"/>
    <cellStyle name="40% - Accent3 2 3" xfId="4688"/>
    <cellStyle name="40% - Accent3 3" xfId="4689"/>
    <cellStyle name="40% - Accent3 3 2" xfId="4690"/>
    <cellStyle name="40% - Accent3 4" xfId="4691"/>
    <cellStyle name="40% - Accent3 4 2" xfId="4692"/>
    <cellStyle name="40% - Accent3 5" xfId="4693"/>
    <cellStyle name="40% - Accent3 5 2" xfId="4694"/>
    <cellStyle name="40% - Accent3 6" xfId="4695"/>
    <cellStyle name="40% - Accent3_% Operaciones" xfId="4696"/>
    <cellStyle name="40% - Accent4" xfId="4697"/>
    <cellStyle name="40% - Accent4 2" xfId="4698"/>
    <cellStyle name="40% - Accent4 2 2" xfId="4699"/>
    <cellStyle name="40% - Accent4 3" xfId="4700"/>
    <cellStyle name="40% - Accent4 3 2" xfId="4701"/>
    <cellStyle name="40% - Accent4 4" xfId="4702"/>
    <cellStyle name="40% - Accent4 4 2" xfId="4703"/>
    <cellStyle name="40% - Accent4 5" xfId="4704"/>
    <cellStyle name="40% - Accent4 5 2" xfId="4705"/>
    <cellStyle name="40% - Accent4 6" xfId="4706"/>
    <cellStyle name="40% - Accent4_% Operaciones" xfId="4707"/>
    <cellStyle name="40% - Accent5" xfId="4708"/>
    <cellStyle name="40% - Accent5 2" xfId="4709"/>
    <cellStyle name="40% - Accent5 2 2" xfId="4710"/>
    <cellStyle name="40% - Accent5 3" xfId="4711"/>
    <cellStyle name="40% - Accent5 3 2" xfId="4712"/>
    <cellStyle name="40% - Accent5 4" xfId="4713"/>
    <cellStyle name="40% - Accent5 4 2" xfId="4714"/>
    <cellStyle name="40% - Accent5 5" xfId="4715"/>
    <cellStyle name="40% - Accent5 5 2" xfId="4716"/>
    <cellStyle name="40% - Accent5 6" xfId="4717"/>
    <cellStyle name="40% - Accent5_% Operaciones" xfId="4718"/>
    <cellStyle name="40% - Accent6" xfId="4719"/>
    <cellStyle name="40% - Accent6 2" xfId="4720"/>
    <cellStyle name="40% - Accent6 2 2" xfId="4721"/>
    <cellStyle name="40% - Accent6 3" xfId="4722"/>
    <cellStyle name="40% - Accent6 3 2" xfId="4723"/>
    <cellStyle name="40% - Accent6 4" xfId="4724"/>
    <cellStyle name="40% - Accent6 4 2" xfId="4725"/>
    <cellStyle name="40% - Accent6 5" xfId="4726"/>
    <cellStyle name="40% - Accent6 5 2" xfId="4727"/>
    <cellStyle name="40% - Accent6 6" xfId="4728"/>
    <cellStyle name="40% - Accent6_% Operaciones" xfId="4729"/>
    <cellStyle name="40% - Ênfase1" xfId="4730"/>
    <cellStyle name="40% - Ênfase2" xfId="4731"/>
    <cellStyle name="40% - Ênfase3" xfId="4732"/>
    <cellStyle name="40% - Ênfase4" xfId="4733"/>
    <cellStyle name="40% - Ênfase5" xfId="4734"/>
    <cellStyle name="40% - Ênfase6" xfId="4735"/>
    <cellStyle name="40% - Énfasis1 1" xfId="4736"/>
    <cellStyle name="40% - Énfasis1 10" xfId="4737"/>
    <cellStyle name="40% - Énfasis1 10 2" xfId="4738"/>
    <cellStyle name="40% - Énfasis1 100" xfId="4739"/>
    <cellStyle name="40% - Énfasis1 100 2" xfId="4740"/>
    <cellStyle name="40% - Énfasis1 101" xfId="4741"/>
    <cellStyle name="40% - Énfasis1 101 2" xfId="4742"/>
    <cellStyle name="40% - Énfasis1 102" xfId="4743"/>
    <cellStyle name="40% - Énfasis1 102 2" xfId="4744"/>
    <cellStyle name="40% - Énfasis1 103" xfId="4745"/>
    <cellStyle name="40% - Énfasis1 103 2" xfId="4746"/>
    <cellStyle name="40% - Énfasis1 104" xfId="4747"/>
    <cellStyle name="40% - Énfasis1 104 2" xfId="4748"/>
    <cellStyle name="40% - Énfasis1 105" xfId="4749"/>
    <cellStyle name="40% - Énfasis1 105 2" xfId="4750"/>
    <cellStyle name="40% - Énfasis1 106" xfId="4751"/>
    <cellStyle name="40% - Énfasis1 106 2" xfId="4752"/>
    <cellStyle name="40% - Énfasis1 107" xfId="4753"/>
    <cellStyle name="40% - Énfasis1 107 2" xfId="4754"/>
    <cellStyle name="40% - Énfasis1 108" xfId="4755"/>
    <cellStyle name="40% - Énfasis1 108 2" xfId="4756"/>
    <cellStyle name="40% - Énfasis1 109" xfId="4757"/>
    <cellStyle name="40% - Énfasis1 109 2" xfId="4758"/>
    <cellStyle name="40% - Énfasis1 11" xfId="4759"/>
    <cellStyle name="40% - Énfasis1 11 2" xfId="4760"/>
    <cellStyle name="40% - Énfasis1 110" xfId="4761"/>
    <cellStyle name="40% - Énfasis1 110 2" xfId="4762"/>
    <cellStyle name="40% - Énfasis1 111" xfId="4763"/>
    <cellStyle name="40% - Énfasis1 111 2" xfId="4764"/>
    <cellStyle name="40% - Énfasis1 112" xfId="4765"/>
    <cellStyle name="40% - Énfasis1 112 2" xfId="4766"/>
    <cellStyle name="40% - Énfasis1 113" xfId="4767"/>
    <cellStyle name="40% - Énfasis1 113 2" xfId="4768"/>
    <cellStyle name="40% - Énfasis1 114" xfId="4769"/>
    <cellStyle name="40% - Énfasis1 114 2" xfId="4770"/>
    <cellStyle name="40% - Énfasis1 115" xfId="4771"/>
    <cellStyle name="40% - Énfasis1 115 2" xfId="4772"/>
    <cellStyle name="40% - Énfasis1 116" xfId="4773"/>
    <cellStyle name="40% - Énfasis1 116 2" xfId="4774"/>
    <cellStyle name="40% - Énfasis1 117" xfId="4775"/>
    <cellStyle name="40% - Énfasis1 117 2" xfId="4776"/>
    <cellStyle name="40% - Énfasis1 118" xfId="4777"/>
    <cellStyle name="40% - Énfasis1 118 2" xfId="4778"/>
    <cellStyle name="40% - Énfasis1 119" xfId="4779"/>
    <cellStyle name="40% - Énfasis1 119 2" xfId="4780"/>
    <cellStyle name="40% - Énfasis1 12" xfId="4781"/>
    <cellStyle name="40% - Énfasis1 12 2" xfId="4782"/>
    <cellStyle name="40% - Énfasis1 120" xfId="4783"/>
    <cellStyle name="40% - Énfasis1 120 2" xfId="4784"/>
    <cellStyle name="40% - Énfasis1 121" xfId="4785"/>
    <cellStyle name="40% - Énfasis1 121 2" xfId="4786"/>
    <cellStyle name="40% - Énfasis1 122" xfId="4787"/>
    <cellStyle name="40% - Énfasis1 122 2" xfId="4788"/>
    <cellStyle name="40% - Énfasis1 123" xfId="4789"/>
    <cellStyle name="40% - Énfasis1 123 2" xfId="4790"/>
    <cellStyle name="40% - Énfasis1 124" xfId="4791"/>
    <cellStyle name="40% - Énfasis1 124 2" xfId="4792"/>
    <cellStyle name="40% - Énfasis1 125" xfId="4793"/>
    <cellStyle name="40% - Énfasis1 125 2" xfId="4794"/>
    <cellStyle name="40% - Énfasis1 126" xfId="4795"/>
    <cellStyle name="40% - Énfasis1 126 2" xfId="4796"/>
    <cellStyle name="40% - Énfasis1 127" xfId="4797"/>
    <cellStyle name="40% - Énfasis1 127 2" xfId="4798"/>
    <cellStyle name="40% - Énfasis1 128" xfId="4799"/>
    <cellStyle name="40% - Énfasis1 128 2" xfId="4800"/>
    <cellStyle name="40% - Énfasis1 129" xfId="4801"/>
    <cellStyle name="40% - Énfasis1 129 2" xfId="4802"/>
    <cellStyle name="40% - Énfasis1 13" xfId="4803"/>
    <cellStyle name="40% - Énfasis1 13 2" xfId="4804"/>
    <cellStyle name="40% - Énfasis1 130" xfId="4805"/>
    <cellStyle name="40% - Énfasis1 130 2" xfId="4806"/>
    <cellStyle name="40% - Énfasis1 131" xfId="4807"/>
    <cellStyle name="40% - Énfasis1 131 2" xfId="4808"/>
    <cellStyle name="40% - Énfasis1 132" xfId="4809"/>
    <cellStyle name="40% - Énfasis1 132 2" xfId="4810"/>
    <cellStyle name="40% - Énfasis1 133" xfId="4811"/>
    <cellStyle name="40% - Énfasis1 133 2" xfId="4812"/>
    <cellStyle name="40% - Énfasis1 134" xfId="4813"/>
    <cellStyle name="40% - Énfasis1 134 2" xfId="4814"/>
    <cellStyle name="40% - Énfasis1 135" xfId="4815"/>
    <cellStyle name="40% - Énfasis1 135 2" xfId="4816"/>
    <cellStyle name="40% - Énfasis1 136" xfId="4817"/>
    <cellStyle name="40% - Énfasis1 136 2" xfId="4818"/>
    <cellStyle name="40% - Énfasis1 137" xfId="4819"/>
    <cellStyle name="40% - Énfasis1 137 2" xfId="4820"/>
    <cellStyle name="40% - Énfasis1 138" xfId="4821"/>
    <cellStyle name="40% - Énfasis1 138 2" xfId="4822"/>
    <cellStyle name="40% - Énfasis1 139" xfId="4823"/>
    <cellStyle name="40% - Énfasis1 139 2" xfId="4824"/>
    <cellStyle name="40% - Énfasis1 14" xfId="4825"/>
    <cellStyle name="40% - Énfasis1 14 2" xfId="4826"/>
    <cellStyle name="40% - Énfasis1 140" xfId="4827"/>
    <cellStyle name="40% - Énfasis1 140 2" xfId="4828"/>
    <cellStyle name="40% - Énfasis1 141" xfId="4829"/>
    <cellStyle name="40% - Énfasis1 141 2" xfId="4830"/>
    <cellStyle name="40% - Énfasis1 142" xfId="4831"/>
    <cellStyle name="40% - Énfasis1 142 2" xfId="4832"/>
    <cellStyle name="40% - Énfasis1 143" xfId="4833"/>
    <cellStyle name="40% - Énfasis1 143 2" xfId="4834"/>
    <cellStyle name="40% - Énfasis1 144" xfId="4835"/>
    <cellStyle name="40% - Énfasis1 144 2" xfId="4836"/>
    <cellStyle name="40% - Énfasis1 145" xfId="4837"/>
    <cellStyle name="40% - Énfasis1 145 2" xfId="4838"/>
    <cellStyle name="40% - Énfasis1 146" xfId="4839"/>
    <cellStyle name="40% - Énfasis1 146 2" xfId="4840"/>
    <cellStyle name="40% - Énfasis1 147" xfId="4841"/>
    <cellStyle name="40% - Énfasis1 147 2" xfId="4842"/>
    <cellStyle name="40% - Énfasis1 148" xfId="4843"/>
    <cellStyle name="40% - Énfasis1 148 2" xfId="4844"/>
    <cellStyle name="40% - Énfasis1 149" xfId="4845"/>
    <cellStyle name="40% - Énfasis1 149 2" xfId="4846"/>
    <cellStyle name="40% - Énfasis1 15" xfId="4847"/>
    <cellStyle name="40% - Énfasis1 15 2" xfId="4848"/>
    <cellStyle name="40% - Énfasis1 150" xfId="4849"/>
    <cellStyle name="40% - Énfasis1 150 2" xfId="4850"/>
    <cellStyle name="40% - Énfasis1 151" xfId="4851"/>
    <cellStyle name="40% - Énfasis1 151 2" xfId="4852"/>
    <cellStyle name="40% - Énfasis1 152" xfId="4853"/>
    <cellStyle name="40% - Énfasis1 152 2" xfId="4854"/>
    <cellStyle name="40% - Énfasis1 153" xfId="4855"/>
    <cellStyle name="40% - Énfasis1 153 2" xfId="4856"/>
    <cellStyle name="40% - Énfasis1 154" xfId="4857"/>
    <cellStyle name="40% - Énfasis1 154 2" xfId="4858"/>
    <cellStyle name="40% - Énfasis1 155" xfId="4859"/>
    <cellStyle name="40% - Énfasis1 155 2" xfId="4860"/>
    <cellStyle name="40% - Énfasis1 156" xfId="4861"/>
    <cellStyle name="40% - Énfasis1 156 2" xfId="4862"/>
    <cellStyle name="40% - Énfasis1 157" xfId="4863"/>
    <cellStyle name="40% - Énfasis1 157 2" xfId="4864"/>
    <cellStyle name="40% - Énfasis1 158" xfId="4865"/>
    <cellStyle name="40% - Énfasis1 158 2" xfId="4866"/>
    <cellStyle name="40% - Énfasis1 159" xfId="4867"/>
    <cellStyle name="40% - Énfasis1 159 2" xfId="4868"/>
    <cellStyle name="40% - Énfasis1 16" xfId="4869"/>
    <cellStyle name="40% - Énfasis1 16 2" xfId="4870"/>
    <cellStyle name="40% - Énfasis1 160" xfId="4871"/>
    <cellStyle name="40% - Énfasis1 160 2" xfId="4872"/>
    <cellStyle name="40% - Énfasis1 161" xfId="4873"/>
    <cellStyle name="40% - Énfasis1 161 2" xfId="4874"/>
    <cellStyle name="40% - Énfasis1 162" xfId="4875"/>
    <cellStyle name="40% - Énfasis1 162 2" xfId="4876"/>
    <cellStyle name="40% - Énfasis1 163" xfId="4877"/>
    <cellStyle name="40% - Énfasis1 163 2" xfId="4878"/>
    <cellStyle name="40% - Énfasis1 164" xfId="4879"/>
    <cellStyle name="40% - Énfasis1 164 2" xfId="4880"/>
    <cellStyle name="40% - Énfasis1 165" xfId="4881"/>
    <cellStyle name="40% - Énfasis1 165 2" xfId="4882"/>
    <cellStyle name="40% - Énfasis1 166" xfId="4883"/>
    <cellStyle name="40% - Énfasis1 166 2" xfId="4884"/>
    <cellStyle name="40% - Énfasis1 167" xfId="4885"/>
    <cellStyle name="40% - Énfasis1 167 2" xfId="4886"/>
    <cellStyle name="40% - Énfasis1 168" xfId="4887"/>
    <cellStyle name="40% - Énfasis1 168 2" xfId="4888"/>
    <cellStyle name="40% - Énfasis1 169" xfId="4889"/>
    <cellStyle name="40% - Énfasis1 169 2" xfId="4890"/>
    <cellStyle name="40% - Énfasis1 17" xfId="4891"/>
    <cellStyle name="40% - Énfasis1 17 2" xfId="4892"/>
    <cellStyle name="40% - Énfasis1 170" xfId="4893"/>
    <cellStyle name="40% - Énfasis1 170 2" xfId="4894"/>
    <cellStyle name="40% - Énfasis1 171" xfId="4895"/>
    <cellStyle name="40% - Énfasis1 171 2" xfId="4896"/>
    <cellStyle name="40% - Énfasis1 172" xfId="4897"/>
    <cellStyle name="40% - Énfasis1 172 2" xfId="4898"/>
    <cellStyle name="40% - Énfasis1 173" xfId="4899"/>
    <cellStyle name="40% - Énfasis1 173 2" xfId="4900"/>
    <cellStyle name="40% - Énfasis1 174" xfId="4901"/>
    <cellStyle name="40% - Énfasis1 174 2" xfId="4902"/>
    <cellStyle name="40% - Énfasis1 175" xfId="4903"/>
    <cellStyle name="40% - Énfasis1 175 2" xfId="4904"/>
    <cellStyle name="40% - Énfasis1 176" xfId="4905"/>
    <cellStyle name="40% - Énfasis1 176 2" xfId="4906"/>
    <cellStyle name="40% - Énfasis1 177" xfId="4907"/>
    <cellStyle name="40% - Énfasis1 177 2" xfId="4908"/>
    <cellStyle name="40% - Énfasis1 178" xfId="4909"/>
    <cellStyle name="40% - Énfasis1 178 2" xfId="4910"/>
    <cellStyle name="40% - Énfasis1 179" xfId="4911"/>
    <cellStyle name="40% - Énfasis1 179 2" xfId="4912"/>
    <cellStyle name="40% - Énfasis1 18" xfId="4913"/>
    <cellStyle name="40% - Énfasis1 18 2" xfId="4914"/>
    <cellStyle name="40% - Énfasis1 180" xfId="4915"/>
    <cellStyle name="40% - Énfasis1 180 2" xfId="4916"/>
    <cellStyle name="40% - Énfasis1 181" xfId="4917"/>
    <cellStyle name="40% - Énfasis1 181 2" xfId="4918"/>
    <cellStyle name="40% - Énfasis1 182" xfId="4919"/>
    <cellStyle name="40% - Énfasis1 182 2" xfId="4920"/>
    <cellStyle name="40% - Énfasis1 183" xfId="4921"/>
    <cellStyle name="40% - Énfasis1 183 2" xfId="4922"/>
    <cellStyle name="40% - Énfasis1 184" xfId="4923"/>
    <cellStyle name="40% - Énfasis1 184 2" xfId="4924"/>
    <cellStyle name="40% - Énfasis1 185" xfId="4925"/>
    <cellStyle name="40% - Énfasis1 185 2" xfId="4926"/>
    <cellStyle name="40% - Énfasis1 186" xfId="4927"/>
    <cellStyle name="40% - Énfasis1 186 2" xfId="4928"/>
    <cellStyle name="40% - Énfasis1 187" xfId="4929"/>
    <cellStyle name="40% - Énfasis1 187 2" xfId="4930"/>
    <cellStyle name="40% - Énfasis1 188" xfId="4931"/>
    <cellStyle name="40% - Énfasis1 188 2" xfId="4932"/>
    <cellStyle name="40% - Énfasis1 189" xfId="4933"/>
    <cellStyle name="40% - Énfasis1 189 2" xfId="4934"/>
    <cellStyle name="40% - Énfasis1 19" xfId="4935"/>
    <cellStyle name="40% - Énfasis1 19 2" xfId="4936"/>
    <cellStyle name="40% - Énfasis1 190" xfId="4937"/>
    <cellStyle name="40% - Énfasis1 190 2" xfId="4938"/>
    <cellStyle name="40% - Énfasis1 191" xfId="4939"/>
    <cellStyle name="40% - Énfasis1 191 2" xfId="4940"/>
    <cellStyle name="40% - Énfasis1 192" xfId="4941"/>
    <cellStyle name="40% - Énfasis1 192 2" xfId="4942"/>
    <cellStyle name="40% - Énfasis1 193" xfId="4943"/>
    <cellStyle name="40% - Énfasis1 193 2" xfId="4944"/>
    <cellStyle name="40% - Énfasis1 194" xfId="4945"/>
    <cellStyle name="40% - Énfasis1 194 2" xfId="4946"/>
    <cellStyle name="40% - Énfasis1 195" xfId="4947"/>
    <cellStyle name="40% - Énfasis1 195 2" xfId="4948"/>
    <cellStyle name="40% - Énfasis1 196" xfId="4949"/>
    <cellStyle name="40% - Énfasis1 196 2" xfId="4950"/>
    <cellStyle name="40% - Énfasis1 197" xfId="4951"/>
    <cellStyle name="40% - Énfasis1 197 2" xfId="4952"/>
    <cellStyle name="40% - Énfasis1 198" xfId="4953"/>
    <cellStyle name="40% - Énfasis1 198 2" xfId="4954"/>
    <cellStyle name="40% - Énfasis1 199" xfId="4955"/>
    <cellStyle name="40% - Énfasis1 199 2" xfId="4956"/>
    <cellStyle name="40% - Énfasis1 2" xfId="4957"/>
    <cellStyle name="40% - Énfasis1 2 2" xfId="4958"/>
    <cellStyle name="40% - Énfasis1 2 2 2" xfId="4959"/>
    <cellStyle name="40% - Énfasis1 2 2 3" xfId="4960"/>
    <cellStyle name="40% - Énfasis1 2 2_Chile DataRequest2210v1" xfId="4961"/>
    <cellStyle name="40% - Énfasis1 2 3" xfId="4962"/>
    <cellStyle name="40% - Énfasis1 2 3 2" xfId="4963"/>
    <cellStyle name="40% - Énfasis1 2 4" xfId="4964"/>
    <cellStyle name="40% - Énfasis1 2 4 2" xfId="4965"/>
    <cellStyle name="40% - Énfasis1 2 5" xfId="4966"/>
    <cellStyle name="40% - Énfasis1 2 5 2" xfId="4967"/>
    <cellStyle name="40% - Énfasis1 2_% Operaciones" xfId="4968"/>
    <cellStyle name="40% - Énfasis1 20" xfId="4969"/>
    <cellStyle name="40% - Énfasis1 20 2" xfId="4970"/>
    <cellStyle name="40% - Énfasis1 200" xfId="4971"/>
    <cellStyle name="40% - Énfasis1 200 2" xfId="4972"/>
    <cellStyle name="40% - Énfasis1 201" xfId="4973"/>
    <cellStyle name="40% - Énfasis1 201 2" xfId="4974"/>
    <cellStyle name="40% - Énfasis1 202" xfId="4975"/>
    <cellStyle name="40% - Énfasis1 202 2" xfId="4976"/>
    <cellStyle name="40% - Énfasis1 203" xfId="4977"/>
    <cellStyle name="40% - Énfasis1 203 2" xfId="4978"/>
    <cellStyle name="40% - Énfasis1 204" xfId="4979"/>
    <cellStyle name="40% - Énfasis1 204 2" xfId="4980"/>
    <cellStyle name="40% - Énfasis1 205" xfId="4981"/>
    <cellStyle name="40% - Énfasis1 205 2" xfId="4982"/>
    <cellStyle name="40% - Énfasis1 206" xfId="4983"/>
    <cellStyle name="40% - Énfasis1 206 2" xfId="4984"/>
    <cellStyle name="40% - Énfasis1 207" xfId="4985"/>
    <cellStyle name="40% - Énfasis1 207 2" xfId="4986"/>
    <cellStyle name="40% - Énfasis1 208" xfId="4987"/>
    <cellStyle name="40% - Énfasis1 208 2" xfId="4988"/>
    <cellStyle name="40% - Énfasis1 209" xfId="4989"/>
    <cellStyle name="40% - Énfasis1 209 2" xfId="4990"/>
    <cellStyle name="40% - Énfasis1 21" xfId="4991"/>
    <cellStyle name="40% - Énfasis1 21 2" xfId="4992"/>
    <cellStyle name="40% - Énfasis1 210" xfId="4993"/>
    <cellStyle name="40% - Énfasis1 210 2" xfId="4994"/>
    <cellStyle name="40% - Énfasis1 211" xfId="4995"/>
    <cellStyle name="40% - Énfasis1 211 2" xfId="4996"/>
    <cellStyle name="40% - Énfasis1 212" xfId="4997"/>
    <cellStyle name="40% - Énfasis1 212 2" xfId="4998"/>
    <cellStyle name="40% - Énfasis1 213" xfId="4999"/>
    <cellStyle name="40% - Énfasis1 213 2" xfId="5000"/>
    <cellStyle name="40% - Énfasis1 214" xfId="5001"/>
    <cellStyle name="40% - Énfasis1 214 2" xfId="5002"/>
    <cellStyle name="40% - Énfasis1 215" xfId="5003"/>
    <cellStyle name="40% - Énfasis1 215 2" xfId="5004"/>
    <cellStyle name="40% - Énfasis1 216" xfId="5005"/>
    <cellStyle name="40% - Énfasis1 216 2" xfId="5006"/>
    <cellStyle name="40% - Énfasis1 217" xfId="5007"/>
    <cellStyle name="40% - Énfasis1 217 2" xfId="5008"/>
    <cellStyle name="40% - Énfasis1 218" xfId="5009"/>
    <cellStyle name="40% - Énfasis1 218 2" xfId="5010"/>
    <cellStyle name="40% - Énfasis1 219" xfId="5011"/>
    <cellStyle name="40% - Énfasis1 219 2" xfId="5012"/>
    <cellStyle name="40% - Énfasis1 22" xfId="5013"/>
    <cellStyle name="40% - Énfasis1 22 2" xfId="5014"/>
    <cellStyle name="40% - Énfasis1 220" xfId="5015"/>
    <cellStyle name="40% - Énfasis1 220 2" xfId="5016"/>
    <cellStyle name="40% - Énfasis1 221" xfId="5017"/>
    <cellStyle name="40% - Énfasis1 221 2" xfId="5018"/>
    <cellStyle name="40% - Énfasis1 222" xfId="5019"/>
    <cellStyle name="40% - Énfasis1 222 2" xfId="5020"/>
    <cellStyle name="40% - Énfasis1 223" xfId="5021"/>
    <cellStyle name="40% - Énfasis1 223 2" xfId="5022"/>
    <cellStyle name="40% - Énfasis1 224" xfId="5023"/>
    <cellStyle name="40% - Énfasis1 224 2" xfId="5024"/>
    <cellStyle name="40% - Énfasis1 225" xfId="5025"/>
    <cellStyle name="40% - Énfasis1 225 2" xfId="5026"/>
    <cellStyle name="40% - Énfasis1 226" xfId="5027"/>
    <cellStyle name="40% - Énfasis1 226 2" xfId="5028"/>
    <cellStyle name="40% - Énfasis1 227" xfId="5029"/>
    <cellStyle name="40% - Énfasis1 227 2" xfId="5030"/>
    <cellStyle name="40% - Énfasis1 228" xfId="5031"/>
    <cellStyle name="40% - Énfasis1 228 2" xfId="5032"/>
    <cellStyle name="40% - Énfasis1 229" xfId="5033"/>
    <cellStyle name="40% - Énfasis1 229 2" xfId="5034"/>
    <cellStyle name="40% - Énfasis1 23" xfId="5035"/>
    <cellStyle name="40% - Énfasis1 23 2" xfId="5036"/>
    <cellStyle name="40% - Énfasis1 230" xfId="5037"/>
    <cellStyle name="40% - Énfasis1 230 2" xfId="5038"/>
    <cellStyle name="40% - Énfasis1 231" xfId="5039"/>
    <cellStyle name="40% - Énfasis1 231 2" xfId="5040"/>
    <cellStyle name="40% - Énfasis1 232" xfId="5041"/>
    <cellStyle name="40% - Énfasis1 232 2" xfId="5042"/>
    <cellStyle name="40% - Énfasis1 233" xfId="5043"/>
    <cellStyle name="40% - Énfasis1 233 2" xfId="5044"/>
    <cellStyle name="40% - Énfasis1 234" xfId="5045"/>
    <cellStyle name="40% - Énfasis1 234 2" xfId="5046"/>
    <cellStyle name="40% - Énfasis1 235" xfId="5047"/>
    <cellStyle name="40% - Énfasis1 235 2" xfId="5048"/>
    <cellStyle name="40% - Énfasis1 236" xfId="5049"/>
    <cellStyle name="40% - Énfasis1 236 2" xfId="5050"/>
    <cellStyle name="40% - Énfasis1 237" xfId="5051"/>
    <cellStyle name="40% - Énfasis1 237 2" xfId="5052"/>
    <cellStyle name="40% - Énfasis1 238" xfId="5053"/>
    <cellStyle name="40% - Énfasis1 238 2" xfId="5054"/>
    <cellStyle name="40% - Énfasis1 239" xfId="5055"/>
    <cellStyle name="40% - Énfasis1 239 2" xfId="5056"/>
    <cellStyle name="40% - Énfasis1 24" xfId="5057"/>
    <cellStyle name="40% - Énfasis1 24 2" xfId="5058"/>
    <cellStyle name="40% - Énfasis1 240" xfId="5059"/>
    <cellStyle name="40% - Énfasis1 240 2" xfId="5060"/>
    <cellStyle name="40% - Énfasis1 241" xfId="5061"/>
    <cellStyle name="40% - Énfasis1 241 2" xfId="5062"/>
    <cellStyle name="40% - Énfasis1 242" xfId="5063"/>
    <cellStyle name="40% - Énfasis1 242 2" xfId="5064"/>
    <cellStyle name="40% - Énfasis1 243" xfId="5065"/>
    <cellStyle name="40% - Énfasis1 243 2" xfId="5066"/>
    <cellStyle name="40% - Énfasis1 244" xfId="5067"/>
    <cellStyle name="40% - Énfasis1 244 2" xfId="5068"/>
    <cellStyle name="40% - Énfasis1 245" xfId="5069"/>
    <cellStyle name="40% - Énfasis1 245 2" xfId="5070"/>
    <cellStyle name="40% - Énfasis1 246" xfId="5071"/>
    <cellStyle name="40% - Énfasis1 246 2" xfId="5072"/>
    <cellStyle name="40% - Énfasis1 247" xfId="5073"/>
    <cellStyle name="40% - Énfasis1 247 2" xfId="5074"/>
    <cellStyle name="40% - Énfasis1 248" xfId="5075"/>
    <cellStyle name="40% - Énfasis1 248 2" xfId="5076"/>
    <cellStyle name="40% - Énfasis1 249" xfId="5077"/>
    <cellStyle name="40% - Énfasis1 249 2" xfId="5078"/>
    <cellStyle name="40% - Énfasis1 25" xfId="5079"/>
    <cellStyle name="40% - Énfasis1 25 2" xfId="5080"/>
    <cellStyle name="40% - Énfasis1 250" xfId="5081"/>
    <cellStyle name="40% - Énfasis1 250 2" xfId="5082"/>
    <cellStyle name="40% - Énfasis1 251" xfId="5083"/>
    <cellStyle name="40% - Énfasis1 251 2" xfId="5084"/>
    <cellStyle name="40% - Énfasis1 252" xfId="5085"/>
    <cellStyle name="40% - Énfasis1 252 2" xfId="5086"/>
    <cellStyle name="40% - Énfasis1 253" xfId="5087"/>
    <cellStyle name="40% - Énfasis1 253 2" xfId="5088"/>
    <cellStyle name="40% - Énfasis1 254" xfId="5089"/>
    <cellStyle name="40% - Énfasis1 254 2" xfId="5090"/>
    <cellStyle name="40% - Énfasis1 255" xfId="5091"/>
    <cellStyle name="40% - Énfasis1 255 2" xfId="5092"/>
    <cellStyle name="40% - Énfasis1 26" xfId="5093"/>
    <cellStyle name="40% - Énfasis1 26 2" xfId="5094"/>
    <cellStyle name="40% - Énfasis1 27" xfId="5095"/>
    <cellStyle name="40% - Énfasis1 27 2" xfId="5096"/>
    <cellStyle name="40% - Énfasis1 28" xfId="5097"/>
    <cellStyle name="40% - Énfasis1 28 2" xfId="5098"/>
    <cellStyle name="40% - Énfasis1 29" xfId="5099"/>
    <cellStyle name="40% - Énfasis1 29 2" xfId="5100"/>
    <cellStyle name="40% - Énfasis1 3" xfId="5101"/>
    <cellStyle name="40% - Énfasis1 30" xfId="5102"/>
    <cellStyle name="40% - Énfasis1 30 2" xfId="5103"/>
    <cellStyle name="40% - Énfasis1 31" xfId="5104"/>
    <cellStyle name="40% - Énfasis1 31 2" xfId="5105"/>
    <cellStyle name="40% - Énfasis1 32" xfId="5106"/>
    <cellStyle name="40% - Énfasis1 32 2" xfId="5107"/>
    <cellStyle name="40% - Énfasis1 33" xfId="5108"/>
    <cellStyle name="40% - Énfasis1 33 2" xfId="5109"/>
    <cellStyle name="40% - Énfasis1 34" xfId="5110"/>
    <cellStyle name="40% - Énfasis1 34 2" xfId="5111"/>
    <cellStyle name="40% - Énfasis1 35" xfId="5112"/>
    <cellStyle name="40% - Énfasis1 35 2" xfId="5113"/>
    <cellStyle name="40% - Énfasis1 36" xfId="5114"/>
    <cellStyle name="40% - Énfasis1 36 2" xfId="5115"/>
    <cellStyle name="40% - Énfasis1 37" xfId="5116"/>
    <cellStyle name="40% - Énfasis1 37 2" xfId="5117"/>
    <cellStyle name="40% - Énfasis1 38" xfId="5118"/>
    <cellStyle name="40% - Énfasis1 38 2" xfId="5119"/>
    <cellStyle name="40% - Énfasis1 39" xfId="5120"/>
    <cellStyle name="40% - Énfasis1 39 2" xfId="5121"/>
    <cellStyle name="40% - Énfasis1 4" xfId="5122"/>
    <cellStyle name="40% - Énfasis1 40" xfId="5123"/>
    <cellStyle name="40% - Énfasis1 40 2" xfId="5124"/>
    <cellStyle name="40% - Énfasis1 41" xfId="5125"/>
    <cellStyle name="40% - Énfasis1 41 2" xfId="5126"/>
    <cellStyle name="40% - Énfasis1 42" xfId="5127"/>
    <cellStyle name="40% - Énfasis1 42 2" xfId="5128"/>
    <cellStyle name="40% - Énfasis1 43" xfId="5129"/>
    <cellStyle name="40% - Énfasis1 43 2" xfId="5130"/>
    <cellStyle name="40% - Énfasis1 44" xfId="5131"/>
    <cellStyle name="40% - Énfasis1 44 2" xfId="5132"/>
    <cellStyle name="40% - Énfasis1 45" xfId="5133"/>
    <cellStyle name="40% - Énfasis1 45 2" xfId="5134"/>
    <cellStyle name="40% - Énfasis1 46" xfId="5135"/>
    <cellStyle name="40% - Énfasis1 46 2" xfId="5136"/>
    <cellStyle name="40% - Énfasis1 47" xfId="5137"/>
    <cellStyle name="40% - Énfasis1 47 2" xfId="5138"/>
    <cellStyle name="40% - Énfasis1 48" xfId="5139"/>
    <cellStyle name="40% - Énfasis1 48 2" xfId="5140"/>
    <cellStyle name="40% - Énfasis1 49" xfId="5141"/>
    <cellStyle name="40% - Énfasis1 49 2" xfId="5142"/>
    <cellStyle name="40% - Énfasis1 5" xfId="5143"/>
    <cellStyle name="40% - Énfasis1 5 2" xfId="5144"/>
    <cellStyle name="40% - Énfasis1 50" xfId="5145"/>
    <cellStyle name="40% - Énfasis1 50 2" xfId="5146"/>
    <cellStyle name="40% - Énfasis1 51" xfId="5147"/>
    <cellStyle name="40% - Énfasis1 51 2" xfId="5148"/>
    <cellStyle name="40% - Énfasis1 52" xfId="5149"/>
    <cellStyle name="40% - Énfasis1 52 2" xfId="5150"/>
    <cellStyle name="40% - Énfasis1 53" xfId="5151"/>
    <cellStyle name="40% - Énfasis1 53 2" xfId="5152"/>
    <cellStyle name="40% - Énfasis1 54" xfId="5153"/>
    <cellStyle name="40% - Énfasis1 54 2" xfId="5154"/>
    <cellStyle name="40% - Énfasis1 55" xfId="5155"/>
    <cellStyle name="40% - Énfasis1 55 2" xfId="5156"/>
    <cellStyle name="40% - Énfasis1 56" xfId="5157"/>
    <cellStyle name="40% - Énfasis1 56 2" xfId="5158"/>
    <cellStyle name="40% - Énfasis1 57" xfId="5159"/>
    <cellStyle name="40% - Énfasis1 57 2" xfId="5160"/>
    <cellStyle name="40% - Énfasis1 58" xfId="5161"/>
    <cellStyle name="40% - Énfasis1 58 2" xfId="5162"/>
    <cellStyle name="40% - Énfasis1 59" xfId="5163"/>
    <cellStyle name="40% - Énfasis1 59 2" xfId="5164"/>
    <cellStyle name="40% - Énfasis1 6" xfId="5165"/>
    <cellStyle name="40% - Énfasis1 6 2" xfId="5166"/>
    <cellStyle name="40% - Énfasis1 60" xfId="5167"/>
    <cellStyle name="40% - Énfasis1 60 2" xfId="5168"/>
    <cellStyle name="40% - Énfasis1 61" xfId="5169"/>
    <cellStyle name="40% - Énfasis1 61 2" xfId="5170"/>
    <cellStyle name="40% - Énfasis1 62" xfId="5171"/>
    <cellStyle name="40% - Énfasis1 62 2" xfId="5172"/>
    <cellStyle name="40% - Énfasis1 63" xfId="5173"/>
    <cellStyle name="40% - Énfasis1 63 2" xfId="5174"/>
    <cellStyle name="40% - Énfasis1 64" xfId="5175"/>
    <cellStyle name="40% - Énfasis1 64 2" xfId="5176"/>
    <cellStyle name="40% - Énfasis1 65" xfId="5177"/>
    <cellStyle name="40% - Énfasis1 65 2" xfId="5178"/>
    <cellStyle name="40% - Énfasis1 66" xfId="5179"/>
    <cellStyle name="40% - Énfasis1 66 2" xfId="5180"/>
    <cellStyle name="40% - Énfasis1 67" xfId="5181"/>
    <cellStyle name="40% - Énfasis1 67 2" xfId="5182"/>
    <cellStyle name="40% - Énfasis1 68" xfId="5183"/>
    <cellStyle name="40% - Énfasis1 68 2" xfId="5184"/>
    <cellStyle name="40% - Énfasis1 69" xfId="5185"/>
    <cellStyle name="40% - Énfasis1 69 2" xfId="5186"/>
    <cellStyle name="40% - Énfasis1 7" xfId="5187"/>
    <cellStyle name="40% - Énfasis1 7 2" xfId="5188"/>
    <cellStyle name="40% - Énfasis1 70" xfId="5189"/>
    <cellStyle name="40% - Énfasis1 70 2" xfId="5190"/>
    <cellStyle name="40% - Énfasis1 71" xfId="5191"/>
    <cellStyle name="40% - Énfasis1 71 2" xfId="5192"/>
    <cellStyle name="40% - Énfasis1 72" xfId="5193"/>
    <cellStyle name="40% - Énfasis1 72 2" xfId="5194"/>
    <cellStyle name="40% - Énfasis1 73" xfId="5195"/>
    <cellStyle name="40% - Énfasis1 73 2" xfId="5196"/>
    <cellStyle name="40% - Énfasis1 74" xfId="5197"/>
    <cellStyle name="40% - Énfasis1 74 2" xfId="5198"/>
    <cellStyle name="40% - Énfasis1 75" xfId="5199"/>
    <cellStyle name="40% - Énfasis1 75 2" xfId="5200"/>
    <cellStyle name="40% - Énfasis1 76" xfId="5201"/>
    <cellStyle name="40% - Énfasis1 76 2" xfId="5202"/>
    <cellStyle name="40% - Énfasis1 77" xfId="5203"/>
    <cellStyle name="40% - Énfasis1 77 2" xfId="5204"/>
    <cellStyle name="40% - Énfasis1 78" xfId="5205"/>
    <cellStyle name="40% - Énfasis1 78 2" xfId="5206"/>
    <cellStyle name="40% - Énfasis1 79" xfId="5207"/>
    <cellStyle name="40% - Énfasis1 79 2" xfId="5208"/>
    <cellStyle name="40% - Énfasis1 8" xfId="5209"/>
    <cellStyle name="40% - Énfasis1 8 2" xfId="5210"/>
    <cellStyle name="40% - Énfasis1 80" xfId="5211"/>
    <cellStyle name="40% - Énfasis1 80 2" xfId="5212"/>
    <cellStyle name="40% - Énfasis1 81" xfId="5213"/>
    <cellStyle name="40% - Énfasis1 81 2" xfId="5214"/>
    <cellStyle name="40% - Énfasis1 82" xfId="5215"/>
    <cellStyle name="40% - Énfasis1 82 2" xfId="5216"/>
    <cellStyle name="40% - Énfasis1 83" xfId="5217"/>
    <cellStyle name="40% - Énfasis1 83 2" xfId="5218"/>
    <cellStyle name="40% - Énfasis1 84" xfId="5219"/>
    <cellStyle name="40% - Énfasis1 84 2" xfId="5220"/>
    <cellStyle name="40% - Énfasis1 85" xfId="5221"/>
    <cellStyle name="40% - Énfasis1 85 2" xfId="5222"/>
    <cellStyle name="40% - Énfasis1 86" xfId="5223"/>
    <cellStyle name="40% - Énfasis1 86 2" xfId="5224"/>
    <cellStyle name="40% - Énfasis1 87" xfId="5225"/>
    <cellStyle name="40% - Énfasis1 87 2" xfId="5226"/>
    <cellStyle name="40% - Énfasis1 88" xfId="5227"/>
    <cellStyle name="40% - Énfasis1 88 2" xfId="5228"/>
    <cellStyle name="40% - Énfasis1 89" xfId="5229"/>
    <cellStyle name="40% - Énfasis1 89 2" xfId="5230"/>
    <cellStyle name="40% - Énfasis1 9" xfId="5231"/>
    <cellStyle name="40% - Énfasis1 9 2" xfId="5232"/>
    <cellStyle name="40% - Énfasis1 90" xfId="5233"/>
    <cellStyle name="40% - Énfasis1 90 2" xfId="5234"/>
    <cellStyle name="40% - Énfasis1 91" xfId="5235"/>
    <cellStyle name="40% - Énfasis1 91 2" xfId="5236"/>
    <cellStyle name="40% - Énfasis1 92" xfId="5237"/>
    <cellStyle name="40% - Énfasis1 92 2" xfId="5238"/>
    <cellStyle name="40% - Énfasis1 93" xfId="5239"/>
    <cellStyle name="40% - Énfasis1 93 2" xfId="5240"/>
    <cellStyle name="40% - Énfasis1 94" xfId="5241"/>
    <cellStyle name="40% - Énfasis1 94 2" xfId="5242"/>
    <cellStyle name="40% - Énfasis1 95" xfId="5243"/>
    <cellStyle name="40% - Énfasis1 95 2" xfId="5244"/>
    <cellStyle name="40% - Énfasis1 96" xfId="5245"/>
    <cellStyle name="40% - Énfasis1 96 2" xfId="5246"/>
    <cellStyle name="40% - Énfasis1 97" xfId="5247"/>
    <cellStyle name="40% - Énfasis1 97 2" xfId="5248"/>
    <cellStyle name="40% - Énfasis1 98" xfId="5249"/>
    <cellStyle name="40% - Énfasis1 98 2" xfId="5250"/>
    <cellStyle name="40% - Énfasis1 99" xfId="5251"/>
    <cellStyle name="40% - Énfasis1 99 2" xfId="5252"/>
    <cellStyle name="40% - Énfasis2 1" xfId="5253"/>
    <cellStyle name="40% - Énfasis2 10" xfId="5254"/>
    <cellStyle name="40% - Énfasis2 10 2" xfId="5255"/>
    <cellStyle name="40% - Énfasis2 100" xfId="5256"/>
    <cellStyle name="40% - Énfasis2 100 2" xfId="5257"/>
    <cellStyle name="40% - Énfasis2 101" xfId="5258"/>
    <cellStyle name="40% - Énfasis2 101 2" xfId="5259"/>
    <cellStyle name="40% - Énfasis2 102" xfId="5260"/>
    <cellStyle name="40% - Énfasis2 102 2" xfId="5261"/>
    <cellStyle name="40% - Énfasis2 103" xfId="5262"/>
    <cellStyle name="40% - Énfasis2 103 2" xfId="5263"/>
    <cellStyle name="40% - Énfasis2 104" xfId="5264"/>
    <cellStyle name="40% - Énfasis2 104 2" xfId="5265"/>
    <cellStyle name="40% - Énfasis2 105" xfId="5266"/>
    <cellStyle name="40% - Énfasis2 105 2" xfId="5267"/>
    <cellStyle name="40% - Énfasis2 106" xfId="5268"/>
    <cellStyle name="40% - Énfasis2 106 2" xfId="5269"/>
    <cellStyle name="40% - Énfasis2 107" xfId="5270"/>
    <cellStyle name="40% - Énfasis2 107 2" xfId="5271"/>
    <cellStyle name="40% - Énfasis2 108" xfId="5272"/>
    <cellStyle name="40% - Énfasis2 108 2" xfId="5273"/>
    <cellStyle name="40% - Énfasis2 109" xfId="5274"/>
    <cellStyle name="40% - Énfasis2 109 2" xfId="5275"/>
    <cellStyle name="40% - Énfasis2 11" xfId="5276"/>
    <cellStyle name="40% - Énfasis2 11 2" xfId="5277"/>
    <cellStyle name="40% - Énfasis2 110" xfId="5278"/>
    <cellStyle name="40% - Énfasis2 110 2" xfId="5279"/>
    <cellStyle name="40% - Énfasis2 111" xfId="5280"/>
    <cellStyle name="40% - Énfasis2 111 2" xfId="5281"/>
    <cellStyle name="40% - Énfasis2 112" xfId="5282"/>
    <cellStyle name="40% - Énfasis2 112 2" xfId="5283"/>
    <cellStyle name="40% - Énfasis2 113" xfId="5284"/>
    <cellStyle name="40% - Énfasis2 113 2" xfId="5285"/>
    <cellStyle name="40% - Énfasis2 114" xfId="5286"/>
    <cellStyle name="40% - Énfasis2 114 2" xfId="5287"/>
    <cellStyle name="40% - Énfasis2 115" xfId="5288"/>
    <cellStyle name="40% - Énfasis2 115 2" xfId="5289"/>
    <cellStyle name="40% - Énfasis2 116" xfId="5290"/>
    <cellStyle name="40% - Énfasis2 116 2" xfId="5291"/>
    <cellStyle name="40% - Énfasis2 117" xfId="5292"/>
    <cellStyle name="40% - Énfasis2 117 2" xfId="5293"/>
    <cellStyle name="40% - Énfasis2 118" xfId="5294"/>
    <cellStyle name="40% - Énfasis2 118 2" xfId="5295"/>
    <cellStyle name="40% - Énfasis2 119" xfId="5296"/>
    <cellStyle name="40% - Énfasis2 119 2" xfId="5297"/>
    <cellStyle name="40% - Énfasis2 12" xfId="5298"/>
    <cellStyle name="40% - Énfasis2 12 2" xfId="5299"/>
    <cellStyle name="40% - Énfasis2 120" xfId="5300"/>
    <cellStyle name="40% - Énfasis2 120 2" xfId="5301"/>
    <cellStyle name="40% - Énfasis2 121" xfId="5302"/>
    <cellStyle name="40% - Énfasis2 121 2" xfId="5303"/>
    <cellStyle name="40% - Énfasis2 122" xfId="5304"/>
    <cellStyle name="40% - Énfasis2 122 2" xfId="5305"/>
    <cellStyle name="40% - Énfasis2 123" xfId="5306"/>
    <cellStyle name="40% - Énfasis2 123 2" xfId="5307"/>
    <cellStyle name="40% - Énfasis2 124" xfId="5308"/>
    <cellStyle name="40% - Énfasis2 124 2" xfId="5309"/>
    <cellStyle name="40% - Énfasis2 125" xfId="5310"/>
    <cellStyle name="40% - Énfasis2 125 2" xfId="5311"/>
    <cellStyle name="40% - Énfasis2 126" xfId="5312"/>
    <cellStyle name="40% - Énfasis2 126 2" xfId="5313"/>
    <cellStyle name="40% - Énfasis2 127" xfId="5314"/>
    <cellStyle name="40% - Énfasis2 127 2" xfId="5315"/>
    <cellStyle name="40% - Énfasis2 128" xfId="5316"/>
    <cellStyle name="40% - Énfasis2 128 2" xfId="5317"/>
    <cellStyle name="40% - Énfasis2 129" xfId="5318"/>
    <cellStyle name="40% - Énfasis2 129 2" xfId="5319"/>
    <cellStyle name="40% - Énfasis2 13" xfId="5320"/>
    <cellStyle name="40% - Énfasis2 13 2" xfId="5321"/>
    <cellStyle name="40% - Énfasis2 130" xfId="5322"/>
    <cellStyle name="40% - Énfasis2 130 2" xfId="5323"/>
    <cellStyle name="40% - Énfasis2 131" xfId="5324"/>
    <cellStyle name="40% - Énfasis2 131 2" xfId="5325"/>
    <cellStyle name="40% - Énfasis2 132" xfId="5326"/>
    <cellStyle name="40% - Énfasis2 132 2" xfId="5327"/>
    <cellStyle name="40% - Énfasis2 133" xfId="5328"/>
    <cellStyle name="40% - Énfasis2 133 2" xfId="5329"/>
    <cellStyle name="40% - Énfasis2 134" xfId="5330"/>
    <cellStyle name="40% - Énfasis2 134 2" xfId="5331"/>
    <cellStyle name="40% - Énfasis2 135" xfId="5332"/>
    <cellStyle name="40% - Énfasis2 135 2" xfId="5333"/>
    <cellStyle name="40% - Énfasis2 136" xfId="5334"/>
    <cellStyle name="40% - Énfasis2 136 2" xfId="5335"/>
    <cellStyle name="40% - Énfasis2 137" xfId="5336"/>
    <cellStyle name="40% - Énfasis2 137 2" xfId="5337"/>
    <cellStyle name="40% - Énfasis2 138" xfId="5338"/>
    <cellStyle name="40% - Énfasis2 138 2" xfId="5339"/>
    <cellStyle name="40% - Énfasis2 139" xfId="5340"/>
    <cellStyle name="40% - Énfasis2 139 2" xfId="5341"/>
    <cellStyle name="40% - Énfasis2 14" xfId="5342"/>
    <cellStyle name="40% - Énfasis2 14 2" xfId="5343"/>
    <cellStyle name="40% - Énfasis2 140" xfId="5344"/>
    <cellStyle name="40% - Énfasis2 140 2" xfId="5345"/>
    <cellStyle name="40% - Énfasis2 141" xfId="5346"/>
    <cellStyle name="40% - Énfasis2 141 2" xfId="5347"/>
    <cellStyle name="40% - Énfasis2 142" xfId="5348"/>
    <cellStyle name="40% - Énfasis2 142 2" xfId="5349"/>
    <cellStyle name="40% - Énfasis2 143" xfId="5350"/>
    <cellStyle name="40% - Énfasis2 143 2" xfId="5351"/>
    <cellStyle name="40% - Énfasis2 144" xfId="5352"/>
    <cellStyle name="40% - Énfasis2 144 2" xfId="5353"/>
    <cellStyle name="40% - Énfasis2 145" xfId="5354"/>
    <cellStyle name="40% - Énfasis2 145 2" xfId="5355"/>
    <cellStyle name="40% - Énfasis2 146" xfId="5356"/>
    <cellStyle name="40% - Énfasis2 146 2" xfId="5357"/>
    <cellStyle name="40% - Énfasis2 147" xfId="5358"/>
    <cellStyle name="40% - Énfasis2 147 2" xfId="5359"/>
    <cellStyle name="40% - Énfasis2 148" xfId="5360"/>
    <cellStyle name="40% - Énfasis2 148 2" xfId="5361"/>
    <cellStyle name="40% - Énfasis2 149" xfId="5362"/>
    <cellStyle name="40% - Énfasis2 149 2" xfId="5363"/>
    <cellStyle name="40% - Énfasis2 15" xfId="5364"/>
    <cellStyle name="40% - Énfasis2 15 2" xfId="5365"/>
    <cellStyle name="40% - Énfasis2 150" xfId="5366"/>
    <cellStyle name="40% - Énfasis2 150 2" xfId="5367"/>
    <cellStyle name="40% - Énfasis2 151" xfId="5368"/>
    <cellStyle name="40% - Énfasis2 151 2" xfId="5369"/>
    <cellStyle name="40% - Énfasis2 152" xfId="5370"/>
    <cellStyle name="40% - Énfasis2 152 2" xfId="5371"/>
    <cellStyle name="40% - Énfasis2 153" xfId="5372"/>
    <cellStyle name="40% - Énfasis2 153 2" xfId="5373"/>
    <cellStyle name="40% - Énfasis2 154" xfId="5374"/>
    <cellStyle name="40% - Énfasis2 154 2" xfId="5375"/>
    <cellStyle name="40% - Énfasis2 155" xfId="5376"/>
    <cellStyle name="40% - Énfasis2 155 2" xfId="5377"/>
    <cellStyle name="40% - Énfasis2 156" xfId="5378"/>
    <cellStyle name="40% - Énfasis2 156 2" xfId="5379"/>
    <cellStyle name="40% - Énfasis2 157" xfId="5380"/>
    <cellStyle name="40% - Énfasis2 157 2" xfId="5381"/>
    <cellStyle name="40% - Énfasis2 158" xfId="5382"/>
    <cellStyle name="40% - Énfasis2 158 2" xfId="5383"/>
    <cellStyle name="40% - Énfasis2 159" xfId="5384"/>
    <cellStyle name="40% - Énfasis2 159 2" xfId="5385"/>
    <cellStyle name="40% - Énfasis2 16" xfId="5386"/>
    <cellStyle name="40% - Énfasis2 16 2" xfId="5387"/>
    <cellStyle name="40% - Énfasis2 160" xfId="5388"/>
    <cellStyle name="40% - Énfasis2 160 2" xfId="5389"/>
    <cellStyle name="40% - Énfasis2 161" xfId="5390"/>
    <cellStyle name="40% - Énfasis2 161 2" xfId="5391"/>
    <cellStyle name="40% - Énfasis2 162" xfId="5392"/>
    <cellStyle name="40% - Énfasis2 162 2" xfId="5393"/>
    <cellStyle name="40% - Énfasis2 163" xfId="5394"/>
    <cellStyle name="40% - Énfasis2 163 2" xfId="5395"/>
    <cellStyle name="40% - Énfasis2 164" xfId="5396"/>
    <cellStyle name="40% - Énfasis2 164 2" xfId="5397"/>
    <cellStyle name="40% - Énfasis2 165" xfId="5398"/>
    <cellStyle name="40% - Énfasis2 165 2" xfId="5399"/>
    <cellStyle name="40% - Énfasis2 166" xfId="5400"/>
    <cellStyle name="40% - Énfasis2 166 2" xfId="5401"/>
    <cellStyle name="40% - Énfasis2 167" xfId="5402"/>
    <cellStyle name="40% - Énfasis2 167 2" xfId="5403"/>
    <cellStyle name="40% - Énfasis2 168" xfId="5404"/>
    <cellStyle name="40% - Énfasis2 168 2" xfId="5405"/>
    <cellStyle name="40% - Énfasis2 169" xfId="5406"/>
    <cellStyle name="40% - Énfasis2 169 2" xfId="5407"/>
    <cellStyle name="40% - Énfasis2 17" xfId="5408"/>
    <cellStyle name="40% - Énfasis2 17 2" xfId="5409"/>
    <cellStyle name="40% - Énfasis2 170" xfId="5410"/>
    <cellStyle name="40% - Énfasis2 170 2" xfId="5411"/>
    <cellStyle name="40% - Énfasis2 171" xfId="5412"/>
    <cellStyle name="40% - Énfasis2 171 2" xfId="5413"/>
    <cellStyle name="40% - Énfasis2 172" xfId="5414"/>
    <cellStyle name="40% - Énfasis2 172 2" xfId="5415"/>
    <cellStyle name="40% - Énfasis2 173" xfId="5416"/>
    <cellStyle name="40% - Énfasis2 173 2" xfId="5417"/>
    <cellStyle name="40% - Énfasis2 174" xfId="5418"/>
    <cellStyle name="40% - Énfasis2 174 2" xfId="5419"/>
    <cellStyle name="40% - Énfasis2 175" xfId="5420"/>
    <cellStyle name="40% - Énfasis2 175 2" xfId="5421"/>
    <cellStyle name="40% - Énfasis2 176" xfId="5422"/>
    <cellStyle name="40% - Énfasis2 176 2" xfId="5423"/>
    <cellStyle name="40% - Énfasis2 177" xfId="5424"/>
    <cellStyle name="40% - Énfasis2 177 2" xfId="5425"/>
    <cellStyle name="40% - Énfasis2 178" xfId="5426"/>
    <cellStyle name="40% - Énfasis2 178 2" xfId="5427"/>
    <cellStyle name="40% - Énfasis2 179" xfId="5428"/>
    <cellStyle name="40% - Énfasis2 179 2" xfId="5429"/>
    <cellStyle name="40% - Énfasis2 18" xfId="5430"/>
    <cellStyle name="40% - Énfasis2 18 2" xfId="5431"/>
    <cellStyle name="40% - Énfasis2 180" xfId="5432"/>
    <cellStyle name="40% - Énfasis2 180 2" xfId="5433"/>
    <cellStyle name="40% - Énfasis2 181" xfId="5434"/>
    <cellStyle name="40% - Énfasis2 181 2" xfId="5435"/>
    <cellStyle name="40% - Énfasis2 182" xfId="5436"/>
    <cellStyle name="40% - Énfasis2 182 2" xfId="5437"/>
    <cellStyle name="40% - Énfasis2 183" xfId="5438"/>
    <cellStyle name="40% - Énfasis2 183 2" xfId="5439"/>
    <cellStyle name="40% - Énfasis2 184" xfId="5440"/>
    <cellStyle name="40% - Énfasis2 184 2" xfId="5441"/>
    <cellStyle name="40% - Énfasis2 185" xfId="5442"/>
    <cellStyle name="40% - Énfasis2 185 2" xfId="5443"/>
    <cellStyle name="40% - Énfasis2 186" xfId="5444"/>
    <cellStyle name="40% - Énfasis2 186 2" xfId="5445"/>
    <cellStyle name="40% - Énfasis2 187" xfId="5446"/>
    <cellStyle name="40% - Énfasis2 187 2" xfId="5447"/>
    <cellStyle name="40% - Énfasis2 188" xfId="5448"/>
    <cellStyle name="40% - Énfasis2 188 2" xfId="5449"/>
    <cellStyle name="40% - Énfasis2 189" xfId="5450"/>
    <cellStyle name="40% - Énfasis2 189 2" xfId="5451"/>
    <cellStyle name="40% - Énfasis2 19" xfId="5452"/>
    <cellStyle name="40% - Énfasis2 19 2" xfId="5453"/>
    <cellStyle name="40% - Énfasis2 190" xfId="5454"/>
    <cellStyle name="40% - Énfasis2 190 2" xfId="5455"/>
    <cellStyle name="40% - Énfasis2 191" xfId="5456"/>
    <cellStyle name="40% - Énfasis2 191 2" xfId="5457"/>
    <cellStyle name="40% - Énfasis2 192" xfId="5458"/>
    <cellStyle name="40% - Énfasis2 192 2" xfId="5459"/>
    <cellStyle name="40% - Énfasis2 193" xfId="5460"/>
    <cellStyle name="40% - Énfasis2 193 2" xfId="5461"/>
    <cellStyle name="40% - Énfasis2 194" xfId="5462"/>
    <cellStyle name="40% - Énfasis2 194 2" xfId="5463"/>
    <cellStyle name="40% - Énfasis2 195" xfId="5464"/>
    <cellStyle name="40% - Énfasis2 195 2" xfId="5465"/>
    <cellStyle name="40% - Énfasis2 196" xfId="5466"/>
    <cellStyle name="40% - Énfasis2 196 2" xfId="5467"/>
    <cellStyle name="40% - Énfasis2 197" xfId="5468"/>
    <cellStyle name="40% - Énfasis2 197 2" xfId="5469"/>
    <cellStyle name="40% - Énfasis2 198" xfId="5470"/>
    <cellStyle name="40% - Énfasis2 198 2" xfId="5471"/>
    <cellStyle name="40% - Énfasis2 199" xfId="5472"/>
    <cellStyle name="40% - Énfasis2 199 2" xfId="5473"/>
    <cellStyle name="40% - Énfasis2 2" xfId="5474"/>
    <cellStyle name="40% - Énfasis2 2 2" xfId="5475"/>
    <cellStyle name="40% - Énfasis2 2 2 2" xfId="5476"/>
    <cellStyle name="40% - Énfasis2 2 2 3" xfId="5477"/>
    <cellStyle name="40% - Énfasis2 2 2_Chile DataRequest2210v1" xfId="5478"/>
    <cellStyle name="40% - Énfasis2 2 3" xfId="5479"/>
    <cellStyle name="40% - Énfasis2 2 3 2" xfId="5480"/>
    <cellStyle name="40% - Énfasis2 2 4" xfId="5481"/>
    <cellStyle name="40% - Énfasis2 2 4 2" xfId="5482"/>
    <cellStyle name="40% - Énfasis2 2 5" xfId="5483"/>
    <cellStyle name="40% - Énfasis2 2 5 2" xfId="5484"/>
    <cellStyle name="40% - Énfasis2 2_% Operaciones" xfId="5485"/>
    <cellStyle name="40% - Énfasis2 20" xfId="5486"/>
    <cellStyle name="40% - Énfasis2 20 2" xfId="5487"/>
    <cellStyle name="40% - Énfasis2 200" xfId="5488"/>
    <cellStyle name="40% - Énfasis2 200 2" xfId="5489"/>
    <cellStyle name="40% - Énfasis2 201" xfId="5490"/>
    <cellStyle name="40% - Énfasis2 201 2" xfId="5491"/>
    <cellStyle name="40% - Énfasis2 202" xfId="5492"/>
    <cellStyle name="40% - Énfasis2 202 2" xfId="5493"/>
    <cellStyle name="40% - Énfasis2 203" xfId="5494"/>
    <cellStyle name="40% - Énfasis2 203 2" xfId="5495"/>
    <cellStyle name="40% - Énfasis2 204" xfId="5496"/>
    <cellStyle name="40% - Énfasis2 204 2" xfId="5497"/>
    <cellStyle name="40% - Énfasis2 205" xfId="5498"/>
    <cellStyle name="40% - Énfasis2 205 2" xfId="5499"/>
    <cellStyle name="40% - Énfasis2 206" xfId="5500"/>
    <cellStyle name="40% - Énfasis2 206 2" xfId="5501"/>
    <cellStyle name="40% - Énfasis2 207" xfId="5502"/>
    <cellStyle name="40% - Énfasis2 207 2" xfId="5503"/>
    <cellStyle name="40% - Énfasis2 208" xfId="5504"/>
    <cellStyle name="40% - Énfasis2 208 2" xfId="5505"/>
    <cellStyle name="40% - Énfasis2 209" xfId="5506"/>
    <cellStyle name="40% - Énfasis2 209 2" xfId="5507"/>
    <cellStyle name="40% - Énfasis2 21" xfId="5508"/>
    <cellStyle name="40% - Énfasis2 21 2" xfId="5509"/>
    <cellStyle name="40% - Énfasis2 210" xfId="5510"/>
    <cellStyle name="40% - Énfasis2 210 2" xfId="5511"/>
    <cellStyle name="40% - Énfasis2 211" xfId="5512"/>
    <cellStyle name="40% - Énfasis2 211 2" xfId="5513"/>
    <cellStyle name="40% - Énfasis2 212" xfId="5514"/>
    <cellStyle name="40% - Énfasis2 212 2" xfId="5515"/>
    <cellStyle name="40% - Énfasis2 213" xfId="5516"/>
    <cellStyle name="40% - Énfasis2 213 2" xfId="5517"/>
    <cellStyle name="40% - Énfasis2 214" xfId="5518"/>
    <cellStyle name="40% - Énfasis2 214 2" xfId="5519"/>
    <cellStyle name="40% - Énfasis2 215" xfId="5520"/>
    <cellStyle name="40% - Énfasis2 215 2" xfId="5521"/>
    <cellStyle name="40% - Énfasis2 216" xfId="5522"/>
    <cellStyle name="40% - Énfasis2 216 2" xfId="5523"/>
    <cellStyle name="40% - Énfasis2 217" xfId="5524"/>
    <cellStyle name="40% - Énfasis2 217 2" xfId="5525"/>
    <cellStyle name="40% - Énfasis2 218" xfId="5526"/>
    <cellStyle name="40% - Énfasis2 218 2" xfId="5527"/>
    <cellStyle name="40% - Énfasis2 219" xfId="5528"/>
    <cellStyle name="40% - Énfasis2 219 2" xfId="5529"/>
    <cellStyle name="40% - Énfasis2 22" xfId="5530"/>
    <cellStyle name="40% - Énfasis2 22 2" xfId="5531"/>
    <cellStyle name="40% - Énfasis2 220" xfId="5532"/>
    <cellStyle name="40% - Énfasis2 220 2" xfId="5533"/>
    <cellStyle name="40% - Énfasis2 221" xfId="5534"/>
    <cellStyle name="40% - Énfasis2 221 2" xfId="5535"/>
    <cellStyle name="40% - Énfasis2 222" xfId="5536"/>
    <cellStyle name="40% - Énfasis2 222 2" xfId="5537"/>
    <cellStyle name="40% - Énfasis2 223" xfId="5538"/>
    <cellStyle name="40% - Énfasis2 223 2" xfId="5539"/>
    <cellStyle name="40% - Énfasis2 224" xfId="5540"/>
    <cellStyle name="40% - Énfasis2 224 2" xfId="5541"/>
    <cellStyle name="40% - Énfasis2 225" xfId="5542"/>
    <cellStyle name="40% - Énfasis2 225 2" xfId="5543"/>
    <cellStyle name="40% - Énfasis2 226" xfId="5544"/>
    <cellStyle name="40% - Énfasis2 226 2" xfId="5545"/>
    <cellStyle name="40% - Énfasis2 227" xfId="5546"/>
    <cellStyle name="40% - Énfasis2 227 2" xfId="5547"/>
    <cellStyle name="40% - Énfasis2 228" xfId="5548"/>
    <cellStyle name="40% - Énfasis2 228 2" xfId="5549"/>
    <cellStyle name="40% - Énfasis2 229" xfId="5550"/>
    <cellStyle name="40% - Énfasis2 229 2" xfId="5551"/>
    <cellStyle name="40% - Énfasis2 23" xfId="5552"/>
    <cellStyle name="40% - Énfasis2 23 2" xfId="5553"/>
    <cellStyle name="40% - Énfasis2 230" xfId="5554"/>
    <cellStyle name="40% - Énfasis2 230 2" xfId="5555"/>
    <cellStyle name="40% - Énfasis2 231" xfId="5556"/>
    <cellStyle name="40% - Énfasis2 231 2" xfId="5557"/>
    <cellStyle name="40% - Énfasis2 232" xfId="5558"/>
    <cellStyle name="40% - Énfasis2 232 2" xfId="5559"/>
    <cellStyle name="40% - Énfasis2 233" xfId="5560"/>
    <cellStyle name="40% - Énfasis2 233 2" xfId="5561"/>
    <cellStyle name="40% - Énfasis2 234" xfId="5562"/>
    <cellStyle name="40% - Énfasis2 234 2" xfId="5563"/>
    <cellStyle name="40% - Énfasis2 235" xfId="5564"/>
    <cellStyle name="40% - Énfasis2 235 2" xfId="5565"/>
    <cellStyle name="40% - Énfasis2 236" xfId="5566"/>
    <cellStyle name="40% - Énfasis2 236 2" xfId="5567"/>
    <cellStyle name="40% - Énfasis2 237" xfId="5568"/>
    <cellStyle name="40% - Énfasis2 237 2" xfId="5569"/>
    <cellStyle name="40% - Énfasis2 238" xfId="5570"/>
    <cellStyle name="40% - Énfasis2 238 2" xfId="5571"/>
    <cellStyle name="40% - Énfasis2 239" xfId="5572"/>
    <cellStyle name="40% - Énfasis2 239 2" xfId="5573"/>
    <cellStyle name="40% - Énfasis2 24" xfId="5574"/>
    <cellStyle name="40% - Énfasis2 24 2" xfId="5575"/>
    <cellStyle name="40% - Énfasis2 240" xfId="5576"/>
    <cellStyle name="40% - Énfasis2 240 2" xfId="5577"/>
    <cellStyle name="40% - Énfasis2 241" xfId="5578"/>
    <cellStyle name="40% - Énfasis2 241 2" xfId="5579"/>
    <cellStyle name="40% - Énfasis2 242" xfId="5580"/>
    <cellStyle name="40% - Énfasis2 242 2" xfId="5581"/>
    <cellStyle name="40% - Énfasis2 243" xfId="5582"/>
    <cellStyle name="40% - Énfasis2 243 2" xfId="5583"/>
    <cellStyle name="40% - Énfasis2 244" xfId="5584"/>
    <cellStyle name="40% - Énfasis2 244 2" xfId="5585"/>
    <cellStyle name="40% - Énfasis2 245" xfId="5586"/>
    <cellStyle name="40% - Énfasis2 245 2" xfId="5587"/>
    <cellStyle name="40% - Énfasis2 246" xfId="5588"/>
    <cellStyle name="40% - Énfasis2 246 2" xfId="5589"/>
    <cellStyle name="40% - Énfasis2 247" xfId="5590"/>
    <cellStyle name="40% - Énfasis2 247 2" xfId="5591"/>
    <cellStyle name="40% - Énfasis2 248" xfId="5592"/>
    <cellStyle name="40% - Énfasis2 248 2" xfId="5593"/>
    <cellStyle name="40% - Énfasis2 249" xfId="5594"/>
    <cellStyle name="40% - Énfasis2 249 2" xfId="5595"/>
    <cellStyle name="40% - Énfasis2 25" xfId="5596"/>
    <cellStyle name="40% - Énfasis2 25 2" xfId="5597"/>
    <cellStyle name="40% - Énfasis2 250" xfId="5598"/>
    <cellStyle name="40% - Énfasis2 250 2" xfId="5599"/>
    <cellStyle name="40% - Énfasis2 251" xfId="5600"/>
    <cellStyle name="40% - Énfasis2 251 2" xfId="5601"/>
    <cellStyle name="40% - Énfasis2 252" xfId="5602"/>
    <cellStyle name="40% - Énfasis2 252 2" xfId="5603"/>
    <cellStyle name="40% - Énfasis2 253" xfId="5604"/>
    <cellStyle name="40% - Énfasis2 253 2" xfId="5605"/>
    <cellStyle name="40% - Énfasis2 254" xfId="5606"/>
    <cellStyle name="40% - Énfasis2 254 2" xfId="5607"/>
    <cellStyle name="40% - Énfasis2 255" xfId="5608"/>
    <cellStyle name="40% - Énfasis2 255 2" xfId="5609"/>
    <cellStyle name="40% - Énfasis2 26" xfId="5610"/>
    <cellStyle name="40% - Énfasis2 26 2" xfId="5611"/>
    <cellStyle name="40% - Énfasis2 27" xfId="5612"/>
    <cellStyle name="40% - Énfasis2 27 2" xfId="5613"/>
    <cellStyle name="40% - Énfasis2 28" xfId="5614"/>
    <cellStyle name="40% - Énfasis2 28 2" xfId="5615"/>
    <cellStyle name="40% - Énfasis2 29" xfId="5616"/>
    <cellStyle name="40% - Énfasis2 29 2" xfId="5617"/>
    <cellStyle name="40% - Énfasis2 3" xfId="5618"/>
    <cellStyle name="40% - Énfasis2 30" xfId="5619"/>
    <cellStyle name="40% - Énfasis2 30 2" xfId="5620"/>
    <cellStyle name="40% - Énfasis2 31" xfId="5621"/>
    <cellStyle name="40% - Énfasis2 31 2" xfId="5622"/>
    <cellStyle name="40% - Énfasis2 32" xfId="5623"/>
    <cellStyle name="40% - Énfasis2 32 2" xfId="5624"/>
    <cellStyle name="40% - Énfasis2 33" xfId="5625"/>
    <cellStyle name="40% - Énfasis2 33 2" xfId="5626"/>
    <cellStyle name="40% - Énfasis2 34" xfId="5627"/>
    <cellStyle name="40% - Énfasis2 34 2" xfId="5628"/>
    <cellStyle name="40% - Énfasis2 35" xfId="5629"/>
    <cellStyle name="40% - Énfasis2 35 2" xfId="5630"/>
    <cellStyle name="40% - Énfasis2 36" xfId="5631"/>
    <cellStyle name="40% - Énfasis2 36 2" xfId="5632"/>
    <cellStyle name="40% - Énfasis2 37" xfId="5633"/>
    <cellStyle name="40% - Énfasis2 37 2" xfId="5634"/>
    <cellStyle name="40% - Énfasis2 38" xfId="5635"/>
    <cellStyle name="40% - Énfasis2 38 2" xfId="5636"/>
    <cellStyle name="40% - Énfasis2 39" xfId="5637"/>
    <cellStyle name="40% - Énfasis2 39 2" xfId="5638"/>
    <cellStyle name="40% - Énfasis2 4" xfId="5639"/>
    <cellStyle name="40% - Énfasis2 40" xfId="5640"/>
    <cellStyle name="40% - Énfasis2 40 2" xfId="5641"/>
    <cellStyle name="40% - Énfasis2 41" xfId="5642"/>
    <cellStyle name="40% - Énfasis2 41 2" xfId="5643"/>
    <cellStyle name="40% - Énfasis2 42" xfId="5644"/>
    <cellStyle name="40% - Énfasis2 42 2" xfId="5645"/>
    <cellStyle name="40% - Énfasis2 43" xfId="5646"/>
    <cellStyle name="40% - Énfasis2 43 2" xfId="5647"/>
    <cellStyle name="40% - Énfasis2 44" xfId="5648"/>
    <cellStyle name="40% - Énfasis2 44 2" xfId="5649"/>
    <cellStyle name="40% - Énfasis2 45" xfId="5650"/>
    <cellStyle name="40% - Énfasis2 45 2" xfId="5651"/>
    <cellStyle name="40% - Énfasis2 46" xfId="5652"/>
    <cellStyle name="40% - Énfasis2 46 2" xfId="5653"/>
    <cellStyle name="40% - Énfasis2 47" xfId="5654"/>
    <cellStyle name="40% - Énfasis2 47 2" xfId="5655"/>
    <cellStyle name="40% - Énfasis2 48" xfId="5656"/>
    <cellStyle name="40% - Énfasis2 48 2" xfId="5657"/>
    <cellStyle name="40% - Énfasis2 49" xfId="5658"/>
    <cellStyle name="40% - Énfasis2 49 2" xfId="5659"/>
    <cellStyle name="40% - Énfasis2 5" xfId="5660"/>
    <cellStyle name="40% - Énfasis2 5 2" xfId="5661"/>
    <cellStyle name="40% - Énfasis2 50" xfId="5662"/>
    <cellStyle name="40% - Énfasis2 50 2" xfId="5663"/>
    <cellStyle name="40% - Énfasis2 51" xfId="5664"/>
    <cellStyle name="40% - Énfasis2 51 2" xfId="5665"/>
    <cellStyle name="40% - Énfasis2 52" xfId="5666"/>
    <cellStyle name="40% - Énfasis2 52 2" xfId="5667"/>
    <cellStyle name="40% - Énfasis2 53" xfId="5668"/>
    <cellStyle name="40% - Énfasis2 53 2" xfId="5669"/>
    <cellStyle name="40% - Énfasis2 54" xfId="5670"/>
    <cellStyle name="40% - Énfasis2 54 2" xfId="5671"/>
    <cellStyle name="40% - Énfasis2 55" xfId="5672"/>
    <cellStyle name="40% - Énfasis2 55 2" xfId="5673"/>
    <cellStyle name="40% - Énfasis2 56" xfId="5674"/>
    <cellStyle name="40% - Énfasis2 56 2" xfId="5675"/>
    <cellStyle name="40% - Énfasis2 57" xfId="5676"/>
    <cellStyle name="40% - Énfasis2 57 2" xfId="5677"/>
    <cellStyle name="40% - Énfasis2 58" xfId="5678"/>
    <cellStyle name="40% - Énfasis2 58 2" xfId="5679"/>
    <cellStyle name="40% - Énfasis2 59" xfId="5680"/>
    <cellStyle name="40% - Énfasis2 59 2" xfId="5681"/>
    <cellStyle name="40% - Énfasis2 6" xfId="5682"/>
    <cellStyle name="40% - Énfasis2 6 2" xfId="5683"/>
    <cellStyle name="40% - Énfasis2 60" xfId="5684"/>
    <cellStyle name="40% - Énfasis2 60 2" xfId="5685"/>
    <cellStyle name="40% - Énfasis2 61" xfId="5686"/>
    <cellStyle name="40% - Énfasis2 61 2" xfId="5687"/>
    <cellStyle name="40% - Énfasis2 62" xfId="5688"/>
    <cellStyle name="40% - Énfasis2 62 2" xfId="5689"/>
    <cellStyle name="40% - Énfasis2 63" xfId="5690"/>
    <cellStyle name="40% - Énfasis2 63 2" xfId="5691"/>
    <cellStyle name="40% - Énfasis2 64" xfId="5692"/>
    <cellStyle name="40% - Énfasis2 64 2" xfId="5693"/>
    <cellStyle name="40% - Énfasis2 65" xfId="5694"/>
    <cellStyle name="40% - Énfasis2 65 2" xfId="5695"/>
    <cellStyle name="40% - Énfasis2 66" xfId="5696"/>
    <cellStyle name="40% - Énfasis2 66 2" xfId="5697"/>
    <cellStyle name="40% - Énfasis2 67" xfId="5698"/>
    <cellStyle name="40% - Énfasis2 67 2" xfId="5699"/>
    <cellStyle name="40% - Énfasis2 68" xfId="5700"/>
    <cellStyle name="40% - Énfasis2 68 2" xfId="5701"/>
    <cellStyle name="40% - Énfasis2 69" xfId="5702"/>
    <cellStyle name="40% - Énfasis2 69 2" xfId="5703"/>
    <cellStyle name="40% - Énfasis2 7" xfId="5704"/>
    <cellStyle name="40% - Énfasis2 7 2" xfId="5705"/>
    <cellStyle name="40% - Énfasis2 70" xfId="5706"/>
    <cellStyle name="40% - Énfasis2 70 2" xfId="5707"/>
    <cellStyle name="40% - Énfasis2 71" xfId="5708"/>
    <cellStyle name="40% - Énfasis2 71 2" xfId="5709"/>
    <cellStyle name="40% - Énfasis2 72" xfId="5710"/>
    <cellStyle name="40% - Énfasis2 72 2" xfId="5711"/>
    <cellStyle name="40% - Énfasis2 73" xfId="5712"/>
    <cellStyle name="40% - Énfasis2 73 2" xfId="5713"/>
    <cellStyle name="40% - Énfasis2 74" xfId="5714"/>
    <cellStyle name="40% - Énfasis2 74 2" xfId="5715"/>
    <cellStyle name="40% - Énfasis2 75" xfId="5716"/>
    <cellStyle name="40% - Énfasis2 75 2" xfId="5717"/>
    <cellStyle name="40% - Énfasis2 76" xfId="5718"/>
    <cellStyle name="40% - Énfasis2 76 2" xfId="5719"/>
    <cellStyle name="40% - Énfasis2 77" xfId="5720"/>
    <cellStyle name="40% - Énfasis2 77 2" xfId="5721"/>
    <cellStyle name="40% - Énfasis2 78" xfId="5722"/>
    <cellStyle name="40% - Énfasis2 78 2" xfId="5723"/>
    <cellStyle name="40% - Énfasis2 79" xfId="5724"/>
    <cellStyle name="40% - Énfasis2 79 2" xfId="5725"/>
    <cellStyle name="40% - Énfasis2 8" xfId="5726"/>
    <cellStyle name="40% - Énfasis2 8 2" xfId="5727"/>
    <cellStyle name="40% - Énfasis2 80" xfId="5728"/>
    <cellStyle name="40% - Énfasis2 80 2" xfId="5729"/>
    <cellStyle name="40% - Énfasis2 81" xfId="5730"/>
    <cellStyle name="40% - Énfasis2 81 2" xfId="5731"/>
    <cellStyle name="40% - Énfasis2 82" xfId="5732"/>
    <cellStyle name="40% - Énfasis2 82 2" xfId="5733"/>
    <cellStyle name="40% - Énfasis2 83" xfId="5734"/>
    <cellStyle name="40% - Énfasis2 83 2" xfId="5735"/>
    <cellStyle name="40% - Énfasis2 84" xfId="5736"/>
    <cellStyle name="40% - Énfasis2 84 2" xfId="5737"/>
    <cellStyle name="40% - Énfasis2 85" xfId="5738"/>
    <cellStyle name="40% - Énfasis2 85 2" xfId="5739"/>
    <cellStyle name="40% - Énfasis2 86" xfId="5740"/>
    <cellStyle name="40% - Énfasis2 86 2" xfId="5741"/>
    <cellStyle name="40% - Énfasis2 87" xfId="5742"/>
    <cellStyle name="40% - Énfasis2 87 2" xfId="5743"/>
    <cellStyle name="40% - Énfasis2 88" xfId="5744"/>
    <cellStyle name="40% - Énfasis2 88 2" xfId="5745"/>
    <cellStyle name="40% - Énfasis2 89" xfId="5746"/>
    <cellStyle name="40% - Énfasis2 89 2" xfId="5747"/>
    <cellStyle name="40% - Énfasis2 9" xfId="5748"/>
    <cellStyle name="40% - Énfasis2 9 2" xfId="5749"/>
    <cellStyle name="40% - Énfasis2 90" xfId="5750"/>
    <cellStyle name="40% - Énfasis2 90 2" xfId="5751"/>
    <cellStyle name="40% - Énfasis2 91" xfId="5752"/>
    <cellStyle name="40% - Énfasis2 91 2" xfId="5753"/>
    <cellStyle name="40% - Énfasis2 92" xfId="5754"/>
    <cellStyle name="40% - Énfasis2 92 2" xfId="5755"/>
    <cellStyle name="40% - Énfasis2 93" xfId="5756"/>
    <cellStyle name="40% - Énfasis2 93 2" xfId="5757"/>
    <cellStyle name="40% - Énfasis2 94" xfId="5758"/>
    <cellStyle name="40% - Énfasis2 94 2" xfId="5759"/>
    <cellStyle name="40% - Énfasis2 95" xfId="5760"/>
    <cellStyle name="40% - Énfasis2 95 2" xfId="5761"/>
    <cellStyle name="40% - Énfasis2 96" xfId="5762"/>
    <cellStyle name="40% - Énfasis2 96 2" xfId="5763"/>
    <cellStyle name="40% - Énfasis2 97" xfId="5764"/>
    <cellStyle name="40% - Énfasis2 97 2" xfId="5765"/>
    <cellStyle name="40% - Énfasis2 98" xfId="5766"/>
    <cellStyle name="40% - Énfasis2 98 2" xfId="5767"/>
    <cellStyle name="40% - Énfasis2 99" xfId="5768"/>
    <cellStyle name="40% - Énfasis2 99 2" xfId="5769"/>
    <cellStyle name="40% - Énfasis3 1" xfId="5770"/>
    <cellStyle name="40% - Énfasis3 10" xfId="5771"/>
    <cellStyle name="40% - Énfasis3 10 2" xfId="5772"/>
    <cellStyle name="40% - Énfasis3 100" xfId="5773"/>
    <cellStyle name="40% - Énfasis3 100 2" xfId="5774"/>
    <cellStyle name="40% - Énfasis3 101" xfId="5775"/>
    <cellStyle name="40% - Énfasis3 101 2" xfId="5776"/>
    <cellStyle name="40% - Énfasis3 102" xfId="5777"/>
    <cellStyle name="40% - Énfasis3 102 2" xfId="5778"/>
    <cellStyle name="40% - Énfasis3 103" xfId="5779"/>
    <cellStyle name="40% - Énfasis3 103 2" xfId="5780"/>
    <cellStyle name="40% - Énfasis3 104" xfId="5781"/>
    <cellStyle name="40% - Énfasis3 104 2" xfId="5782"/>
    <cellStyle name="40% - Énfasis3 105" xfId="5783"/>
    <cellStyle name="40% - Énfasis3 105 2" xfId="5784"/>
    <cellStyle name="40% - Énfasis3 106" xfId="5785"/>
    <cellStyle name="40% - Énfasis3 106 2" xfId="5786"/>
    <cellStyle name="40% - Énfasis3 107" xfId="5787"/>
    <cellStyle name="40% - Énfasis3 107 2" xfId="5788"/>
    <cellStyle name="40% - Énfasis3 108" xfId="5789"/>
    <cellStyle name="40% - Énfasis3 108 2" xfId="5790"/>
    <cellStyle name="40% - Énfasis3 109" xfId="5791"/>
    <cellStyle name="40% - Énfasis3 109 2" xfId="5792"/>
    <cellStyle name="40% - Énfasis3 11" xfId="5793"/>
    <cellStyle name="40% - Énfasis3 11 2" xfId="5794"/>
    <cellStyle name="40% - Énfasis3 110" xfId="5795"/>
    <cellStyle name="40% - Énfasis3 110 2" xfId="5796"/>
    <cellStyle name="40% - Énfasis3 111" xfId="5797"/>
    <cellStyle name="40% - Énfasis3 111 2" xfId="5798"/>
    <cellStyle name="40% - Énfasis3 112" xfId="5799"/>
    <cellStyle name="40% - Énfasis3 112 2" xfId="5800"/>
    <cellStyle name="40% - Énfasis3 113" xfId="5801"/>
    <cellStyle name="40% - Énfasis3 113 2" xfId="5802"/>
    <cellStyle name="40% - Énfasis3 114" xfId="5803"/>
    <cellStyle name="40% - Énfasis3 114 2" xfId="5804"/>
    <cellStyle name="40% - Énfasis3 115" xfId="5805"/>
    <cellStyle name="40% - Énfasis3 115 2" xfId="5806"/>
    <cellStyle name="40% - Énfasis3 116" xfId="5807"/>
    <cellStyle name="40% - Énfasis3 116 2" xfId="5808"/>
    <cellStyle name="40% - Énfasis3 117" xfId="5809"/>
    <cellStyle name="40% - Énfasis3 117 2" xfId="5810"/>
    <cellStyle name="40% - Énfasis3 118" xfId="5811"/>
    <cellStyle name="40% - Énfasis3 118 2" xfId="5812"/>
    <cellStyle name="40% - Énfasis3 119" xfId="5813"/>
    <cellStyle name="40% - Énfasis3 119 2" xfId="5814"/>
    <cellStyle name="40% - Énfasis3 12" xfId="5815"/>
    <cellStyle name="40% - Énfasis3 12 2" xfId="5816"/>
    <cellStyle name="40% - Énfasis3 120" xfId="5817"/>
    <cellStyle name="40% - Énfasis3 120 2" xfId="5818"/>
    <cellStyle name="40% - Énfasis3 121" xfId="5819"/>
    <cellStyle name="40% - Énfasis3 121 2" xfId="5820"/>
    <cellStyle name="40% - Énfasis3 122" xfId="5821"/>
    <cellStyle name="40% - Énfasis3 122 2" xfId="5822"/>
    <cellStyle name="40% - Énfasis3 123" xfId="5823"/>
    <cellStyle name="40% - Énfasis3 123 2" xfId="5824"/>
    <cellStyle name="40% - Énfasis3 124" xfId="5825"/>
    <cellStyle name="40% - Énfasis3 124 2" xfId="5826"/>
    <cellStyle name="40% - Énfasis3 125" xfId="5827"/>
    <cellStyle name="40% - Énfasis3 125 2" xfId="5828"/>
    <cellStyle name="40% - Énfasis3 126" xfId="5829"/>
    <cellStyle name="40% - Énfasis3 126 2" xfId="5830"/>
    <cellStyle name="40% - Énfasis3 127" xfId="5831"/>
    <cellStyle name="40% - Énfasis3 127 2" xfId="5832"/>
    <cellStyle name="40% - Énfasis3 128" xfId="5833"/>
    <cellStyle name="40% - Énfasis3 128 2" xfId="5834"/>
    <cellStyle name="40% - Énfasis3 129" xfId="5835"/>
    <cellStyle name="40% - Énfasis3 129 2" xfId="5836"/>
    <cellStyle name="40% - Énfasis3 13" xfId="5837"/>
    <cellStyle name="40% - Énfasis3 13 2" xfId="5838"/>
    <cellStyle name="40% - Énfasis3 130" xfId="5839"/>
    <cellStyle name="40% - Énfasis3 130 2" xfId="5840"/>
    <cellStyle name="40% - Énfasis3 131" xfId="5841"/>
    <cellStyle name="40% - Énfasis3 131 2" xfId="5842"/>
    <cellStyle name="40% - Énfasis3 132" xfId="5843"/>
    <cellStyle name="40% - Énfasis3 132 2" xfId="5844"/>
    <cellStyle name="40% - Énfasis3 133" xfId="5845"/>
    <cellStyle name="40% - Énfasis3 133 2" xfId="5846"/>
    <cellStyle name="40% - Énfasis3 134" xfId="5847"/>
    <cellStyle name="40% - Énfasis3 134 2" xfId="5848"/>
    <cellStyle name="40% - Énfasis3 135" xfId="5849"/>
    <cellStyle name="40% - Énfasis3 135 2" xfId="5850"/>
    <cellStyle name="40% - Énfasis3 136" xfId="5851"/>
    <cellStyle name="40% - Énfasis3 136 2" xfId="5852"/>
    <cellStyle name="40% - Énfasis3 137" xfId="5853"/>
    <cellStyle name="40% - Énfasis3 137 2" xfId="5854"/>
    <cellStyle name="40% - Énfasis3 138" xfId="5855"/>
    <cellStyle name="40% - Énfasis3 138 2" xfId="5856"/>
    <cellStyle name="40% - Énfasis3 139" xfId="5857"/>
    <cellStyle name="40% - Énfasis3 139 2" xfId="5858"/>
    <cellStyle name="40% - Énfasis3 14" xfId="5859"/>
    <cellStyle name="40% - Énfasis3 14 2" xfId="5860"/>
    <cellStyle name="40% - Énfasis3 140" xfId="5861"/>
    <cellStyle name="40% - Énfasis3 140 2" xfId="5862"/>
    <cellStyle name="40% - Énfasis3 141" xfId="5863"/>
    <cellStyle name="40% - Énfasis3 141 2" xfId="5864"/>
    <cellStyle name="40% - Énfasis3 142" xfId="5865"/>
    <cellStyle name="40% - Énfasis3 142 2" xfId="5866"/>
    <cellStyle name="40% - Énfasis3 143" xfId="5867"/>
    <cellStyle name="40% - Énfasis3 143 2" xfId="5868"/>
    <cellStyle name="40% - Énfasis3 144" xfId="5869"/>
    <cellStyle name="40% - Énfasis3 144 2" xfId="5870"/>
    <cellStyle name="40% - Énfasis3 145" xfId="5871"/>
    <cellStyle name="40% - Énfasis3 145 2" xfId="5872"/>
    <cellStyle name="40% - Énfasis3 146" xfId="5873"/>
    <cellStyle name="40% - Énfasis3 146 2" xfId="5874"/>
    <cellStyle name="40% - Énfasis3 147" xfId="5875"/>
    <cellStyle name="40% - Énfasis3 147 2" xfId="5876"/>
    <cellStyle name="40% - Énfasis3 148" xfId="5877"/>
    <cellStyle name="40% - Énfasis3 148 2" xfId="5878"/>
    <cellStyle name="40% - Énfasis3 149" xfId="5879"/>
    <cellStyle name="40% - Énfasis3 149 2" xfId="5880"/>
    <cellStyle name="40% - Énfasis3 15" xfId="5881"/>
    <cellStyle name="40% - Énfasis3 15 2" xfId="5882"/>
    <cellStyle name="40% - Énfasis3 150" xfId="5883"/>
    <cellStyle name="40% - Énfasis3 150 2" xfId="5884"/>
    <cellStyle name="40% - Énfasis3 151" xfId="5885"/>
    <cellStyle name="40% - Énfasis3 151 2" xfId="5886"/>
    <cellStyle name="40% - Énfasis3 152" xfId="5887"/>
    <cellStyle name="40% - Énfasis3 152 2" xfId="5888"/>
    <cellStyle name="40% - Énfasis3 153" xfId="5889"/>
    <cellStyle name="40% - Énfasis3 153 2" xfId="5890"/>
    <cellStyle name="40% - Énfasis3 154" xfId="5891"/>
    <cellStyle name="40% - Énfasis3 154 2" xfId="5892"/>
    <cellStyle name="40% - Énfasis3 155" xfId="5893"/>
    <cellStyle name="40% - Énfasis3 155 2" xfId="5894"/>
    <cellStyle name="40% - Énfasis3 156" xfId="5895"/>
    <cellStyle name="40% - Énfasis3 156 2" xfId="5896"/>
    <cellStyle name="40% - Énfasis3 157" xfId="5897"/>
    <cellStyle name="40% - Énfasis3 157 2" xfId="5898"/>
    <cellStyle name="40% - Énfasis3 158" xfId="5899"/>
    <cellStyle name="40% - Énfasis3 158 2" xfId="5900"/>
    <cellStyle name="40% - Énfasis3 159" xfId="5901"/>
    <cellStyle name="40% - Énfasis3 159 2" xfId="5902"/>
    <cellStyle name="40% - Énfasis3 16" xfId="5903"/>
    <cellStyle name="40% - Énfasis3 16 2" xfId="5904"/>
    <cellStyle name="40% - Énfasis3 160" xfId="5905"/>
    <cellStyle name="40% - Énfasis3 160 2" xfId="5906"/>
    <cellStyle name="40% - Énfasis3 161" xfId="5907"/>
    <cellStyle name="40% - Énfasis3 161 2" xfId="5908"/>
    <cellStyle name="40% - Énfasis3 162" xfId="5909"/>
    <cellStyle name="40% - Énfasis3 162 2" xfId="5910"/>
    <cellStyle name="40% - Énfasis3 163" xfId="5911"/>
    <cellStyle name="40% - Énfasis3 163 2" xfId="5912"/>
    <cellStyle name="40% - Énfasis3 164" xfId="5913"/>
    <cellStyle name="40% - Énfasis3 164 2" xfId="5914"/>
    <cellStyle name="40% - Énfasis3 165" xfId="5915"/>
    <cellStyle name="40% - Énfasis3 165 2" xfId="5916"/>
    <cellStyle name="40% - Énfasis3 166" xfId="5917"/>
    <cellStyle name="40% - Énfasis3 166 2" xfId="5918"/>
    <cellStyle name="40% - Énfasis3 167" xfId="5919"/>
    <cellStyle name="40% - Énfasis3 167 2" xfId="5920"/>
    <cellStyle name="40% - Énfasis3 168" xfId="5921"/>
    <cellStyle name="40% - Énfasis3 168 2" xfId="5922"/>
    <cellStyle name="40% - Énfasis3 169" xfId="5923"/>
    <cellStyle name="40% - Énfasis3 169 2" xfId="5924"/>
    <cellStyle name="40% - Énfasis3 17" xfId="5925"/>
    <cellStyle name="40% - Énfasis3 17 2" xfId="5926"/>
    <cellStyle name="40% - Énfasis3 170" xfId="5927"/>
    <cellStyle name="40% - Énfasis3 170 2" xfId="5928"/>
    <cellStyle name="40% - Énfasis3 171" xfId="5929"/>
    <cellStyle name="40% - Énfasis3 171 2" xfId="5930"/>
    <cellStyle name="40% - Énfasis3 172" xfId="5931"/>
    <cellStyle name="40% - Énfasis3 172 2" xfId="5932"/>
    <cellStyle name="40% - Énfasis3 173" xfId="5933"/>
    <cellStyle name="40% - Énfasis3 173 2" xfId="5934"/>
    <cellStyle name="40% - Énfasis3 174" xfId="5935"/>
    <cellStyle name="40% - Énfasis3 174 2" xfId="5936"/>
    <cellStyle name="40% - Énfasis3 175" xfId="5937"/>
    <cellStyle name="40% - Énfasis3 175 2" xfId="5938"/>
    <cellStyle name="40% - Énfasis3 176" xfId="5939"/>
    <cellStyle name="40% - Énfasis3 176 2" xfId="5940"/>
    <cellStyle name="40% - Énfasis3 177" xfId="5941"/>
    <cellStyle name="40% - Énfasis3 177 2" xfId="5942"/>
    <cellStyle name="40% - Énfasis3 178" xfId="5943"/>
    <cellStyle name="40% - Énfasis3 178 2" xfId="5944"/>
    <cellStyle name="40% - Énfasis3 179" xfId="5945"/>
    <cellStyle name="40% - Énfasis3 179 2" xfId="5946"/>
    <cellStyle name="40% - Énfasis3 18" xfId="5947"/>
    <cellStyle name="40% - Énfasis3 18 2" xfId="5948"/>
    <cellStyle name="40% - Énfasis3 180" xfId="5949"/>
    <cellStyle name="40% - Énfasis3 180 2" xfId="5950"/>
    <cellStyle name="40% - Énfasis3 181" xfId="5951"/>
    <cellStyle name="40% - Énfasis3 181 2" xfId="5952"/>
    <cellStyle name="40% - Énfasis3 182" xfId="5953"/>
    <cellStyle name="40% - Énfasis3 182 2" xfId="5954"/>
    <cellStyle name="40% - Énfasis3 183" xfId="5955"/>
    <cellStyle name="40% - Énfasis3 183 2" xfId="5956"/>
    <cellStyle name="40% - Énfasis3 184" xfId="5957"/>
    <cellStyle name="40% - Énfasis3 184 2" xfId="5958"/>
    <cellStyle name="40% - Énfasis3 185" xfId="5959"/>
    <cellStyle name="40% - Énfasis3 185 2" xfId="5960"/>
    <cellStyle name="40% - Énfasis3 186" xfId="5961"/>
    <cellStyle name="40% - Énfasis3 186 2" xfId="5962"/>
    <cellStyle name="40% - Énfasis3 187" xfId="5963"/>
    <cellStyle name="40% - Énfasis3 187 2" xfId="5964"/>
    <cellStyle name="40% - Énfasis3 188" xfId="5965"/>
    <cellStyle name="40% - Énfasis3 188 2" xfId="5966"/>
    <cellStyle name="40% - Énfasis3 189" xfId="5967"/>
    <cellStyle name="40% - Énfasis3 189 2" xfId="5968"/>
    <cellStyle name="40% - Énfasis3 19" xfId="5969"/>
    <cellStyle name="40% - Énfasis3 19 2" xfId="5970"/>
    <cellStyle name="40% - Énfasis3 190" xfId="5971"/>
    <cellStyle name="40% - Énfasis3 190 2" xfId="5972"/>
    <cellStyle name="40% - Énfasis3 191" xfId="5973"/>
    <cellStyle name="40% - Énfasis3 191 2" xfId="5974"/>
    <cellStyle name="40% - Énfasis3 192" xfId="5975"/>
    <cellStyle name="40% - Énfasis3 192 2" xfId="5976"/>
    <cellStyle name="40% - Énfasis3 193" xfId="5977"/>
    <cellStyle name="40% - Énfasis3 193 2" xfId="5978"/>
    <cellStyle name="40% - Énfasis3 194" xfId="5979"/>
    <cellStyle name="40% - Énfasis3 194 2" xfId="5980"/>
    <cellStyle name="40% - Énfasis3 195" xfId="5981"/>
    <cellStyle name="40% - Énfasis3 195 2" xfId="5982"/>
    <cellStyle name="40% - Énfasis3 196" xfId="5983"/>
    <cellStyle name="40% - Énfasis3 196 2" xfId="5984"/>
    <cellStyle name="40% - Énfasis3 197" xfId="5985"/>
    <cellStyle name="40% - Énfasis3 197 2" xfId="5986"/>
    <cellStyle name="40% - Énfasis3 198" xfId="5987"/>
    <cellStyle name="40% - Énfasis3 198 2" xfId="5988"/>
    <cellStyle name="40% - Énfasis3 199" xfId="5989"/>
    <cellStyle name="40% - Énfasis3 199 2" xfId="5990"/>
    <cellStyle name="40% - Énfasis3 2" xfId="5991"/>
    <cellStyle name="40% - Énfasis3 2 2" xfId="5992"/>
    <cellStyle name="40% - Énfasis3 2 2 2" xfId="5993"/>
    <cellStyle name="40% - Énfasis3 2 2 3" xfId="5994"/>
    <cellStyle name="40% - Énfasis3 2 2_Chile DataRequest2210v1" xfId="5995"/>
    <cellStyle name="40% - Énfasis3 2 3" xfId="5996"/>
    <cellStyle name="40% - Énfasis3 2 3 2" xfId="5997"/>
    <cellStyle name="40% - Énfasis3 2 4" xfId="5998"/>
    <cellStyle name="40% - Énfasis3 2 4 2" xfId="5999"/>
    <cellStyle name="40% - Énfasis3 2 5" xfId="6000"/>
    <cellStyle name="40% - Énfasis3 2 5 2" xfId="6001"/>
    <cellStyle name="40% - Énfasis3 2_% Operaciones" xfId="6002"/>
    <cellStyle name="40% - Énfasis3 20" xfId="6003"/>
    <cellStyle name="40% - Énfasis3 20 2" xfId="6004"/>
    <cellStyle name="40% - Énfasis3 200" xfId="6005"/>
    <cellStyle name="40% - Énfasis3 200 2" xfId="6006"/>
    <cellStyle name="40% - Énfasis3 201" xfId="6007"/>
    <cellStyle name="40% - Énfasis3 201 2" xfId="6008"/>
    <cellStyle name="40% - Énfasis3 202" xfId="6009"/>
    <cellStyle name="40% - Énfasis3 202 2" xfId="6010"/>
    <cellStyle name="40% - Énfasis3 203" xfId="6011"/>
    <cellStyle name="40% - Énfasis3 203 2" xfId="6012"/>
    <cellStyle name="40% - Énfasis3 204" xfId="6013"/>
    <cellStyle name="40% - Énfasis3 204 2" xfId="6014"/>
    <cellStyle name="40% - Énfasis3 205" xfId="6015"/>
    <cellStyle name="40% - Énfasis3 205 2" xfId="6016"/>
    <cellStyle name="40% - Énfasis3 206" xfId="6017"/>
    <cellStyle name="40% - Énfasis3 206 2" xfId="6018"/>
    <cellStyle name="40% - Énfasis3 207" xfId="6019"/>
    <cellStyle name="40% - Énfasis3 207 2" xfId="6020"/>
    <cellStyle name="40% - Énfasis3 208" xfId="6021"/>
    <cellStyle name="40% - Énfasis3 208 2" xfId="6022"/>
    <cellStyle name="40% - Énfasis3 209" xfId="6023"/>
    <cellStyle name="40% - Énfasis3 209 2" xfId="6024"/>
    <cellStyle name="40% - Énfasis3 21" xfId="6025"/>
    <cellStyle name="40% - Énfasis3 21 2" xfId="6026"/>
    <cellStyle name="40% - Énfasis3 210" xfId="6027"/>
    <cellStyle name="40% - Énfasis3 210 2" xfId="6028"/>
    <cellStyle name="40% - Énfasis3 211" xfId="6029"/>
    <cellStyle name="40% - Énfasis3 211 2" xfId="6030"/>
    <cellStyle name="40% - Énfasis3 212" xfId="6031"/>
    <cellStyle name="40% - Énfasis3 212 2" xfId="6032"/>
    <cellStyle name="40% - Énfasis3 213" xfId="6033"/>
    <cellStyle name="40% - Énfasis3 213 2" xfId="6034"/>
    <cellStyle name="40% - Énfasis3 214" xfId="6035"/>
    <cellStyle name="40% - Énfasis3 214 2" xfId="6036"/>
    <cellStyle name="40% - Énfasis3 215" xfId="6037"/>
    <cellStyle name="40% - Énfasis3 215 2" xfId="6038"/>
    <cellStyle name="40% - Énfasis3 216" xfId="6039"/>
    <cellStyle name="40% - Énfasis3 216 2" xfId="6040"/>
    <cellStyle name="40% - Énfasis3 217" xfId="6041"/>
    <cellStyle name="40% - Énfasis3 217 2" xfId="6042"/>
    <cellStyle name="40% - Énfasis3 218" xfId="6043"/>
    <cellStyle name="40% - Énfasis3 218 2" xfId="6044"/>
    <cellStyle name="40% - Énfasis3 219" xfId="6045"/>
    <cellStyle name="40% - Énfasis3 219 2" xfId="6046"/>
    <cellStyle name="40% - Énfasis3 22" xfId="6047"/>
    <cellStyle name="40% - Énfasis3 22 2" xfId="6048"/>
    <cellStyle name="40% - Énfasis3 220" xfId="6049"/>
    <cellStyle name="40% - Énfasis3 220 2" xfId="6050"/>
    <cellStyle name="40% - Énfasis3 221" xfId="6051"/>
    <cellStyle name="40% - Énfasis3 221 2" xfId="6052"/>
    <cellStyle name="40% - Énfasis3 222" xfId="6053"/>
    <cellStyle name="40% - Énfasis3 222 2" xfId="6054"/>
    <cellStyle name="40% - Énfasis3 223" xfId="6055"/>
    <cellStyle name="40% - Énfasis3 223 2" xfId="6056"/>
    <cellStyle name="40% - Énfasis3 224" xfId="6057"/>
    <cellStyle name="40% - Énfasis3 224 2" xfId="6058"/>
    <cellStyle name="40% - Énfasis3 225" xfId="6059"/>
    <cellStyle name="40% - Énfasis3 225 2" xfId="6060"/>
    <cellStyle name="40% - Énfasis3 226" xfId="6061"/>
    <cellStyle name="40% - Énfasis3 226 2" xfId="6062"/>
    <cellStyle name="40% - Énfasis3 227" xfId="6063"/>
    <cellStyle name="40% - Énfasis3 227 2" xfId="6064"/>
    <cellStyle name="40% - Énfasis3 228" xfId="6065"/>
    <cellStyle name="40% - Énfasis3 228 2" xfId="6066"/>
    <cellStyle name="40% - Énfasis3 229" xfId="6067"/>
    <cellStyle name="40% - Énfasis3 229 2" xfId="6068"/>
    <cellStyle name="40% - Énfasis3 23" xfId="6069"/>
    <cellStyle name="40% - Énfasis3 23 2" xfId="6070"/>
    <cellStyle name="40% - Énfasis3 230" xfId="6071"/>
    <cellStyle name="40% - Énfasis3 230 2" xfId="6072"/>
    <cellStyle name="40% - Énfasis3 231" xfId="6073"/>
    <cellStyle name="40% - Énfasis3 231 2" xfId="6074"/>
    <cellStyle name="40% - Énfasis3 232" xfId="6075"/>
    <cellStyle name="40% - Énfasis3 232 2" xfId="6076"/>
    <cellStyle name="40% - Énfasis3 233" xfId="6077"/>
    <cellStyle name="40% - Énfasis3 233 2" xfId="6078"/>
    <cellStyle name="40% - Énfasis3 234" xfId="6079"/>
    <cellStyle name="40% - Énfasis3 234 2" xfId="6080"/>
    <cellStyle name="40% - Énfasis3 235" xfId="6081"/>
    <cellStyle name="40% - Énfasis3 235 2" xfId="6082"/>
    <cellStyle name="40% - Énfasis3 236" xfId="6083"/>
    <cellStyle name="40% - Énfasis3 236 2" xfId="6084"/>
    <cellStyle name="40% - Énfasis3 237" xfId="6085"/>
    <cellStyle name="40% - Énfasis3 237 2" xfId="6086"/>
    <cellStyle name="40% - Énfasis3 238" xfId="6087"/>
    <cellStyle name="40% - Énfasis3 238 2" xfId="6088"/>
    <cellStyle name="40% - Énfasis3 239" xfId="6089"/>
    <cellStyle name="40% - Énfasis3 239 2" xfId="6090"/>
    <cellStyle name="40% - Énfasis3 24" xfId="6091"/>
    <cellStyle name="40% - Énfasis3 24 2" xfId="6092"/>
    <cellStyle name="40% - Énfasis3 240" xfId="6093"/>
    <cellStyle name="40% - Énfasis3 240 2" xfId="6094"/>
    <cellStyle name="40% - Énfasis3 241" xfId="6095"/>
    <cellStyle name="40% - Énfasis3 241 2" xfId="6096"/>
    <cellStyle name="40% - Énfasis3 242" xfId="6097"/>
    <cellStyle name="40% - Énfasis3 242 2" xfId="6098"/>
    <cellStyle name="40% - Énfasis3 243" xfId="6099"/>
    <cellStyle name="40% - Énfasis3 243 2" xfId="6100"/>
    <cellStyle name="40% - Énfasis3 244" xfId="6101"/>
    <cellStyle name="40% - Énfasis3 244 2" xfId="6102"/>
    <cellStyle name="40% - Énfasis3 245" xfId="6103"/>
    <cellStyle name="40% - Énfasis3 245 2" xfId="6104"/>
    <cellStyle name="40% - Énfasis3 246" xfId="6105"/>
    <cellStyle name="40% - Énfasis3 246 2" xfId="6106"/>
    <cellStyle name="40% - Énfasis3 247" xfId="6107"/>
    <cellStyle name="40% - Énfasis3 247 2" xfId="6108"/>
    <cellStyle name="40% - Énfasis3 248" xfId="6109"/>
    <cellStyle name="40% - Énfasis3 248 2" xfId="6110"/>
    <cellStyle name="40% - Énfasis3 249" xfId="6111"/>
    <cellStyle name="40% - Énfasis3 249 2" xfId="6112"/>
    <cellStyle name="40% - Énfasis3 25" xfId="6113"/>
    <cellStyle name="40% - Énfasis3 25 2" xfId="6114"/>
    <cellStyle name="40% - Énfasis3 250" xfId="6115"/>
    <cellStyle name="40% - Énfasis3 250 2" xfId="6116"/>
    <cellStyle name="40% - Énfasis3 251" xfId="6117"/>
    <cellStyle name="40% - Énfasis3 251 2" xfId="6118"/>
    <cellStyle name="40% - Énfasis3 252" xfId="6119"/>
    <cellStyle name="40% - Énfasis3 252 2" xfId="6120"/>
    <cellStyle name="40% - Énfasis3 253" xfId="6121"/>
    <cellStyle name="40% - Énfasis3 253 2" xfId="6122"/>
    <cellStyle name="40% - Énfasis3 254" xfId="6123"/>
    <cellStyle name="40% - Énfasis3 254 2" xfId="6124"/>
    <cellStyle name="40% - Énfasis3 255" xfId="6125"/>
    <cellStyle name="40% - Énfasis3 255 2" xfId="6126"/>
    <cellStyle name="40% - Énfasis3 26" xfId="6127"/>
    <cellStyle name="40% - Énfasis3 26 2" xfId="6128"/>
    <cellStyle name="40% - Énfasis3 27" xfId="6129"/>
    <cellStyle name="40% - Énfasis3 27 2" xfId="6130"/>
    <cellStyle name="40% - Énfasis3 28" xfId="6131"/>
    <cellStyle name="40% - Énfasis3 28 2" xfId="6132"/>
    <cellStyle name="40% - Énfasis3 29" xfId="6133"/>
    <cellStyle name="40% - Énfasis3 29 2" xfId="6134"/>
    <cellStyle name="40% - Énfasis3 3" xfId="6135"/>
    <cellStyle name="40% - Énfasis3 30" xfId="6136"/>
    <cellStyle name="40% - Énfasis3 30 2" xfId="6137"/>
    <cellStyle name="40% - Énfasis3 31" xfId="6138"/>
    <cellStyle name="40% - Énfasis3 31 2" xfId="6139"/>
    <cellStyle name="40% - Énfasis3 32" xfId="6140"/>
    <cellStyle name="40% - Énfasis3 32 2" xfId="6141"/>
    <cellStyle name="40% - Énfasis3 33" xfId="6142"/>
    <cellStyle name="40% - Énfasis3 33 2" xfId="6143"/>
    <cellStyle name="40% - Énfasis3 34" xfId="6144"/>
    <cellStyle name="40% - Énfasis3 34 2" xfId="6145"/>
    <cellStyle name="40% - Énfasis3 35" xfId="6146"/>
    <cellStyle name="40% - Énfasis3 35 2" xfId="6147"/>
    <cellStyle name="40% - Énfasis3 36" xfId="6148"/>
    <cellStyle name="40% - Énfasis3 36 2" xfId="6149"/>
    <cellStyle name="40% - Énfasis3 37" xfId="6150"/>
    <cellStyle name="40% - Énfasis3 37 2" xfId="6151"/>
    <cellStyle name="40% - Énfasis3 38" xfId="6152"/>
    <cellStyle name="40% - Énfasis3 38 2" xfId="6153"/>
    <cellStyle name="40% - Énfasis3 39" xfId="6154"/>
    <cellStyle name="40% - Énfasis3 39 2" xfId="6155"/>
    <cellStyle name="40% - Énfasis3 4" xfId="6156"/>
    <cellStyle name="40% - Énfasis3 40" xfId="6157"/>
    <cellStyle name="40% - Énfasis3 40 2" xfId="6158"/>
    <cellStyle name="40% - Énfasis3 41" xfId="6159"/>
    <cellStyle name="40% - Énfasis3 41 2" xfId="6160"/>
    <cellStyle name="40% - Énfasis3 42" xfId="6161"/>
    <cellStyle name="40% - Énfasis3 42 2" xfId="6162"/>
    <cellStyle name="40% - Énfasis3 43" xfId="6163"/>
    <cellStyle name="40% - Énfasis3 43 2" xfId="6164"/>
    <cellStyle name="40% - Énfasis3 44" xfId="6165"/>
    <cellStyle name="40% - Énfasis3 44 2" xfId="6166"/>
    <cellStyle name="40% - Énfasis3 45" xfId="6167"/>
    <cellStyle name="40% - Énfasis3 45 2" xfId="6168"/>
    <cellStyle name="40% - Énfasis3 46" xfId="6169"/>
    <cellStyle name="40% - Énfasis3 46 2" xfId="6170"/>
    <cellStyle name="40% - Énfasis3 47" xfId="6171"/>
    <cellStyle name="40% - Énfasis3 47 2" xfId="6172"/>
    <cellStyle name="40% - Énfasis3 48" xfId="6173"/>
    <cellStyle name="40% - Énfasis3 48 2" xfId="6174"/>
    <cellStyle name="40% - Énfasis3 49" xfId="6175"/>
    <cellStyle name="40% - Énfasis3 49 2" xfId="6176"/>
    <cellStyle name="40% - Énfasis3 5" xfId="6177"/>
    <cellStyle name="40% - Énfasis3 5 2" xfId="6178"/>
    <cellStyle name="40% - Énfasis3 50" xfId="6179"/>
    <cellStyle name="40% - Énfasis3 50 2" xfId="6180"/>
    <cellStyle name="40% - Énfasis3 51" xfId="6181"/>
    <cellStyle name="40% - Énfasis3 51 2" xfId="6182"/>
    <cellStyle name="40% - Énfasis3 52" xfId="6183"/>
    <cellStyle name="40% - Énfasis3 52 2" xfId="6184"/>
    <cellStyle name="40% - Énfasis3 53" xfId="6185"/>
    <cellStyle name="40% - Énfasis3 53 2" xfId="6186"/>
    <cellStyle name="40% - Énfasis3 54" xfId="6187"/>
    <cellStyle name="40% - Énfasis3 54 2" xfId="6188"/>
    <cellStyle name="40% - Énfasis3 55" xfId="6189"/>
    <cellStyle name="40% - Énfasis3 55 2" xfId="6190"/>
    <cellStyle name="40% - Énfasis3 56" xfId="6191"/>
    <cellStyle name="40% - Énfasis3 56 2" xfId="6192"/>
    <cellStyle name="40% - Énfasis3 57" xfId="6193"/>
    <cellStyle name="40% - Énfasis3 57 2" xfId="6194"/>
    <cellStyle name="40% - Énfasis3 58" xfId="6195"/>
    <cellStyle name="40% - Énfasis3 58 2" xfId="6196"/>
    <cellStyle name="40% - Énfasis3 59" xfId="6197"/>
    <cellStyle name="40% - Énfasis3 59 2" xfId="6198"/>
    <cellStyle name="40% - Énfasis3 6" xfId="6199"/>
    <cellStyle name="40% - Énfasis3 6 2" xfId="6200"/>
    <cellStyle name="40% - Énfasis3 60" xfId="6201"/>
    <cellStyle name="40% - Énfasis3 60 2" xfId="6202"/>
    <cellStyle name="40% - Énfasis3 61" xfId="6203"/>
    <cellStyle name="40% - Énfasis3 61 2" xfId="6204"/>
    <cellStyle name="40% - Énfasis3 62" xfId="6205"/>
    <cellStyle name="40% - Énfasis3 62 2" xfId="6206"/>
    <cellStyle name="40% - Énfasis3 63" xfId="6207"/>
    <cellStyle name="40% - Énfasis3 63 2" xfId="6208"/>
    <cellStyle name="40% - Énfasis3 64" xfId="6209"/>
    <cellStyle name="40% - Énfasis3 64 2" xfId="6210"/>
    <cellStyle name="40% - Énfasis3 65" xfId="6211"/>
    <cellStyle name="40% - Énfasis3 65 2" xfId="6212"/>
    <cellStyle name="40% - Énfasis3 66" xfId="6213"/>
    <cellStyle name="40% - Énfasis3 66 2" xfId="6214"/>
    <cellStyle name="40% - Énfasis3 67" xfId="6215"/>
    <cellStyle name="40% - Énfasis3 67 2" xfId="6216"/>
    <cellStyle name="40% - Énfasis3 68" xfId="6217"/>
    <cellStyle name="40% - Énfasis3 68 2" xfId="6218"/>
    <cellStyle name="40% - Énfasis3 69" xfId="6219"/>
    <cellStyle name="40% - Énfasis3 69 2" xfId="6220"/>
    <cellStyle name="40% - Énfasis3 7" xfId="6221"/>
    <cellStyle name="40% - Énfasis3 7 2" xfId="6222"/>
    <cellStyle name="40% - Énfasis3 70" xfId="6223"/>
    <cellStyle name="40% - Énfasis3 70 2" xfId="6224"/>
    <cellStyle name="40% - Énfasis3 71" xfId="6225"/>
    <cellStyle name="40% - Énfasis3 71 2" xfId="6226"/>
    <cellStyle name="40% - Énfasis3 72" xfId="6227"/>
    <cellStyle name="40% - Énfasis3 72 2" xfId="6228"/>
    <cellStyle name="40% - Énfasis3 73" xfId="6229"/>
    <cellStyle name="40% - Énfasis3 73 2" xfId="6230"/>
    <cellStyle name="40% - Énfasis3 74" xfId="6231"/>
    <cellStyle name="40% - Énfasis3 74 2" xfId="6232"/>
    <cellStyle name="40% - Énfasis3 75" xfId="6233"/>
    <cellStyle name="40% - Énfasis3 75 2" xfId="6234"/>
    <cellStyle name="40% - Énfasis3 76" xfId="6235"/>
    <cellStyle name="40% - Énfasis3 76 2" xfId="6236"/>
    <cellStyle name="40% - Énfasis3 77" xfId="6237"/>
    <cellStyle name="40% - Énfasis3 77 2" xfId="6238"/>
    <cellStyle name="40% - Énfasis3 78" xfId="6239"/>
    <cellStyle name="40% - Énfasis3 78 2" xfId="6240"/>
    <cellStyle name="40% - Énfasis3 79" xfId="6241"/>
    <cellStyle name="40% - Énfasis3 79 2" xfId="6242"/>
    <cellStyle name="40% - Énfasis3 8" xfId="6243"/>
    <cellStyle name="40% - Énfasis3 8 2" xfId="6244"/>
    <cellStyle name="40% - Énfasis3 80" xfId="6245"/>
    <cellStyle name="40% - Énfasis3 80 2" xfId="6246"/>
    <cellStyle name="40% - Énfasis3 81" xfId="6247"/>
    <cellStyle name="40% - Énfasis3 81 2" xfId="6248"/>
    <cellStyle name="40% - Énfasis3 82" xfId="6249"/>
    <cellStyle name="40% - Énfasis3 82 2" xfId="6250"/>
    <cellStyle name="40% - Énfasis3 83" xfId="6251"/>
    <cellStyle name="40% - Énfasis3 83 2" xfId="6252"/>
    <cellStyle name="40% - Énfasis3 84" xfId="6253"/>
    <cellStyle name="40% - Énfasis3 84 2" xfId="6254"/>
    <cellStyle name="40% - Énfasis3 85" xfId="6255"/>
    <cellStyle name="40% - Énfasis3 85 2" xfId="6256"/>
    <cellStyle name="40% - Énfasis3 86" xfId="6257"/>
    <cellStyle name="40% - Énfasis3 86 2" xfId="6258"/>
    <cellStyle name="40% - Énfasis3 87" xfId="6259"/>
    <cellStyle name="40% - Énfasis3 87 2" xfId="6260"/>
    <cellStyle name="40% - Énfasis3 88" xfId="6261"/>
    <cellStyle name="40% - Énfasis3 88 2" xfId="6262"/>
    <cellStyle name="40% - Énfasis3 89" xfId="6263"/>
    <cellStyle name="40% - Énfasis3 89 2" xfId="6264"/>
    <cellStyle name="40% - Énfasis3 9" xfId="6265"/>
    <cellStyle name="40% - Énfasis3 9 2" xfId="6266"/>
    <cellStyle name="40% - Énfasis3 90" xfId="6267"/>
    <cellStyle name="40% - Énfasis3 90 2" xfId="6268"/>
    <cellStyle name="40% - Énfasis3 91" xfId="6269"/>
    <cellStyle name="40% - Énfasis3 91 2" xfId="6270"/>
    <cellStyle name="40% - Énfasis3 92" xfId="6271"/>
    <cellStyle name="40% - Énfasis3 92 2" xfId="6272"/>
    <cellStyle name="40% - Énfasis3 93" xfId="6273"/>
    <cellStyle name="40% - Énfasis3 93 2" xfId="6274"/>
    <cellStyle name="40% - Énfasis3 94" xfId="6275"/>
    <cellStyle name="40% - Énfasis3 94 2" xfId="6276"/>
    <cellStyle name="40% - Énfasis3 95" xfId="6277"/>
    <cellStyle name="40% - Énfasis3 95 2" xfId="6278"/>
    <cellStyle name="40% - Énfasis3 96" xfId="6279"/>
    <cellStyle name="40% - Énfasis3 96 2" xfId="6280"/>
    <cellStyle name="40% - Énfasis3 97" xfId="6281"/>
    <cellStyle name="40% - Énfasis3 97 2" xfId="6282"/>
    <cellStyle name="40% - Énfasis3 98" xfId="6283"/>
    <cellStyle name="40% - Énfasis3 98 2" xfId="6284"/>
    <cellStyle name="40% - Énfasis3 99" xfId="6285"/>
    <cellStyle name="40% - Énfasis3 99 2" xfId="6286"/>
    <cellStyle name="40% - Énfasis4 1" xfId="6287"/>
    <cellStyle name="40% - Énfasis4 10" xfId="6288"/>
    <cellStyle name="40% - Énfasis4 10 2" xfId="6289"/>
    <cellStyle name="40% - Énfasis4 100" xfId="6290"/>
    <cellStyle name="40% - Énfasis4 100 2" xfId="6291"/>
    <cellStyle name="40% - Énfasis4 101" xfId="6292"/>
    <cellStyle name="40% - Énfasis4 101 2" xfId="6293"/>
    <cellStyle name="40% - Énfasis4 102" xfId="6294"/>
    <cellStyle name="40% - Énfasis4 102 2" xfId="6295"/>
    <cellStyle name="40% - Énfasis4 103" xfId="6296"/>
    <cellStyle name="40% - Énfasis4 103 2" xfId="6297"/>
    <cellStyle name="40% - Énfasis4 104" xfId="6298"/>
    <cellStyle name="40% - Énfasis4 104 2" xfId="6299"/>
    <cellStyle name="40% - Énfasis4 105" xfId="6300"/>
    <cellStyle name="40% - Énfasis4 105 2" xfId="6301"/>
    <cellStyle name="40% - Énfasis4 106" xfId="6302"/>
    <cellStyle name="40% - Énfasis4 106 2" xfId="6303"/>
    <cellStyle name="40% - Énfasis4 107" xfId="6304"/>
    <cellStyle name="40% - Énfasis4 107 2" xfId="6305"/>
    <cellStyle name="40% - Énfasis4 108" xfId="6306"/>
    <cellStyle name="40% - Énfasis4 108 2" xfId="6307"/>
    <cellStyle name="40% - Énfasis4 109" xfId="6308"/>
    <cellStyle name="40% - Énfasis4 109 2" xfId="6309"/>
    <cellStyle name="40% - Énfasis4 11" xfId="6310"/>
    <cellStyle name="40% - Énfasis4 11 2" xfId="6311"/>
    <cellStyle name="40% - Énfasis4 110" xfId="6312"/>
    <cellStyle name="40% - Énfasis4 110 2" xfId="6313"/>
    <cellStyle name="40% - Énfasis4 111" xfId="6314"/>
    <cellStyle name="40% - Énfasis4 111 2" xfId="6315"/>
    <cellStyle name="40% - Énfasis4 112" xfId="6316"/>
    <cellStyle name="40% - Énfasis4 112 2" xfId="6317"/>
    <cellStyle name="40% - Énfasis4 113" xfId="6318"/>
    <cellStyle name="40% - Énfasis4 113 2" xfId="6319"/>
    <cellStyle name="40% - Énfasis4 114" xfId="6320"/>
    <cellStyle name="40% - Énfasis4 114 2" xfId="6321"/>
    <cellStyle name="40% - Énfasis4 115" xfId="6322"/>
    <cellStyle name="40% - Énfasis4 115 2" xfId="6323"/>
    <cellStyle name="40% - Énfasis4 116" xfId="6324"/>
    <cellStyle name="40% - Énfasis4 116 2" xfId="6325"/>
    <cellStyle name="40% - Énfasis4 117" xfId="6326"/>
    <cellStyle name="40% - Énfasis4 117 2" xfId="6327"/>
    <cellStyle name="40% - Énfasis4 118" xfId="6328"/>
    <cellStyle name="40% - Énfasis4 118 2" xfId="6329"/>
    <cellStyle name="40% - Énfasis4 119" xfId="6330"/>
    <cellStyle name="40% - Énfasis4 119 2" xfId="6331"/>
    <cellStyle name="40% - Énfasis4 12" xfId="6332"/>
    <cellStyle name="40% - Énfasis4 12 2" xfId="6333"/>
    <cellStyle name="40% - Énfasis4 120" xfId="6334"/>
    <cellStyle name="40% - Énfasis4 120 2" xfId="6335"/>
    <cellStyle name="40% - Énfasis4 121" xfId="6336"/>
    <cellStyle name="40% - Énfasis4 121 2" xfId="6337"/>
    <cellStyle name="40% - Énfasis4 122" xfId="6338"/>
    <cellStyle name="40% - Énfasis4 122 2" xfId="6339"/>
    <cellStyle name="40% - Énfasis4 123" xfId="6340"/>
    <cellStyle name="40% - Énfasis4 123 2" xfId="6341"/>
    <cellStyle name="40% - Énfasis4 124" xfId="6342"/>
    <cellStyle name="40% - Énfasis4 124 2" xfId="6343"/>
    <cellStyle name="40% - Énfasis4 125" xfId="6344"/>
    <cellStyle name="40% - Énfasis4 125 2" xfId="6345"/>
    <cellStyle name="40% - Énfasis4 126" xfId="6346"/>
    <cellStyle name="40% - Énfasis4 126 2" xfId="6347"/>
    <cellStyle name="40% - Énfasis4 127" xfId="6348"/>
    <cellStyle name="40% - Énfasis4 127 2" xfId="6349"/>
    <cellStyle name="40% - Énfasis4 128" xfId="6350"/>
    <cellStyle name="40% - Énfasis4 128 2" xfId="6351"/>
    <cellStyle name="40% - Énfasis4 129" xfId="6352"/>
    <cellStyle name="40% - Énfasis4 129 2" xfId="6353"/>
    <cellStyle name="40% - Énfasis4 13" xfId="6354"/>
    <cellStyle name="40% - Énfasis4 13 2" xfId="6355"/>
    <cellStyle name="40% - Énfasis4 130" xfId="6356"/>
    <cellStyle name="40% - Énfasis4 130 2" xfId="6357"/>
    <cellStyle name="40% - Énfasis4 131" xfId="6358"/>
    <cellStyle name="40% - Énfasis4 131 2" xfId="6359"/>
    <cellStyle name="40% - Énfasis4 132" xfId="6360"/>
    <cellStyle name="40% - Énfasis4 132 2" xfId="6361"/>
    <cellStyle name="40% - Énfasis4 133" xfId="6362"/>
    <cellStyle name="40% - Énfasis4 133 2" xfId="6363"/>
    <cellStyle name="40% - Énfasis4 134" xfId="6364"/>
    <cellStyle name="40% - Énfasis4 134 2" xfId="6365"/>
    <cellStyle name="40% - Énfasis4 135" xfId="6366"/>
    <cellStyle name="40% - Énfasis4 135 2" xfId="6367"/>
    <cellStyle name="40% - Énfasis4 136" xfId="6368"/>
    <cellStyle name="40% - Énfasis4 136 2" xfId="6369"/>
    <cellStyle name="40% - Énfasis4 137" xfId="6370"/>
    <cellStyle name="40% - Énfasis4 137 2" xfId="6371"/>
    <cellStyle name="40% - Énfasis4 138" xfId="6372"/>
    <cellStyle name="40% - Énfasis4 138 2" xfId="6373"/>
    <cellStyle name="40% - Énfasis4 139" xfId="6374"/>
    <cellStyle name="40% - Énfasis4 139 2" xfId="6375"/>
    <cellStyle name="40% - Énfasis4 14" xfId="6376"/>
    <cellStyle name="40% - Énfasis4 14 2" xfId="6377"/>
    <cellStyle name="40% - Énfasis4 140" xfId="6378"/>
    <cellStyle name="40% - Énfasis4 140 2" xfId="6379"/>
    <cellStyle name="40% - Énfasis4 141" xfId="6380"/>
    <cellStyle name="40% - Énfasis4 141 2" xfId="6381"/>
    <cellStyle name="40% - Énfasis4 142" xfId="6382"/>
    <cellStyle name="40% - Énfasis4 142 2" xfId="6383"/>
    <cellStyle name="40% - Énfasis4 143" xfId="6384"/>
    <cellStyle name="40% - Énfasis4 143 2" xfId="6385"/>
    <cellStyle name="40% - Énfasis4 144" xfId="6386"/>
    <cellStyle name="40% - Énfasis4 144 2" xfId="6387"/>
    <cellStyle name="40% - Énfasis4 145" xfId="6388"/>
    <cellStyle name="40% - Énfasis4 145 2" xfId="6389"/>
    <cellStyle name="40% - Énfasis4 146" xfId="6390"/>
    <cellStyle name="40% - Énfasis4 146 2" xfId="6391"/>
    <cellStyle name="40% - Énfasis4 147" xfId="6392"/>
    <cellStyle name="40% - Énfasis4 147 2" xfId="6393"/>
    <cellStyle name="40% - Énfasis4 148" xfId="6394"/>
    <cellStyle name="40% - Énfasis4 148 2" xfId="6395"/>
    <cellStyle name="40% - Énfasis4 149" xfId="6396"/>
    <cellStyle name="40% - Énfasis4 149 2" xfId="6397"/>
    <cellStyle name="40% - Énfasis4 15" xfId="6398"/>
    <cellStyle name="40% - Énfasis4 15 2" xfId="6399"/>
    <cellStyle name="40% - Énfasis4 150" xfId="6400"/>
    <cellStyle name="40% - Énfasis4 150 2" xfId="6401"/>
    <cellStyle name="40% - Énfasis4 151" xfId="6402"/>
    <cellStyle name="40% - Énfasis4 151 2" xfId="6403"/>
    <cellStyle name="40% - Énfasis4 152" xfId="6404"/>
    <cellStyle name="40% - Énfasis4 152 2" xfId="6405"/>
    <cellStyle name="40% - Énfasis4 153" xfId="6406"/>
    <cellStyle name="40% - Énfasis4 153 2" xfId="6407"/>
    <cellStyle name="40% - Énfasis4 154" xfId="6408"/>
    <cellStyle name="40% - Énfasis4 154 2" xfId="6409"/>
    <cellStyle name="40% - Énfasis4 155" xfId="6410"/>
    <cellStyle name="40% - Énfasis4 155 2" xfId="6411"/>
    <cellStyle name="40% - Énfasis4 156" xfId="6412"/>
    <cellStyle name="40% - Énfasis4 156 2" xfId="6413"/>
    <cellStyle name="40% - Énfasis4 157" xfId="6414"/>
    <cellStyle name="40% - Énfasis4 157 2" xfId="6415"/>
    <cellStyle name="40% - Énfasis4 158" xfId="6416"/>
    <cellStyle name="40% - Énfasis4 158 2" xfId="6417"/>
    <cellStyle name="40% - Énfasis4 159" xfId="6418"/>
    <cellStyle name="40% - Énfasis4 159 2" xfId="6419"/>
    <cellStyle name="40% - Énfasis4 16" xfId="6420"/>
    <cellStyle name="40% - Énfasis4 16 2" xfId="6421"/>
    <cellStyle name="40% - Énfasis4 160" xfId="6422"/>
    <cellStyle name="40% - Énfasis4 160 2" xfId="6423"/>
    <cellStyle name="40% - Énfasis4 161" xfId="6424"/>
    <cellStyle name="40% - Énfasis4 161 2" xfId="6425"/>
    <cellStyle name="40% - Énfasis4 162" xfId="6426"/>
    <cellStyle name="40% - Énfasis4 162 2" xfId="6427"/>
    <cellStyle name="40% - Énfasis4 163" xfId="6428"/>
    <cellStyle name="40% - Énfasis4 163 2" xfId="6429"/>
    <cellStyle name="40% - Énfasis4 164" xfId="6430"/>
    <cellStyle name="40% - Énfasis4 164 2" xfId="6431"/>
    <cellStyle name="40% - Énfasis4 165" xfId="6432"/>
    <cellStyle name="40% - Énfasis4 165 2" xfId="6433"/>
    <cellStyle name="40% - Énfasis4 166" xfId="6434"/>
    <cellStyle name="40% - Énfasis4 166 2" xfId="6435"/>
    <cellStyle name="40% - Énfasis4 167" xfId="6436"/>
    <cellStyle name="40% - Énfasis4 167 2" xfId="6437"/>
    <cellStyle name="40% - Énfasis4 168" xfId="6438"/>
    <cellStyle name="40% - Énfasis4 168 2" xfId="6439"/>
    <cellStyle name="40% - Énfasis4 169" xfId="6440"/>
    <cellStyle name="40% - Énfasis4 169 2" xfId="6441"/>
    <cellStyle name="40% - Énfasis4 17" xfId="6442"/>
    <cellStyle name="40% - Énfasis4 17 2" xfId="6443"/>
    <cellStyle name="40% - Énfasis4 170" xfId="6444"/>
    <cellStyle name="40% - Énfasis4 170 2" xfId="6445"/>
    <cellStyle name="40% - Énfasis4 171" xfId="6446"/>
    <cellStyle name="40% - Énfasis4 171 2" xfId="6447"/>
    <cellStyle name="40% - Énfasis4 172" xfId="6448"/>
    <cellStyle name="40% - Énfasis4 172 2" xfId="6449"/>
    <cellStyle name="40% - Énfasis4 173" xfId="6450"/>
    <cellStyle name="40% - Énfasis4 173 2" xfId="6451"/>
    <cellStyle name="40% - Énfasis4 174" xfId="6452"/>
    <cellStyle name="40% - Énfasis4 174 2" xfId="6453"/>
    <cellStyle name="40% - Énfasis4 175" xfId="6454"/>
    <cellStyle name="40% - Énfasis4 175 2" xfId="6455"/>
    <cellStyle name="40% - Énfasis4 176" xfId="6456"/>
    <cellStyle name="40% - Énfasis4 176 2" xfId="6457"/>
    <cellStyle name="40% - Énfasis4 177" xfId="6458"/>
    <cellStyle name="40% - Énfasis4 177 2" xfId="6459"/>
    <cellStyle name="40% - Énfasis4 178" xfId="6460"/>
    <cellStyle name="40% - Énfasis4 178 2" xfId="6461"/>
    <cellStyle name="40% - Énfasis4 179" xfId="6462"/>
    <cellStyle name="40% - Énfasis4 179 2" xfId="6463"/>
    <cellStyle name="40% - Énfasis4 18" xfId="6464"/>
    <cellStyle name="40% - Énfasis4 18 2" xfId="6465"/>
    <cellStyle name="40% - Énfasis4 180" xfId="6466"/>
    <cellStyle name="40% - Énfasis4 180 2" xfId="6467"/>
    <cellStyle name="40% - Énfasis4 181" xfId="6468"/>
    <cellStyle name="40% - Énfasis4 181 2" xfId="6469"/>
    <cellStyle name="40% - Énfasis4 182" xfId="6470"/>
    <cellStyle name="40% - Énfasis4 182 2" xfId="6471"/>
    <cellStyle name="40% - Énfasis4 183" xfId="6472"/>
    <cellStyle name="40% - Énfasis4 183 2" xfId="6473"/>
    <cellStyle name="40% - Énfasis4 184" xfId="6474"/>
    <cellStyle name="40% - Énfasis4 184 2" xfId="6475"/>
    <cellStyle name="40% - Énfasis4 185" xfId="6476"/>
    <cellStyle name="40% - Énfasis4 185 2" xfId="6477"/>
    <cellStyle name="40% - Énfasis4 186" xfId="6478"/>
    <cellStyle name="40% - Énfasis4 186 2" xfId="6479"/>
    <cellStyle name="40% - Énfasis4 187" xfId="6480"/>
    <cellStyle name="40% - Énfasis4 187 2" xfId="6481"/>
    <cellStyle name="40% - Énfasis4 188" xfId="6482"/>
    <cellStyle name="40% - Énfasis4 188 2" xfId="6483"/>
    <cellStyle name="40% - Énfasis4 189" xfId="6484"/>
    <cellStyle name="40% - Énfasis4 189 2" xfId="6485"/>
    <cellStyle name="40% - Énfasis4 19" xfId="6486"/>
    <cellStyle name="40% - Énfasis4 19 2" xfId="6487"/>
    <cellStyle name="40% - Énfasis4 190" xfId="6488"/>
    <cellStyle name="40% - Énfasis4 190 2" xfId="6489"/>
    <cellStyle name="40% - Énfasis4 191" xfId="6490"/>
    <cellStyle name="40% - Énfasis4 191 2" xfId="6491"/>
    <cellStyle name="40% - Énfasis4 192" xfId="6492"/>
    <cellStyle name="40% - Énfasis4 192 2" xfId="6493"/>
    <cellStyle name="40% - Énfasis4 193" xfId="6494"/>
    <cellStyle name="40% - Énfasis4 193 2" xfId="6495"/>
    <cellStyle name="40% - Énfasis4 194" xfId="6496"/>
    <cellStyle name="40% - Énfasis4 194 2" xfId="6497"/>
    <cellStyle name="40% - Énfasis4 195" xfId="6498"/>
    <cellStyle name="40% - Énfasis4 195 2" xfId="6499"/>
    <cellStyle name="40% - Énfasis4 196" xfId="6500"/>
    <cellStyle name="40% - Énfasis4 196 2" xfId="6501"/>
    <cellStyle name="40% - Énfasis4 197" xfId="6502"/>
    <cellStyle name="40% - Énfasis4 197 2" xfId="6503"/>
    <cellStyle name="40% - Énfasis4 198" xfId="6504"/>
    <cellStyle name="40% - Énfasis4 198 2" xfId="6505"/>
    <cellStyle name="40% - Énfasis4 199" xfId="6506"/>
    <cellStyle name="40% - Énfasis4 199 2" xfId="6507"/>
    <cellStyle name="40% - Énfasis4 2" xfId="6508"/>
    <cellStyle name="40% - Énfasis4 2 2" xfId="6509"/>
    <cellStyle name="40% - Énfasis4 2 2 2" xfId="6510"/>
    <cellStyle name="40% - Énfasis4 2 2 3" xfId="6511"/>
    <cellStyle name="40% - Énfasis4 2 2_Chile DataRequest2210v1" xfId="6512"/>
    <cellStyle name="40% - Énfasis4 2 3" xfId="6513"/>
    <cellStyle name="40% - Énfasis4 2 3 2" xfId="6514"/>
    <cellStyle name="40% - Énfasis4 2 4" xfId="6515"/>
    <cellStyle name="40% - Énfasis4 2 4 2" xfId="6516"/>
    <cellStyle name="40% - Énfasis4 2 5" xfId="6517"/>
    <cellStyle name="40% - Énfasis4 2 5 2" xfId="6518"/>
    <cellStyle name="40% - Énfasis4 2_% Operaciones" xfId="6519"/>
    <cellStyle name="40% - Énfasis4 20" xfId="6520"/>
    <cellStyle name="40% - Énfasis4 20 2" xfId="6521"/>
    <cellStyle name="40% - Énfasis4 200" xfId="6522"/>
    <cellStyle name="40% - Énfasis4 200 2" xfId="6523"/>
    <cellStyle name="40% - Énfasis4 201" xfId="6524"/>
    <cellStyle name="40% - Énfasis4 201 2" xfId="6525"/>
    <cellStyle name="40% - Énfasis4 202" xfId="6526"/>
    <cellStyle name="40% - Énfasis4 202 2" xfId="6527"/>
    <cellStyle name="40% - Énfasis4 203" xfId="6528"/>
    <cellStyle name="40% - Énfasis4 203 2" xfId="6529"/>
    <cellStyle name="40% - Énfasis4 204" xfId="6530"/>
    <cellStyle name="40% - Énfasis4 204 2" xfId="6531"/>
    <cellStyle name="40% - Énfasis4 205" xfId="6532"/>
    <cellStyle name="40% - Énfasis4 205 2" xfId="6533"/>
    <cellStyle name="40% - Énfasis4 206" xfId="6534"/>
    <cellStyle name="40% - Énfasis4 206 2" xfId="6535"/>
    <cellStyle name="40% - Énfasis4 207" xfId="6536"/>
    <cellStyle name="40% - Énfasis4 207 2" xfId="6537"/>
    <cellStyle name="40% - Énfasis4 208" xfId="6538"/>
    <cellStyle name="40% - Énfasis4 208 2" xfId="6539"/>
    <cellStyle name="40% - Énfasis4 209" xfId="6540"/>
    <cellStyle name="40% - Énfasis4 209 2" xfId="6541"/>
    <cellStyle name="40% - Énfasis4 21" xfId="6542"/>
    <cellStyle name="40% - Énfasis4 21 2" xfId="6543"/>
    <cellStyle name="40% - Énfasis4 210" xfId="6544"/>
    <cellStyle name="40% - Énfasis4 210 2" xfId="6545"/>
    <cellStyle name="40% - Énfasis4 211" xfId="6546"/>
    <cellStyle name="40% - Énfasis4 211 2" xfId="6547"/>
    <cellStyle name="40% - Énfasis4 212" xfId="6548"/>
    <cellStyle name="40% - Énfasis4 212 2" xfId="6549"/>
    <cellStyle name="40% - Énfasis4 213" xfId="6550"/>
    <cellStyle name="40% - Énfasis4 213 2" xfId="6551"/>
    <cellStyle name="40% - Énfasis4 214" xfId="6552"/>
    <cellStyle name="40% - Énfasis4 214 2" xfId="6553"/>
    <cellStyle name="40% - Énfasis4 215" xfId="6554"/>
    <cellStyle name="40% - Énfasis4 215 2" xfId="6555"/>
    <cellStyle name="40% - Énfasis4 216" xfId="6556"/>
    <cellStyle name="40% - Énfasis4 216 2" xfId="6557"/>
    <cellStyle name="40% - Énfasis4 217" xfId="6558"/>
    <cellStyle name="40% - Énfasis4 217 2" xfId="6559"/>
    <cellStyle name="40% - Énfasis4 218" xfId="6560"/>
    <cellStyle name="40% - Énfasis4 218 2" xfId="6561"/>
    <cellStyle name="40% - Énfasis4 219" xfId="6562"/>
    <cellStyle name="40% - Énfasis4 219 2" xfId="6563"/>
    <cellStyle name="40% - Énfasis4 22" xfId="6564"/>
    <cellStyle name="40% - Énfasis4 22 2" xfId="6565"/>
    <cellStyle name="40% - Énfasis4 220" xfId="6566"/>
    <cellStyle name="40% - Énfasis4 220 2" xfId="6567"/>
    <cellStyle name="40% - Énfasis4 221" xfId="6568"/>
    <cellStyle name="40% - Énfasis4 221 2" xfId="6569"/>
    <cellStyle name="40% - Énfasis4 222" xfId="6570"/>
    <cellStyle name="40% - Énfasis4 222 2" xfId="6571"/>
    <cellStyle name="40% - Énfasis4 223" xfId="6572"/>
    <cellStyle name="40% - Énfasis4 223 2" xfId="6573"/>
    <cellStyle name="40% - Énfasis4 224" xfId="6574"/>
    <cellStyle name="40% - Énfasis4 224 2" xfId="6575"/>
    <cellStyle name="40% - Énfasis4 225" xfId="6576"/>
    <cellStyle name="40% - Énfasis4 225 2" xfId="6577"/>
    <cellStyle name="40% - Énfasis4 226" xfId="6578"/>
    <cellStyle name="40% - Énfasis4 226 2" xfId="6579"/>
    <cellStyle name="40% - Énfasis4 227" xfId="6580"/>
    <cellStyle name="40% - Énfasis4 227 2" xfId="6581"/>
    <cellStyle name="40% - Énfasis4 228" xfId="6582"/>
    <cellStyle name="40% - Énfasis4 228 2" xfId="6583"/>
    <cellStyle name="40% - Énfasis4 229" xfId="6584"/>
    <cellStyle name="40% - Énfasis4 229 2" xfId="6585"/>
    <cellStyle name="40% - Énfasis4 23" xfId="6586"/>
    <cellStyle name="40% - Énfasis4 23 2" xfId="6587"/>
    <cellStyle name="40% - Énfasis4 230" xfId="6588"/>
    <cellStyle name="40% - Énfasis4 230 2" xfId="6589"/>
    <cellStyle name="40% - Énfasis4 231" xfId="6590"/>
    <cellStyle name="40% - Énfasis4 231 2" xfId="6591"/>
    <cellStyle name="40% - Énfasis4 232" xfId="6592"/>
    <cellStyle name="40% - Énfasis4 232 2" xfId="6593"/>
    <cellStyle name="40% - Énfasis4 233" xfId="6594"/>
    <cellStyle name="40% - Énfasis4 233 2" xfId="6595"/>
    <cellStyle name="40% - Énfasis4 234" xfId="6596"/>
    <cellStyle name="40% - Énfasis4 234 2" xfId="6597"/>
    <cellStyle name="40% - Énfasis4 235" xfId="6598"/>
    <cellStyle name="40% - Énfasis4 235 2" xfId="6599"/>
    <cellStyle name="40% - Énfasis4 236" xfId="6600"/>
    <cellStyle name="40% - Énfasis4 236 2" xfId="6601"/>
    <cellStyle name="40% - Énfasis4 237" xfId="6602"/>
    <cellStyle name="40% - Énfasis4 237 2" xfId="6603"/>
    <cellStyle name="40% - Énfasis4 238" xfId="6604"/>
    <cellStyle name="40% - Énfasis4 238 2" xfId="6605"/>
    <cellStyle name="40% - Énfasis4 239" xfId="6606"/>
    <cellStyle name="40% - Énfasis4 239 2" xfId="6607"/>
    <cellStyle name="40% - Énfasis4 24" xfId="6608"/>
    <cellStyle name="40% - Énfasis4 24 2" xfId="6609"/>
    <cellStyle name="40% - Énfasis4 240" xfId="6610"/>
    <cellStyle name="40% - Énfasis4 240 2" xfId="6611"/>
    <cellStyle name="40% - Énfasis4 241" xfId="6612"/>
    <cellStyle name="40% - Énfasis4 241 2" xfId="6613"/>
    <cellStyle name="40% - Énfasis4 242" xfId="6614"/>
    <cellStyle name="40% - Énfasis4 242 2" xfId="6615"/>
    <cellStyle name="40% - Énfasis4 243" xfId="6616"/>
    <cellStyle name="40% - Énfasis4 243 2" xfId="6617"/>
    <cellStyle name="40% - Énfasis4 244" xfId="6618"/>
    <cellStyle name="40% - Énfasis4 244 2" xfId="6619"/>
    <cellStyle name="40% - Énfasis4 245" xfId="6620"/>
    <cellStyle name="40% - Énfasis4 245 2" xfId="6621"/>
    <cellStyle name="40% - Énfasis4 246" xfId="6622"/>
    <cellStyle name="40% - Énfasis4 246 2" xfId="6623"/>
    <cellStyle name="40% - Énfasis4 247" xfId="6624"/>
    <cellStyle name="40% - Énfasis4 247 2" xfId="6625"/>
    <cellStyle name="40% - Énfasis4 248" xfId="6626"/>
    <cellStyle name="40% - Énfasis4 248 2" xfId="6627"/>
    <cellStyle name="40% - Énfasis4 249" xfId="6628"/>
    <cellStyle name="40% - Énfasis4 249 2" xfId="6629"/>
    <cellStyle name="40% - Énfasis4 25" xfId="6630"/>
    <cellStyle name="40% - Énfasis4 25 2" xfId="6631"/>
    <cellStyle name="40% - Énfasis4 250" xfId="6632"/>
    <cellStyle name="40% - Énfasis4 250 2" xfId="6633"/>
    <cellStyle name="40% - Énfasis4 251" xfId="6634"/>
    <cellStyle name="40% - Énfasis4 251 2" xfId="6635"/>
    <cellStyle name="40% - Énfasis4 252" xfId="6636"/>
    <cellStyle name="40% - Énfasis4 252 2" xfId="6637"/>
    <cellStyle name="40% - Énfasis4 253" xfId="6638"/>
    <cellStyle name="40% - Énfasis4 253 2" xfId="6639"/>
    <cellStyle name="40% - Énfasis4 254" xfId="6640"/>
    <cellStyle name="40% - Énfasis4 254 2" xfId="6641"/>
    <cellStyle name="40% - Énfasis4 255" xfId="6642"/>
    <cellStyle name="40% - Énfasis4 255 2" xfId="6643"/>
    <cellStyle name="40% - Énfasis4 26" xfId="6644"/>
    <cellStyle name="40% - Énfasis4 26 2" xfId="6645"/>
    <cellStyle name="40% - Énfasis4 27" xfId="6646"/>
    <cellStyle name="40% - Énfasis4 27 2" xfId="6647"/>
    <cellStyle name="40% - Énfasis4 28" xfId="6648"/>
    <cellStyle name="40% - Énfasis4 28 2" xfId="6649"/>
    <cellStyle name="40% - Énfasis4 29" xfId="6650"/>
    <cellStyle name="40% - Énfasis4 29 2" xfId="6651"/>
    <cellStyle name="40% - Énfasis4 3" xfId="6652"/>
    <cellStyle name="40% - Énfasis4 30" xfId="6653"/>
    <cellStyle name="40% - Énfasis4 30 2" xfId="6654"/>
    <cellStyle name="40% - Énfasis4 31" xfId="6655"/>
    <cellStyle name="40% - Énfasis4 31 2" xfId="6656"/>
    <cellStyle name="40% - Énfasis4 32" xfId="6657"/>
    <cellStyle name="40% - Énfasis4 32 2" xfId="6658"/>
    <cellStyle name="40% - Énfasis4 33" xfId="6659"/>
    <cellStyle name="40% - Énfasis4 33 2" xfId="6660"/>
    <cellStyle name="40% - Énfasis4 34" xfId="6661"/>
    <cellStyle name="40% - Énfasis4 34 2" xfId="6662"/>
    <cellStyle name="40% - Énfasis4 35" xfId="6663"/>
    <cellStyle name="40% - Énfasis4 35 2" xfId="6664"/>
    <cellStyle name="40% - Énfasis4 36" xfId="6665"/>
    <cellStyle name="40% - Énfasis4 36 2" xfId="6666"/>
    <cellStyle name="40% - Énfasis4 37" xfId="6667"/>
    <cellStyle name="40% - Énfasis4 37 2" xfId="6668"/>
    <cellStyle name="40% - Énfasis4 38" xfId="6669"/>
    <cellStyle name="40% - Énfasis4 38 2" xfId="6670"/>
    <cellStyle name="40% - Énfasis4 39" xfId="6671"/>
    <cellStyle name="40% - Énfasis4 39 2" xfId="6672"/>
    <cellStyle name="40% - Énfasis4 4" xfId="6673"/>
    <cellStyle name="40% - Énfasis4 40" xfId="6674"/>
    <cellStyle name="40% - Énfasis4 40 2" xfId="6675"/>
    <cellStyle name="40% - Énfasis4 41" xfId="6676"/>
    <cellStyle name="40% - Énfasis4 41 2" xfId="6677"/>
    <cellStyle name="40% - Énfasis4 42" xfId="6678"/>
    <cellStyle name="40% - Énfasis4 42 2" xfId="6679"/>
    <cellStyle name="40% - Énfasis4 43" xfId="6680"/>
    <cellStyle name="40% - Énfasis4 43 2" xfId="6681"/>
    <cellStyle name="40% - Énfasis4 44" xfId="6682"/>
    <cellStyle name="40% - Énfasis4 44 2" xfId="6683"/>
    <cellStyle name="40% - Énfasis4 45" xfId="6684"/>
    <cellStyle name="40% - Énfasis4 45 2" xfId="6685"/>
    <cellStyle name="40% - Énfasis4 46" xfId="6686"/>
    <cellStyle name="40% - Énfasis4 46 2" xfId="6687"/>
    <cellStyle name="40% - Énfasis4 47" xfId="6688"/>
    <cellStyle name="40% - Énfasis4 47 2" xfId="6689"/>
    <cellStyle name="40% - Énfasis4 48" xfId="6690"/>
    <cellStyle name="40% - Énfasis4 48 2" xfId="6691"/>
    <cellStyle name="40% - Énfasis4 49" xfId="6692"/>
    <cellStyle name="40% - Énfasis4 49 2" xfId="6693"/>
    <cellStyle name="40% - Énfasis4 5" xfId="6694"/>
    <cellStyle name="40% - Énfasis4 5 2" xfId="6695"/>
    <cellStyle name="40% - Énfasis4 50" xfId="6696"/>
    <cellStyle name="40% - Énfasis4 50 2" xfId="6697"/>
    <cellStyle name="40% - Énfasis4 51" xfId="6698"/>
    <cellStyle name="40% - Énfasis4 51 2" xfId="6699"/>
    <cellStyle name="40% - Énfasis4 52" xfId="6700"/>
    <cellStyle name="40% - Énfasis4 52 2" xfId="6701"/>
    <cellStyle name="40% - Énfasis4 53" xfId="6702"/>
    <cellStyle name="40% - Énfasis4 53 2" xfId="6703"/>
    <cellStyle name="40% - Énfasis4 54" xfId="6704"/>
    <cellStyle name="40% - Énfasis4 54 2" xfId="6705"/>
    <cellStyle name="40% - Énfasis4 55" xfId="6706"/>
    <cellStyle name="40% - Énfasis4 55 2" xfId="6707"/>
    <cellStyle name="40% - Énfasis4 56" xfId="6708"/>
    <cellStyle name="40% - Énfasis4 56 2" xfId="6709"/>
    <cellStyle name="40% - Énfasis4 57" xfId="6710"/>
    <cellStyle name="40% - Énfasis4 57 2" xfId="6711"/>
    <cellStyle name="40% - Énfasis4 58" xfId="6712"/>
    <cellStyle name="40% - Énfasis4 58 2" xfId="6713"/>
    <cellStyle name="40% - Énfasis4 59" xfId="6714"/>
    <cellStyle name="40% - Énfasis4 59 2" xfId="6715"/>
    <cellStyle name="40% - Énfasis4 6" xfId="6716"/>
    <cellStyle name="40% - Énfasis4 6 2" xfId="6717"/>
    <cellStyle name="40% - Énfasis4 60" xfId="6718"/>
    <cellStyle name="40% - Énfasis4 60 2" xfId="6719"/>
    <cellStyle name="40% - Énfasis4 61" xfId="6720"/>
    <cellStyle name="40% - Énfasis4 61 2" xfId="6721"/>
    <cellStyle name="40% - Énfasis4 62" xfId="6722"/>
    <cellStyle name="40% - Énfasis4 62 2" xfId="6723"/>
    <cellStyle name="40% - Énfasis4 63" xfId="6724"/>
    <cellStyle name="40% - Énfasis4 63 2" xfId="6725"/>
    <cellStyle name="40% - Énfasis4 64" xfId="6726"/>
    <cellStyle name="40% - Énfasis4 64 2" xfId="6727"/>
    <cellStyle name="40% - Énfasis4 65" xfId="6728"/>
    <cellStyle name="40% - Énfasis4 65 2" xfId="6729"/>
    <cellStyle name="40% - Énfasis4 66" xfId="6730"/>
    <cellStyle name="40% - Énfasis4 66 2" xfId="6731"/>
    <cellStyle name="40% - Énfasis4 67" xfId="6732"/>
    <cellStyle name="40% - Énfasis4 67 2" xfId="6733"/>
    <cellStyle name="40% - Énfasis4 68" xfId="6734"/>
    <cellStyle name="40% - Énfasis4 68 2" xfId="6735"/>
    <cellStyle name="40% - Énfasis4 69" xfId="6736"/>
    <cellStyle name="40% - Énfasis4 69 2" xfId="6737"/>
    <cellStyle name="40% - Énfasis4 7" xfId="6738"/>
    <cellStyle name="40% - Énfasis4 7 2" xfId="6739"/>
    <cellStyle name="40% - Énfasis4 70" xfId="6740"/>
    <cellStyle name="40% - Énfasis4 70 2" xfId="6741"/>
    <cellStyle name="40% - Énfasis4 71" xfId="6742"/>
    <cellStyle name="40% - Énfasis4 71 2" xfId="6743"/>
    <cellStyle name="40% - Énfasis4 72" xfId="6744"/>
    <cellStyle name="40% - Énfasis4 72 2" xfId="6745"/>
    <cellStyle name="40% - Énfasis4 73" xfId="6746"/>
    <cellStyle name="40% - Énfasis4 73 2" xfId="6747"/>
    <cellStyle name="40% - Énfasis4 74" xfId="6748"/>
    <cellStyle name="40% - Énfasis4 74 2" xfId="6749"/>
    <cellStyle name="40% - Énfasis4 75" xfId="6750"/>
    <cellStyle name="40% - Énfasis4 75 2" xfId="6751"/>
    <cellStyle name="40% - Énfasis4 76" xfId="6752"/>
    <cellStyle name="40% - Énfasis4 76 2" xfId="6753"/>
    <cellStyle name="40% - Énfasis4 77" xfId="6754"/>
    <cellStyle name="40% - Énfasis4 77 2" xfId="6755"/>
    <cellStyle name="40% - Énfasis4 78" xfId="6756"/>
    <cellStyle name="40% - Énfasis4 78 2" xfId="6757"/>
    <cellStyle name="40% - Énfasis4 79" xfId="6758"/>
    <cellStyle name="40% - Énfasis4 79 2" xfId="6759"/>
    <cellStyle name="40% - Énfasis4 8" xfId="6760"/>
    <cellStyle name="40% - Énfasis4 8 2" xfId="6761"/>
    <cellStyle name="40% - Énfasis4 80" xfId="6762"/>
    <cellStyle name="40% - Énfasis4 80 2" xfId="6763"/>
    <cellStyle name="40% - Énfasis4 81" xfId="6764"/>
    <cellStyle name="40% - Énfasis4 81 2" xfId="6765"/>
    <cellStyle name="40% - Énfasis4 82" xfId="6766"/>
    <cellStyle name="40% - Énfasis4 82 2" xfId="6767"/>
    <cellStyle name="40% - Énfasis4 83" xfId="6768"/>
    <cellStyle name="40% - Énfasis4 83 2" xfId="6769"/>
    <cellStyle name="40% - Énfasis4 84" xfId="6770"/>
    <cellStyle name="40% - Énfasis4 84 2" xfId="6771"/>
    <cellStyle name="40% - Énfasis4 85" xfId="6772"/>
    <cellStyle name="40% - Énfasis4 85 2" xfId="6773"/>
    <cellStyle name="40% - Énfasis4 86" xfId="6774"/>
    <cellStyle name="40% - Énfasis4 86 2" xfId="6775"/>
    <cellStyle name="40% - Énfasis4 87" xfId="6776"/>
    <cellStyle name="40% - Énfasis4 87 2" xfId="6777"/>
    <cellStyle name="40% - Énfasis4 88" xfId="6778"/>
    <cellStyle name="40% - Énfasis4 88 2" xfId="6779"/>
    <cellStyle name="40% - Énfasis4 89" xfId="6780"/>
    <cellStyle name="40% - Énfasis4 89 2" xfId="6781"/>
    <cellStyle name="40% - Énfasis4 9" xfId="6782"/>
    <cellStyle name="40% - Énfasis4 9 2" xfId="6783"/>
    <cellStyle name="40% - Énfasis4 90" xfId="6784"/>
    <cellStyle name="40% - Énfasis4 90 2" xfId="6785"/>
    <cellStyle name="40% - Énfasis4 91" xfId="6786"/>
    <cellStyle name="40% - Énfasis4 91 2" xfId="6787"/>
    <cellStyle name="40% - Énfasis4 92" xfId="6788"/>
    <cellStyle name="40% - Énfasis4 92 2" xfId="6789"/>
    <cellStyle name="40% - Énfasis4 93" xfId="6790"/>
    <cellStyle name="40% - Énfasis4 93 2" xfId="6791"/>
    <cellStyle name="40% - Énfasis4 94" xfId="6792"/>
    <cellStyle name="40% - Énfasis4 94 2" xfId="6793"/>
    <cellStyle name="40% - Énfasis4 95" xfId="6794"/>
    <cellStyle name="40% - Énfasis4 95 2" xfId="6795"/>
    <cellStyle name="40% - Énfasis4 96" xfId="6796"/>
    <cellStyle name="40% - Énfasis4 96 2" xfId="6797"/>
    <cellStyle name="40% - Énfasis4 97" xfId="6798"/>
    <cellStyle name="40% - Énfasis4 97 2" xfId="6799"/>
    <cellStyle name="40% - Énfasis4 98" xfId="6800"/>
    <cellStyle name="40% - Énfasis4 98 2" xfId="6801"/>
    <cellStyle name="40% - Énfasis4 99" xfId="6802"/>
    <cellStyle name="40% - Énfasis4 99 2" xfId="6803"/>
    <cellStyle name="40% - Énfasis5 1" xfId="6804"/>
    <cellStyle name="40% - Énfasis5 10" xfId="6805"/>
    <cellStyle name="40% - Énfasis5 10 2" xfId="6806"/>
    <cellStyle name="40% - Énfasis5 100" xfId="6807"/>
    <cellStyle name="40% - Énfasis5 100 2" xfId="6808"/>
    <cellStyle name="40% - Énfasis5 101" xfId="6809"/>
    <cellStyle name="40% - Énfasis5 101 2" xfId="6810"/>
    <cellStyle name="40% - Énfasis5 102" xfId="6811"/>
    <cellStyle name="40% - Énfasis5 102 2" xfId="6812"/>
    <cellStyle name="40% - Énfasis5 103" xfId="6813"/>
    <cellStyle name="40% - Énfasis5 103 2" xfId="6814"/>
    <cellStyle name="40% - Énfasis5 104" xfId="6815"/>
    <cellStyle name="40% - Énfasis5 104 2" xfId="6816"/>
    <cellStyle name="40% - Énfasis5 105" xfId="6817"/>
    <cellStyle name="40% - Énfasis5 105 2" xfId="6818"/>
    <cellStyle name="40% - Énfasis5 106" xfId="6819"/>
    <cellStyle name="40% - Énfasis5 106 2" xfId="6820"/>
    <cellStyle name="40% - Énfasis5 107" xfId="6821"/>
    <cellStyle name="40% - Énfasis5 107 2" xfId="6822"/>
    <cellStyle name="40% - Énfasis5 108" xfId="6823"/>
    <cellStyle name="40% - Énfasis5 108 2" xfId="6824"/>
    <cellStyle name="40% - Énfasis5 109" xfId="6825"/>
    <cellStyle name="40% - Énfasis5 109 2" xfId="6826"/>
    <cellStyle name="40% - Énfasis5 11" xfId="6827"/>
    <cellStyle name="40% - Énfasis5 11 2" xfId="6828"/>
    <cellStyle name="40% - Énfasis5 110" xfId="6829"/>
    <cellStyle name="40% - Énfasis5 110 2" xfId="6830"/>
    <cellStyle name="40% - Énfasis5 111" xfId="6831"/>
    <cellStyle name="40% - Énfasis5 111 2" xfId="6832"/>
    <cellStyle name="40% - Énfasis5 112" xfId="6833"/>
    <cellStyle name="40% - Énfasis5 112 2" xfId="6834"/>
    <cellStyle name="40% - Énfasis5 113" xfId="6835"/>
    <cellStyle name="40% - Énfasis5 113 2" xfId="6836"/>
    <cellStyle name="40% - Énfasis5 114" xfId="6837"/>
    <cellStyle name="40% - Énfasis5 114 2" xfId="6838"/>
    <cellStyle name="40% - Énfasis5 115" xfId="6839"/>
    <cellStyle name="40% - Énfasis5 115 2" xfId="6840"/>
    <cellStyle name="40% - Énfasis5 116" xfId="6841"/>
    <cellStyle name="40% - Énfasis5 116 2" xfId="6842"/>
    <cellStyle name="40% - Énfasis5 117" xfId="6843"/>
    <cellStyle name="40% - Énfasis5 117 2" xfId="6844"/>
    <cellStyle name="40% - Énfasis5 118" xfId="6845"/>
    <cellStyle name="40% - Énfasis5 118 2" xfId="6846"/>
    <cellStyle name="40% - Énfasis5 119" xfId="6847"/>
    <cellStyle name="40% - Énfasis5 119 2" xfId="6848"/>
    <cellStyle name="40% - Énfasis5 12" xfId="6849"/>
    <cellStyle name="40% - Énfasis5 12 2" xfId="6850"/>
    <cellStyle name="40% - Énfasis5 120" xfId="6851"/>
    <cellStyle name="40% - Énfasis5 120 2" xfId="6852"/>
    <cellStyle name="40% - Énfasis5 121" xfId="6853"/>
    <cellStyle name="40% - Énfasis5 121 2" xfId="6854"/>
    <cellStyle name="40% - Énfasis5 122" xfId="6855"/>
    <cellStyle name="40% - Énfasis5 122 2" xfId="6856"/>
    <cellStyle name="40% - Énfasis5 123" xfId="6857"/>
    <cellStyle name="40% - Énfasis5 123 2" xfId="6858"/>
    <cellStyle name="40% - Énfasis5 124" xfId="6859"/>
    <cellStyle name="40% - Énfasis5 124 2" xfId="6860"/>
    <cellStyle name="40% - Énfasis5 125" xfId="6861"/>
    <cellStyle name="40% - Énfasis5 125 2" xfId="6862"/>
    <cellStyle name="40% - Énfasis5 126" xfId="6863"/>
    <cellStyle name="40% - Énfasis5 126 2" xfId="6864"/>
    <cellStyle name="40% - Énfasis5 127" xfId="6865"/>
    <cellStyle name="40% - Énfasis5 127 2" xfId="6866"/>
    <cellStyle name="40% - Énfasis5 128" xfId="6867"/>
    <cellStyle name="40% - Énfasis5 128 2" xfId="6868"/>
    <cellStyle name="40% - Énfasis5 129" xfId="6869"/>
    <cellStyle name="40% - Énfasis5 129 2" xfId="6870"/>
    <cellStyle name="40% - Énfasis5 13" xfId="6871"/>
    <cellStyle name="40% - Énfasis5 13 2" xfId="6872"/>
    <cellStyle name="40% - Énfasis5 130" xfId="6873"/>
    <cellStyle name="40% - Énfasis5 130 2" xfId="6874"/>
    <cellStyle name="40% - Énfasis5 131" xfId="6875"/>
    <cellStyle name="40% - Énfasis5 131 2" xfId="6876"/>
    <cellStyle name="40% - Énfasis5 132" xfId="6877"/>
    <cellStyle name="40% - Énfasis5 132 2" xfId="6878"/>
    <cellStyle name="40% - Énfasis5 133" xfId="6879"/>
    <cellStyle name="40% - Énfasis5 133 2" xfId="6880"/>
    <cellStyle name="40% - Énfasis5 134" xfId="6881"/>
    <cellStyle name="40% - Énfasis5 134 2" xfId="6882"/>
    <cellStyle name="40% - Énfasis5 135" xfId="6883"/>
    <cellStyle name="40% - Énfasis5 135 2" xfId="6884"/>
    <cellStyle name="40% - Énfasis5 136" xfId="6885"/>
    <cellStyle name="40% - Énfasis5 136 2" xfId="6886"/>
    <cellStyle name="40% - Énfasis5 137" xfId="6887"/>
    <cellStyle name="40% - Énfasis5 137 2" xfId="6888"/>
    <cellStyle name="40% - Énfasis5 138" xfId="6889"/>
    <cellStyle name="40% - Énfasis5 138 2" xfId="6890"/>
    <cellStyle name="40% - Énfasis5 139" xfId="6891"/>
    <cellStyle name="40% - Énfasis5 139 2" xfId="6892"/>
    <cellStyle name="40% - Énfasis5 14" xfId="6893"/>
    <cellStyle name="40% - Énfasis5 14 2" xfId="6894"/>
    <cellStyle name="40% - Énfasis5 140" xfId="6895"/>
    <cellStyle name="40% - Énfasis5 140 2" xfId="6896"/>
    <cellStyle name="40% - Énfasis5 141" xfId="6897"/>
    <cellStyle name="40% - Énfasis5 141 2" xfId="6898"/>
    <cellStyle name="40% - Énfasis5 142" xfId="6899"/>
    <cellStyle name="40% - Énfasis5 142 2" xfId="6900"/>
    <cellStyle name="40% - Énfasis5 143" xfId="6901"/>
    <cellStyle name="40% - Énfasis5 143 2" xfId="6902"/>
    <cellStyle name="40% - Énfasis5 144" xfId="6903"/>
    <cellStyle name="40% - Énfasis5 144 2" xfId="6904"/>
    <cellStyle name="40% - Énfasis5 145" xfId="6905"/>
    <cellStyle name="40% - Énfasis5 145 2" xfId="6906"/>
    <cellStyle name="40% - Énfasis5 146" xfId="6907"/>
    <cellStyle name="40% - Énfasis5 146 2" xfId="6908"/>
    <cellStyle name="40% - Énfasis5 147" xfId="6909"/>
    <cellStyle name="40% - Énfasis5 147 2" xfId="6910"/>
    <cellStyle name="40% - Énfasis5 148" xfId="6911"/>
    <cellStyle name="40% - Énfasis5 148 2" xfId="6912"/>
    <cellStyle name="40% - Énfasis5 149" xfId="6913"/>
    <cellStyle name="40% - Énfasis5 149 2" xfId="6914"/>
    <cellStyle name="40% - Énfasis5 15" xfId="6915"/>
    <cellStyle name="40% - Énfasis5 15 2" xfId="6916"/>
    <cellStyle name="40% - Énfasis5 150" xfId="6917"/>
    <cellStyle name="40% - Énfasis5 150 2" xfId="6918"/>
    <cellStyle name="40% - Énfasis5 151" xfId="6919"/>
    <cellStyle name="40% - Énfasis5 151 2" xfId="6920"/>
    <cellStyle name="40% - Énfasis5 152" xfId="6921"/>
    <cellStyle name="40% - Énfasis5 152 2" xfId="6922"/>
    <cellStyle name="40% - Énfasis5 153" xfId="6923"/>
    <cellStyle name="40% - Énfasis5 153 2" xfId="6924"/>
    <cellStyle name="40% - Énfasis5 154" xfId="6925"/>
    <cellStyle name="40% - Énfasis5 154 2" xfId="6926"/>
    <cellStyle name="40% - Énfasis5 155" xfId="6927"/>
    <cellStyle name="40% - Énfasis5 155 2" xfId="6928"/>
    <cellStyle name="40% - Énfasis5 156" xfId="6929"/>
    <cellStyle name="40% - Énfasis5 156 2" xfId="6930"/>
    <cellStyle name="40% - Énfasis5 157" xfId="6931"/>
    <cellStyle name="40% - Énfasis5 157 2" xfId="6932"/>
    <cellStyle name="40% - Énfasis5 158" xfId="6933"/>
    <cellStyle name="40% - Énfasis5 158 2" xfId="6934"/>
    <cellStyle name="40% - Énfasis5 159" xfId="6935"/>
    <cellStyle name="40% - Énfasis5 159 2" xfId="6936"/>
    <cellStyle name="40% - Énfasis5 16" xfId="6937"/>
    <cellStyle name="40% - Énfasis5 16 2" xfId="6938"/>
    <cellStyle name="40% - Énfasis5 160" xfId="6939"/>
    <cellStyle name="40% - Énfasis5 160 2" xfId="6940"/>
    <cellStyle name="40% - Énfasis5 161" xfId="6941"/>
    <cellStyle name="40% - Énfasis5 161 2" xfId="6942"/>
    <cellStyle name="40% - Énfasis5 162" xfId="6943"/>
    <cellStyle name="40% - Énfasis5 162 2" xfId="6944"/>
    <cellStyle name="40% - Énfasis5 163" xfId="6945"/>
    <cellStyle name="40% - Énfasis5 163 2" xfId="6946"/>
    <cellStyle name="40% - Énfasis5 164" xfId="6947"/>
    <cellStyle name="40% - Énfasis5 164 2" xfId="6948"/>
    <cellStyle name="40% - Énfasis5 165" xfId="6949"/>
    <cellStyle name="40% - Énfasis5 165 2" xfId="6950"/>
    <cellStyle name="40% - Énfasis5 166" xfId="6951"/>
    <cellStyle name="40% - Énfasis5 166 2" xfId="6952"/>
    <cellStyle name="40% - Énfasis5 167" xfId="6953"/>
    <cellStyle name="40% - Énfasis5 167 2" xfId="6954"/>
    <cellStyle name="40% - Énfasis5 168" xfId="6955"/>
    <cellStyle name="40% - Énfasis5 168 2" xfId="6956"/>
    <cellStyle name="40% - Énfasis5 169" xfId="6957"/>
    <cellStyle name="40% - Énfasis5 169 2" xfId="6958"/>
    <cellStyle name="40% - Énfasis5 17" xfId="6959"/>
    <cellStyle name="40% - Énfasis5 17 2" xfId="6960"/>
    <cellStyle name="40% - Énfasis5 170" xfId="6961"/>
    <cellStyle name="40% - Énfasis5 170 2" xfId="6962"/>
    <cellStyle name="40% - Énfasis5 171" xfId="6963"/>
    <cellStyle name="40% - Énfasis5 171 2" xfId="6964"/>
    <cellStyle name="40% - Énfasis5 172" xfId="6965"/>
    <cellStyle name="40% - Énfasis5 172 2" xfId="6966"/>
    <cellStyle name="40% - Énfasis5 173" xfId="6967"/>
    <cellStyle name="40% - Énfasis5 173 2" xfId="6968"/>
    <cellStyle name="40% - Énfasis5 174" xfId="6969"/>
    <cellStyle name="40% - Énfasis5 174 2" xfId="6970"/>
    <cellStyle name="40% - Énfasis5 175" xfId="6971"/>
    <cellStyle name="40% - Énfasis5 175 2" xfId="6972"/>
    <cellStyle name="40% - Énfasis5 176" xfId="6973"/>
    <cellStyle name="40% - Énfasis5 176 2" xfId="6974"/>
    <cellStyle name="40% - Énfasis5 177" xfId="6975"/>
    <cellStyle name="40% - Énfasis5 177 2" xfId="6976"/>
    <cellStyle name="40% - Énfasis5 178" xfId="6977"/>
    <cellStyle name="40% - Énfasis5 178 2" xfId="6978"/>
    <cellStyle name="40% - Énfasis5 179" xfId="6979"/>
    <cellStyle name="40% - Énfasis5 179 2" xfId="6980"/>
    <cellStyle name="40% - Énfasis5 18" xfId="6981"/>
    <cellStyle name="40% - Énfasis5 18 2" xfId="6982"/>
    <cellStyle name="40% - Énfasis5 180" xfId="6983"/>
    <cellStyle name="40% - Énfasis5 180 2" xfId="6984"/>
    <cellStyle name="40% - Énfasis5 181" xfId="6985"/>
    <cellStyle name="40% - Énfasis5 181 2" xfId="6986"/>
    <cellStyle name="40% - Énfasis5 182" xfId="6987"/>
    <cellStyle name="40% - Énfasis5 182 2" xfId="6988"/>
    <cellStyle name="40% - Énfasis5 183" xfId="6989"/>
    <cellStyle name="40% - Énfasis5 183 2" xfId="6990"/>
    <cellStyle name="40% - Énfasis5 184" xfId="6991"/>
    <cellStyle name="40% - Énfasis5 184 2" xfId="6992"/>
    <cellStyle name="40% - Énfasis5 185" xfId="6993"/>
    <cellStyle name="40% - Énfasis5 185 2" xfId="6994"/>
    <cellStyle name="40% - Énfasis5 186" xfId="6995"/>
    <cellStyle name="40% - Énfasis5 186 2" xfId="6996"/>
    <cellStyle name="40% - Énfasis5 187" xfId="6997"/>
    <cellStyle name="40% - Énfasis5 187 2" xfId="6998"/>
    <cellStyle name="40% - Énfasis5 188" xfId="6999"/>
    <cellStyle name="40% - Énfasis5 188 2" xfId="7000"/>
    <cellStyle name="40% - Énfasis5 189" xfId="7001"/>
    <cellStyle name="40% - Énfasis5 189 2" xfId="7002"/>
    <cellStyle name="40% - Énfasis5 19" xfId="7003"/>
    <cellStyle name="40% - Énfasis5 19 2" xfId="7004"/>
    <cellStyle name="40% - Énfasis5 190" xfId="7005"/>
    <cellStyle name="40% - Énfasis5 190 2" xfId="7006"/>
    <cellStyle name="40% - Énfasis5 191" xfId="7007"/>
    <cellStyle name="40% - Énfasis5 191 2" xfId="7008"/>
    <cellStyle name="40% - Énfasis5 192" xfId="7009"/>
    <cellStyle name="40% - Énfasis5 192 2" xfId="7010"/>
    <cellStyle name="40% - Énfasis5 193" xfId="7011"/>
    <cellStyle name="40% - Énfasis5 193 2" xfId="7012"/>
    <cellStyle name="40% - Énfasis5 194" xfId="7013"/>
    <cellStyle name="40% - Énfasis5 194 2" xfId="7014"/>
    <cellStyle name="40% - Énfasis5 195" xfId="7015"/>
    <cellStyle name="40% - Énfasis5 195 2" xfId="7016"/>
    <cellStyle name="40% - Énfasis5 196" xfId="7017"/>
    <cellStyle name="40% - Énfasis5 196 2" xfId="7018"/>
    <cellStyle name="40% - Énfasis5 197" xfId="7019"/>
    <cellStyle name="40% - Énfasis5 197 2" xfId="7020"/>
    <cellStyle name="40% - Énfasis5 198" xfId="7021"/>
    <cellStyle name="40% - Énfasis5 198 2" xfId="7022"/>
    <cellStyle name="40% - Énfasis5 199" xfId="7023"/>
    <cellStyle name="40% - Énfasis5 199 2" xfId="7024"/>
    <cellStyle name="40% - Énfasis5 2" xfId="7025"/>
    <cellStyle name="40% - Énfasis5 2 2" xfId="7026"/>
    <cellStyle name="40% - Énfasis5 2 2 2" xfId="7027"/>
    <cellStyle name="40% - Énfasis5 2 2 3" xfId="7028"/>
    <cellStyle name="40% - Énfasis5 2 2_Chile DataRequest2210v1" xfId="7029"/>
    <cellStyle name="40% - Énfasis5 2 3" xfId="7030"/>
    <cellStyle name="40% - Énfasis5 2 3 2" xfId="7031"/>
    <cellStyle name="40% - Énfasis5 2 4" xfId="7032"/>
    <cellStyle name="40% - Énfasis5 2 4 2" xfId="7033"/>
    <cellStyle name="40% - Énfasis5 2 5" xfId="7034"/>
    <cellStyle name="40% - Énfasis5 2 5 2" xfId="7035"/>
    <cellStyle name="40% - Énfasis5 2_% Operaciones" xfId="7036"/>
    <cellStyle name="40% - Énfasis5 20" xfId="7037"/>
    <cellStyle name="40% - Énfasis5 20 2" xfId="7038"/>
    <cellStyle name="40% - Énfasis5 200" xfId="7039"/>
    <cellStyle name="40% - Énfasis5 200 2" xfId="7040"/>
    <cellStyle name="40% - Énfasis5 201" xfId="7041"/>
    <cellStyle name="40% - Énfasis5 201 2" xfId="7042"/>
    <cellStyle name="40% - Énfasis5 202" xfId="7043"/>
    <cellStyle name="40% - Énfasis5 202 2" xfId="7044"/>
    <cellStyle name="40% - Énfasis5 203" xfId="7045"/>
    <cellStyle name="40% - Énfasis5 203 2" xfId="7046"/>
    <cellStyle name="40% - Énfasis5 204" xfId="7047"/>
    <cellStyle name="40% - Énfasis5 204 2" xfId="7048"/>
    <cellStyle name="40% - Énfasis5 205" xfId="7049"/>
    <cellStyle name="40% - Énfasis5 205 2" xfId="7050"/>
    <cellStyle name="40% - Énfasis5 206" xfId="7051"/>
    <cellStyle name="40% - Énfasis5 206 2" xfId="7052"/>
    <cellStyle name="40% - Énfasis5 207" xfId="7053"/>
    <cellStyle name="40% - Énfasis5 207 2" xfId="7054"/>
    <cellStyle name="40% - Énfasis5 208" xfId="7055"/>
    <cellStyle name="40% - Énfasis5 208 2" xfId="7056"/>
    <cellStyle name="40% - Énfasis5 209" xfId="7057"/>
    <cellStyle name="40% - Énfasis5 209 2" xfId="7058"/>
    <cellStyle name="40% - Énfasis5 21" xfId="7059"/>
    <cellStyle name="40% - Énfasis5 21 2" xfId="7060"/>
    <cellStyle name="40% - Énfasis5 210" xfId="7061"/>
    <cellStyle name="40% - Énfasis5 210 2" xfId="7062"/>
    <cellStyle name="40% - Énfasis5 211" xfId="7063"/>
    <cellStyle name="40% - Énfasis5 211 2" xfId="7064"/>
    <cellStyle name="40% - Énfasis5 212" xfId="7065"/>
    <cellStyle name="40% - Énfasis5 212 2" xfId="7066"/>
    <cellStyle name="40% - Énfasis5 213" xfId="7067"/>
    <cellStyle name="40% - Énfasis5 213 2" xfId="7068"/>
    <cellStyle name="40% - Énfasis5 214" xfId="7069"/>
    <cellStyle name="40% - Énfasis5 214 2" xfId="7070"/>
    <cellStyle name="40% - Énfasis5 215" xfId="7071"/>
    <cellStyle name="40% - Énfasis5 215 2" xfId="7072"/>
    <cellStyle name="40% - Énfasis5 216" xfId="7073"/>
    <cellStyle name="40% - Énfasis5 216 2" xfId="7074"/>
    <cellStyle name="40% - Énfasis5 217" xfId="7075"/>
    <cellStyle name="40% - Énfasis5 217 2" xfId="7076"/>
    <cellStyle name="40% - Énfasis5 218" xfId="7077"/>
    <cellStyle name="40% - Énfasis5 218 2" xfId="7078"/>
    <cellStyle name="40% - Énfasis5 219" xfId="7079"/>
    <cellStyle name="40% - Énfasis5 219 2" xfId="7080"/>
    <cellStyle name="40% - Énfasis5 22" xfId="7081"/>
    <cellStyle name="40% - Énfasis5 22 2" xfId="7082"/>
    <cellStyle name="40% - Énfasis5 220" xfId="7083"/>
    <cellStyle name="40% - Énfasis5 220 2" xfId="7084"/>
    <cellStyle name="40% - Énfasis5 221" xfId="7085"/>
    <cellStyle name="40% - Énfasis5 221 2" xfId="7086"/>
    <cellStyle name="40% - Énfasis5 222" xfId="7087"/>
    <cellStyle name="40% - Énfasis5 222 2" xfId="7088"/>
    <cellStyle name="40% - Énfasis5 223" xfId="7089"/>
    <cellStyle name="40% - Énfasis5 223 2" xfId="7090"/>
    <cellStyle name="40% - Énfasis5 224" xfId="7091"/>
    <cellStyle name="40% - Énfasis5 224 2" xfId="7092"/>
    <cellStyle name="40% - Énfasis5 225" xfId="7093"/>
    <cellStyle name="40% - Énfasis5 225 2" xfId="7094"/>
    <cellStyle name="40% - Énfasis5 226" xfId="7095"/>
    <cellStyle name="40% - Énfasis5 226 2" xfId="7096"/>
    <cellStyle name="40% - Énfasis5 227" xfId="7097"/>
    <cellStyle name="40% - Énfasis5 227 2" xfId="7098"/>
    <cellStyle name="40% - Énfasis5 228" xfId="7099"/>
    <cellStyle name="40% - Énfasis5 228 2" xfId="7100"/>
    <cellStyle name="40% - Énfasis5 229" xfId="7101"/>
    <cellStyle name="40% - Énfasis5 229 2" xfId="7102"/>
    <cellStyle name="40% - Énfasis5 23" xfId="7103"/>
    <cellStyle name="40% - Énfasis5 23 2" xfId="7104"/>
    <cellStyle name="40% - Énfasis5 230" xfId="7105"/>
    <cellStyle name="40% - Énfasis5 230 2" xfId="7106"/>
    <cellStyle name="40% - Énfasis5 231" xfId="7107"/>
    <cellStyle name="40% - Énfasis5 231 2" xfId="7108"/>
    <cellStyle name="40% - Énfasis5 232" xfId="7109"/>
    <cellStyle name="40% - Énfasis5 232 2" xfId="7110"/>
    <cellStyle name="40% - Énfasis5 233" xfId="7111"/>
    <cellStyle name="40% - Énfasis5 233 2" xfId="7112"/>
    <cellStyle name="40% - Énfasis5 234" xfId="7113"/>
    <cellStyle name="40% - Énfasis5 234 2" xfId="7114"/>
    <cellStyle name="40% - Énfasis5 235" xfId="7115"/>
    <cellStyle name="40% - Énfasis5 235 2" xfId="7116"/>
    <cellStyle name="40% - Énfasis5 236" xfId="7117"/>
    <cellStyle name="40% - Énfasis5 236 2" xfId="7118"/>
    <cellStyle name="40% - Énfasis5 237" xfId="7119"/>
    <cellStyle name="40% - Énfasis5 237 2" xfId="7120"/>
    <cellStyle name="40% - Énfasis5 238" xfId="7121"/>
    <cellStyle name="40% - Énfasis5 238 2" xfId="7122"/>
    <cellStyle name="40% - Énfasis5 239" xfId="7123"/>
    <cellStyle name="40% - Énfasis5 239 2" xfId="7124"/>
    <cellStyle name="40% - Énfasis5 24" xfId="7125"/>
    <cellStyle name="40% - Énfasis5 24 2" xfId="7126"/>
    <cellStyle name="40% - Énfasis5 240" xfId="7127"/>
    <cellStyle name="40% - Énfasis5 240 2" xfId="7128"/>
    <cellStyle name="40% - Énfasis5 241" xfId="7129"/>
    <cellStyle name="40% - Énfasis5 241 2" xfId="7130"/>
    <cellStyle name="40% - Énfasis5 242" xfId="7131"/>
    <cellStyle name="40% - Énfasis5 242 2" xfId="7132"/>
    <cellStyle name="40% - Énfasis5 243" xfId="7133"/>
    <cellStyle name="40% - Énfasis5 243 2" xfId="7134"/>
    <cellStyle name="40% - Énfasis5 244" xfId="7135"/>
    <cellStyle name="40% - Énfasis5 244 2" xfId="7136"/>
    <cellStyle name="40% - Énfasis5 245" xfId="7137"/>
    <cellStyle name="40% - Énfasis5 245 2" xfId="7138"/>
    <cellStyle name="40% - Énfasis5 246" xfId="7139"/>
    <cellStyle name="40% - Énfasis5 246 2" xfId="7140"/>
    <cellStyle name="40% - Énfasis5 247" xfId="7141"/>
    <cellStyle name="40% - Énfasis5 247 2" xfId="7142"/>
    <cellStyle name="40% - Énfasis5 248" xfId="7143"/>
    <cellStyle name="40% - Énfasis5 248 2" xfId="7144"/>
    <cellStyle name="40% - Énfasis5 249" xfId="7145"/>
    <cellStyle name="40% - Énfasis5 249 2" xfId="7146"/>
    <cellStyle name="40% - Énfasis5 25" xfId="7147"/>
    <cellStyle name="40% - Énfasis5 25 2" xfId="7148"/>
    <cellStyle name="40% - Énfasis5 250" xfId="7149"/>
    <cellStyle name="40% - Énfasis5 250 2" xfId="7150"/>
    <cellStyle name="40% - Énfasis5 251" xfId="7151"/>
    <cellStyle name="40% - Énfasis5 251 2" xfId="7152"/>
    <cellStyle name="40% - Énfasis5 252" xfId="7153"/>
    <cellStyle name="40% - Énfasis5 252 2" xfId="7154"/>
    <cellStyle name="40% - Énfasis5 253" xfId="7155"/>
    <cellStyle name="40% - Énfasis5 253 2" xfId="7156"/>
    <cellStyle name="40% - Énfasis5 254" xfId="7157"/>
    <cellStyle name="40% - Énfasis5 254 2" xfId="7158"/>
    <cellStyle name="40% - Énfasis5 255" xfId="7159"/>
    <cellStyle name="40% - Énfasis5 255 2" xfId="7160"/>
    <cellStyle name="40% - Énfasis5 26" xfId="7161"/>
    <cellStyle name="40% - Énfasis5 26 2" xfId="7162"/>
    <cellStyle name="40% - Énfasis5 27" xfId="7163"/>
    <cellStyle name="40% - Énfasis5 27 2" xfId="7164"/>
    <cellStyle name="40% - Énfasis5 28" xfId="7165"/>
    <cellStyle name="40% - Énfasis5 28 2" xfId="7166"/>
    <cellStyle name="40% - Énfasis5 29" xfId="7167"/>
    <cellStyle name="40% - Énfasis5 29 2" xfId="7168"/>
    <cellStyle name="40% - Énfasis5 3" xfId="7169"/>
    <cellStyle name="40% - Énfasis5 30" xfId="7170"/>
    <cellStyle name="40% - Énfasis5 30 2" xfId="7171"/>
    <cellStyle name="40% - Énfasis5 31" xfId="7172"/>
    <cellStyle name="40% - Énfasis5 31 2" xfId="7173"/>
    <cellStyle name="40% - Énfasis5 32" xfId="7174"/>
    <cellStyle name="40% - Énfasis5 32 2" xfId="7175"/>
    <cellStyle name="40% - Énfasis5 33" xfId="7176"/>
    <cellStyle name="40% - Énfasis5 33 2" xfId="7177"/>
    <cellStyle name="40% - Énfasis5 34" xfId="7178"/>
    <cellStyle name="40% - Énfasis5 34 2" xfId="7179"/>
    <cellStyle name="40% - Énfasis5 35" xfId="7180"/>
    <cellStyle name="40% - Énfasis5 35 2" xfId="7181"/>
    <cellStyle name="40% - Énfasis5 36" xfId="7182"/>
    <cellStyle name="40% - Énfasis5 36 2" xfId="7183"/>
    <cellStyle name="40% - Énfasis5 37" xfId="7184"/>
    <cellStyle name="40% - Énfasis5 37 2" xfId="7185"/>
    <cellStyle name="40% - Énfasis5 38" xfId="7186"/>
    <cellStyle name="40% - Énfasis5 38 2" xfId="7187"/>
    <cellStyle name="40% - Énfasis5 39" xfId="7188"/>
    <cellStyle name="40% - Énfasis5 39 2" xfId="7189"/>
    <cellStyle name="40% - Énfasis5 4" xfId="7190"/>
    <cellStyle name="40% - Énfasis5 40" xfId="7191"/>
    <cellStyle name="40% - Énfasis5 40 2" xfId="7192"/>
    <cellStyle name="40% - Énfasis5 41" xfId="7193"/>
    <cellStyle name="40% - Énfasis5 41 2" xfId="7194"/>
    <cellStyle name="40% - Énfasis5 42" xfId="7195"/>
    <cellStyle name="40% - Énfasis5 42 2" xfId="7196"/>
    <cellStyle name="40% - Énfasis5 43" xfId="7197"/>
    <cellStyle name="40% - Énfasis5 43 2" xfId="7198"/>
    <cellStyle name="40% - Énfasis5 44" xfId="7199"/>
    <cellStyle name="40% - Énfasis5 44 2" xfId="7200"/>
    <cellStyle name="40% - Énfasis5 45" xfId="7201"/>
    <cellStyle name="40% - Énfasis5 45 2" xfId="7202"/>
    <cellStyle name="40% - Énfasis5 46" xfId="7203"/>
    <cellStyle name="40% - Énfasis5 46 2" xfId="7204"/>
    <cellStyle name="40% - Énfasis5 47" xfId="7205"/>
    <cellStyle name="40% - Énfasis5 47 2" xfId="7206"/>
    <cellStyle name="40% - Énfasis5 48" xfId="7207"/>
    <cellStyle name="40% - Énfasis5 48 2" xfId="7208"/>
    <cellStyle name="40% - Énfasis5 49" xfId="7209"/>
    <cellStyle name="40% - Énfasis5 49 2" xfId="7210"/>
    <cellStyle name="40% - Énfasis5 5" xfId="7211"/>
    <cellStyle name="40% - Énfasis5 5 2" xfId="7212"/>
    <cellStyle name="40% - Énfasis5 50" xfId="7213"/>
    <cellStyle name="40% - Énfasis5 50 2" xfId="7214"/>
    <cellStyle name="40% - Énfasis5 51" xfId="7215"/>
    <cellStyle name="40% - Énfasis5 51 2" xfId="7216"/>
    <cellStyle name="40% - Énfasis5 52" xfId="7217"/>
    <cellStyle name="40% - Énfasis5 52 2" xfId="7218"/>
    <cellStyle name="40% - Énfasis5 53" xfId="7219"/>
    <cellStyle name="40% - Énfasis5 53 2" xfId="7220"/>
    <cellStyle name="40% - Énfasis5 54" xfId="7221"/>
    <cellStyle name="40% - Énfasis5 54 2" xfId="7222"/>
    <cellStyle name="40% - Énfasis5 55" xfId="7223"/>
    <cellStyle name="40% - Énfasis5 55 2" xfId="7224"/>
    <cellStyle name="40% - Énfasis5 56" xfId="7225"/>
    <cellStyle name="40% - Énfasis5 56 2" xfId="7226"/>
    <cellStyle name="40% - Énfasis5 57" xfId="7227"/>
    <cellStyle name="40% - Énfasis5 57 2" xfId="7228"/>
    <cellStyle name="40% - Énfasis5 58" xfId="7229"/>
    <cellStyle name="40% - Énfasis5 58 2" xfId="7230"/>
    <cellStyle name="40% - Énfasis5 59" xfId="7231"/>
    <cellStyle name="40% - Énfasis5 59 2" xfId="7232"/>
    <cellStyle name="40% - Énfasis5 6" xfId="7233"/>
    <cellStyle name="40% - Énfasis5 6 2" xfId="7234"/>
    <cellStyle name="40% - Énfasis5 60" xfId="7235"/>
    <cellStyle name="40% - Énfasis5 60 2" xfId="7236"/>
    <cellStyle name="40% - Énfasis5 61" xfId="7237"/>
    <cellStyle name="40% - Énfasis5 61 2" xfId="7238"/>
    <cellStyle name="40% - Énfasis5 62" xfId="7239"/>
    <cellStyle name="40% - Énfasis5 62 2" xfId="7240"/>
    <cellStyle name="40% - Énfasis5 63" xfId="7241"/>
    <cellStyle name="40% - Énfasis5 63 2" xfId="7242"/>
    <cellStyle name="40% - Énfasis5 64" xfId="7243"/>
    <cellStyle name="40% - Énfasis5 64 2" xfId="7244"/>
    <cellStyle name="40% - Énfasis5 65" xfId="7245"/>
    <cellStyle name="40% - Énfasis5 65 2" xfId="7246"/>
    <cellStyle name="40% - Énfasis5 66" xfId="7247"/>
    <cellStyle name="40% - Énfasis5 66 2" xfId="7248"/>
    <cellStyle name="40% - Énfasis5 67" xfId="7249"/>
    <cellStyle name="40% - Énfasis5 67 2" xfId="7250"/>
    <cellStyle name="40% - Énfasis5 68" xfId="7251"/>
    <cellStyle name="40% - Énfasis5 68 2" xfId="7252"/>
    <cellStyle name="40% - Énfasis5 69" xfId="7253"/>
    <cellStyle name="40% - Énfasis5 69 2" xfId="7254"/>
    <cellStyle name="40% - Énfasis5 7" xfId="7255"/>
    <cellStyle name="40% - Énfasis5 7 2" xfId="7256"/>
    <cellStyle name="40% - Énfasis5 70" xfId="7257"/>
    <cellStyle name="40% - Énfasis5 70 2" xfId="7258"/>
    <cellStyle name="40% - Énfasis5 71" xfId="7259"/>
    <cellStyle name="40% - Énfasis5 71 2" xfId="7260"/>
    <cellStyle name="40% - Énfasis5 72" xfId="7261"/>
    <cellStyle name="40% - Énfasis5 72 2" xfId="7262"/>
    <cellStyle name="40% - Énfasis5 73" xfId="7263"/>
    <cellStyle name="40% - Énfasis5 73 2" xfId="7264"/>
    <cellStyle name="40% - Énfasis5 74" xfId="7265"/>
    <cellStyle name="40% - Énfasis5 74 2" xfId="7266"/>
    <cellStyle name="40% - Énfasis5 75" xfId="7267"/>
    <cellStyle name="40% - Énfasis5 75 2" xfId="7268"/>
    <cellStyle name="40% - Énfasis5 76" xfId="7269"/>
    <cellStyle name="40% - Énfasis5 76 2" xfId="7270"/>
    <cellStyle name="40% - Énfasis5 77" xfId="7271"/>
    <cellStyle name="40% - Énfasis5 77 2" xfId="7272"/>
    <cellStyle name="40% - Énfasis5 78" xfId="7273"/>
    <cellStyle name="40% - Énfasis5 78 2" xfId="7274"/>
    <cellStyle name="40% - Énfasis5 79" xfId="7275"/>
    <cellStyle name="40% - Énfasis5 79 2" xfId="7276"/>
    <cellStyle name="40% - Énfasis5 8" xfId="7277"/>
    <cellStyle name="40% - Énfasis5 8 2" xfId="7278"/>
    <cellStyle name="40% - Énfasis5 80" xfId="7279"/>
    <cellStyle name="40% - Énfasis5 80 2" xfId="7280"/>
    <cellStyle name="40% - Énfasis5 81" xfId="7281"/>
    <cellStyle name="40% - Énfasis5 81 2" xfId="7282"/>
    <cellStyle name="40% - Énfasis5 82" xfId="7283"/>
    <cellStyle name="40% - Énfasis5 82 2" xfId="7284"/>
    <cellStyle name="40% - Énfasis5 83" xfId="7285"/>
    <cellStyle name="40% - Énfasis5 83 2" xfId="7286"/>
    <cellStyle name="40% - Énfasis5 84" xfId="7287"/>
    <cellStyle name="40% - Énfasis5 84 2" xfId="7288"/>
    <cellStyle name="40% - Énfasis5 85" xfId="7289"/>
    <cellStyle name="40% - Énfasis5 85 2" xfId="7290"/>
    <cellStyle name="40% - Énfasis5 86" xfId="7291"/>
    <cellStyle name="40% - Énfasis5 86 2" xfId="7292"/>
    <cellStyle name="40% - Énfasis5 87" xfId="7293"/>
    <cellStyle name="40% - Énfasis5 87 2" xfId="7294"/>
    <cellStyle name="40% - Énfasis5 88" xfId="7295"/>
    <cellStyle name="40% - Énfasis5 88 2" xfId="7296"/>
    <cellStyle name="40% - Énfasis5 89" xfId="7297"/>
    <cellStyle name="40% - Énfasis5 89 2" xfId="7298"/>
    <cellStyle name="40% - Énfasis5 9" xfId="7299"/>
    <cellStyle name="40% - Énfasis5 9 2" xfId="7300"/>
    <cellStyle name="40% - Énfasis5 90" xfId="7301"/>
    <cellStyle name="40% - Énfasis5 90 2" xfId="7302"/>
    <cellStyle name="40% - Énfasis5 91" xfId="7303"/>
    <cellStyle name="40% - Énfasis5 91 2" xfId="7304"/>
    <cellStyle name="40% - Énfasis5 92" xfId="7305"/>
    <cellStyle name="40% - Énfasis5 92 2" xfId="7306"/>
    <cellStyle name="40% - Énfasis5 93" xfId="7307"/>
    <cellStyle name="40% - Énfasis5 93 2" xfId="7308"/>
    <cellStyle name="40% - Énfasis5 94" xfId="7309"/>
    <cellStyle name="40% - Énfasis5 94 2" xfId="7310"/>
    <cellStyle name="40% - Énfasis5 95" xfId="7311"/>
    <cellStyle name="40% - Énfasis5 95 2" xfId="7312"/>
    <cellStyle name="40% - Énfasis5 96" xfId="7313"/>
    <cellStyle name="40% - Énfasis5 96 2" xfId="7314"/>
    <cellStyle name="40% - Énfasis5 97" xfId="7315"/>
    <cellStyle name="40% - Énfasis5 97 2" xfId="7316"/>
    <cellStyle name="40% - Énfasis5 98" xfId="7317"/>
    <cellStyle name="40% - Énfasis5 98 2" xfId="7318"/>
    <cellStyle name="40% - Énfasis5 99" xfId="7319"/>
    <cellStyle name="40% - Énfasis5 99 2" xfId="7320"/>
    <cellStyle name="40% - Énfasis6 1" xfId="7321"/>
    <cellStyle name="40% - Énfasis6 10" xfId="7322"/>
    <cellStyle name="40% - Énfasis6 10 2" xfId="7323"/>
    <cellStyle name="40% - Énfasis6 100" xfId="7324"/>
    <cellStyle name="40% - Énfasis6 100 2" xfId="7325"/>
    <cellStyle name="40% - Énfasis6 101" xfId="7326"/>
    <cellStyle name="40% - Énfasis6 101 2" xfId="7327"/>
    <cellStyle name="40% - Énfasis6 102" xfId="7328"/>
    <cellStyle name="40% - Énfasis6 102 2" xfId="7329"/>
    <cellStyle name="40% - Énfasis6 103" xfId="7330"/>
    <cellStyle name="40% - Énfasis6 103 2" xfId="7331"/>
    <cellStyle name="40% - Énfasis6 104" xfId="7332"/>
    <cellStyle name="40% - Énfasis6 104 2" xfId="7333"/>
    <cellStyle name="40% - Énfasis6 105" xfId="7334"/>
    <cellStyle name="40% - Énfasis6 105 2" xfId="7335"/>
    <cellStyle name="40% - Énfasis6 106" xfId="7336"/>
    <cellStyle name="40% - Énfasis6 106 2" xfId="7337"/>
    <cellStyle name="40% - Énfasis6 107" xfId="7338"/>
    <cellStyle name="40% - Énfasis6 107 2" xfId="7339"/>
    <cellStyle name="40% - Énfasis6 108" xfId="7340"/>
    <cellStyle name="40% - Énfasis6 108 2" xfId="7341"/>
    <cellStyle name="40% - Énfasis6 109" xfId="7342"/>
    <cellStyle name="40% - Énfasis6 109 2" xfId="7343"/>
    <cellStyle name="40% - Énfasis6 11" xfId="7344"/>
    <cellStyle name="40% - Énfasis6 11 2" xfId="7345"/>
    <cellStyle name="40% - Énfasis6 110" xfId="7346"/>
    <cellStyle name="40% - Énfasis6 110 2" xfId="7347"/>
    <cellStyle name="40% - Énfasis6 111" xfId="7348"/>
    <cellStyle name="40% - Énfasis6 111 2" xfId="7349"/>
    <cellStyle name="40% - Énfasis6 112" xfId="7350"/>
    <cellStyle name="40% - Énfasis6 112 2" xfId="7351"/>
    <cellStyle name="40% - Énfasis6 113" xfId="7352"/>
    <cellStyle name="40% - Énfasis6 113 2" xfId="7353"/>
    <cellStyle name="40% - Énfasis6 114" xfId="7354"/>
    <cellStyle name="40% - Énfasis6 114 2" xfId="7355"/>
    <cellStyle name="40% - Énfasis6 115" xfId="7356"/>
    <cellStyle name="40% - Énfasis6 115 2" xfId="7357"/>
    <cellStyle name="40% - Énfasis6 116" xfId="7358"/>
    <cellStyle name="40% - Énfasis6 116 2" xfId="7359"/>
    <cellStyle name="40% - Énfasis6 117" xfId="7360"/>
    <cellStyle name="40% - Énfasis6 117 2" xfId="7361"/>
    <cellStyle name="40% - Énfasis6 118" xfId="7362"/>
    <cellStyle name="40% - Énfasis6 118 2" xfId="7363"/>
    <cellStyle name="40% - Énfasis6 119" xfId="7364"/>
    <cellStyle name="40% - Énfasis6 119 2" xfId="7365"/>
    <cellStyle name="40% - Énfasis6 12" xfId="7366"/>
    <cellStyle name="40% - Énfasis6 12 2" xfId="7367"/>
    <cellStyle name="40% - Énfasis6 120" xfId="7368"/>
    <cellStyle name="40% - Énfasis6 120 2" xfId="7369"/>
    <cellStyle name="40% - Énfasis6 121" xfId="7370"/>
    <cellStyle name="40% - Énfasis6 121 2" xfId="7371"/>
    <cellStyle name="40% - Énfasis6 122" xfId="7372"/>
    <cellStyle name="40% - Énfasis6 122 2" xfId="7373"/>
    <cellStyle name="40% - Énfasis6 123" xfId="7374"/>
    <cellStyle name="40% - Énfasis6 123 2" xfId="7375"/>
    <cellStyle name="40% - Énfasis6 124" xfId="7376"/>
    <cellStyle name="40% - Énfasis6 124 2" xfId="7377"/>
    <cellStyle name="40% - Énfasis6 125" xfId="7378"/>
    <cellStyle name="40% - Énfasis6 125 2" xfId="7379"/>
    <cellStyle name="40% - Énfasis6 126" xfId="7380"/>
    <cellStyle name="40% - Énfasis6 126 2" xfId="7381"/>
    <cellStyle name="40% - Énfasis6 127" xfId="7382"/>
    <cellStyle name="40% - Énfasis6 127 2" xfId="7383"/>
    <cellStyle name="40% - Énfasis6 128" xfId="7384"/>
    <cellStyle name="40% - Énfasis6 128 2" xfId="7385"/>
    <cellStyle name="40% - Énfasis6 129" xfId="7386"/>
    <cellStyle name="40% - Énfasis6 129 2" xfId="7387"/>
    <cellStyle name="40% - Énfasis6 13" xfId="7388"/>
    <cellStyle name="40% - Énfasis6 13 2" xfId="7389"/>
    <cellStyle name="40% - Énfasis6 130" xfId="7390"/>
    <cellStyle name="40% - Énfasis6 130 2" xfId="7391"/>
    <cellStyle name="40% - Énfasis6 131" xfId="7392"/>
    <cellStyle name="40% - Énfasis6 131 2" xfId="7393"/>
    <cellStyle name="40% - Énfasis6 132" xfId="7394"/>
    <cellStyle name="40% - Énfasis6 132 2" xfId="7395"/>
    <cellStyle name="40% - Énfasis6 133" xfId="7396"/>
    <cellStyle name="40% - Énfasis6 133 2" xfId="7397"/>
    <cellStyle name="40% - Énfasis6 134" xfId="7398"/>
    <cellStyle name="40% - Énfasis6 134 2" xfId="7399"/>
    <cellStyle name="40% - Énfasis6 135" xfId="7400"/>
    <cellStyle name="40% - Énfasis6 135 2" xfId="7401"/>
    <cellStyle name="40% - Énfasis6 136" xfId="7402"/>
    <cellStyle name="40% - Énfasis6 136 2" xfId="7403"/>
    <cellStyle name="40% - Énfasis6 137" xfId="7404"/>
    <cellStyle name="40% - Énfasis6 137 2" xfId="7405"/>
    <cellStyle name="40% - Énfasis6 138" xfId="7406"/>
    <cellStyle name="40% - Énfasis6 138 2" xfId="7407"/>
    <cellStyle name="40% - Énfasis6 139" xfId="7408"/>
    <cellStyle name="40% - Énfasis6 139 2" xfId="7409"/>
    <cellStyle name="40% - Énfasis6 14" xfId="7410"/>
    <cellStyle name="40% - Énfasis6 14 2" xfId="7411"/>
    <cellStyle name="40% - Énfasis6 140" xfId="7412"/>
    <cellStyle name="40% - Énfasis6 140 2" xfId="7413"/>
    <cellStyle name="40% - Énfasis6 141" xfId="7414"/>
    <cellStyle name="40% - Énfasis6 141 2" xfId="7415"/>
    <cellStyle name="40% - Énfasis6 142" xfId="7416"/>
    <cellStyle name="40% - Énfasis6 142 2" xfId="7417"/>
    <cellStyle name="40% - Énfasis6 143" xfId="7418"/>
    <cellStyle name="40% - Énfasis6 143 2" xfId="7419"/>
    <cellStyle name="40% - Énfasis6 144" xfId="7420"/>
    <cellStyle name="40% - Énfasis6 144 2" xfId="7421"/>
    <cellStyle name="40% - Énfasis6 145" xfId="7422"/>
    <cellStyle name="40% - Énfasis6 145 2" xfId="7423"/>
    <cellStyle name="40% - Énfasis6 146" xfId="7424"/>
    <cellStyle name="40% - Énfasis6 146 2" xfId="7425"/>
    <cellStyle name="40% - Énfasis6 147" xfId="7426"/>
    <cellStyle name="40% - Énfasis6 147 2" xfId="7427"/>
    <cellStyle name="40% - Énfasis6 148" xfId="7428"/>
    <cellStyle name="40% - Énfasis6 148 2" xfId="7429"/>
    <cellStyle name="40% - Énfasis6 149" xfId="7430"/>
    <cellStyle name="40% - Énfasis6 149 2" xfId="7431"/>
    <cellStyle name="40% - Énfasis6 15" xfId="7432"/>
    <cellStyle name="40% - Énfasis6 15 2" xfId="7433"/>
    <cellStyle name="40% - Énfasis6 150" xfId="7434"/>
    <cellStyle name="40% - Énfasis6 150 2" xfId="7435"/>
    <cellStyle name="40% - Énfasis6 151" xfId="7436"/>
    <cellStyle name="40% - Énfasis6 151 2" xfId="7437"/>
    <cellStyle name="40% - Énfasis6 152" xfId="7438"/>
    <cellStyle name="40% - Énfasis6 152 2" xfId="7439"/>
    <cellStyle name="40% - Énfasis6 153" xfId="7440"/>
    <cellStyle name="40% - Énfasis6 153 2" xfId="7441"/>
    <cellStyle name="40% - Énfasis6 154" xfId="7442"/>
    <cellStyle name="40% - Énfasis6 154 2" xfId="7443"/>
    <cellStyle name="40% - Énfasis6 155" xfId="7444"/>
    <cellStyle name="40% - Énfasis6 155 2" xfId="7445"/>
    <cellStyle name="40% - Énfasis6 156" xfId="7446"/>
    <cellStyle name="40% - Énfasis6 156 2" xfId="7447"/>
    <cellStyle name="40% - Énfasis6 157" xfId="7448"/>
    <cellStyle name="40% - Énfasis6 157 2" xfId="7449"/>
    <cellStyle name="40% - Énfasis6 158" xfId="7450"/>
    <cellStyle name="40% - Énfasis6 158 2" xfId="7451"/>
    <cellStyle name="40% - Énfasis6 159" xfId="7452"/>
    <cellStyle name="40% - Énfasis6 159 2" xfId="7453"/>
    <cellStyle name="40% - Énfasis6 16" xfId="7454"/>
    <cellStyle name="40% - Énfasis6 16 2" xfId="7455"/>
    <cellStyle name="40% - Énfasis6 160" xfId="7456"/>
    <cellStyle name="40% - Énfasis6 160 2" xfId="7457"/>
    <cellStyle name="40% - Énfasis6 161" xfId="7458"/>
    <cellStyle name="40% - Énfasis6 161 2" xfId="7459"/>
    <cellStyle name="40% - Énfasis6 162" xfId="7460"/>
    <cellStyle name="40% - Énfasis6 162 2" xfId="7461"/>
    <cellStyle name="40% - Énfasis6 163" xfId="7462"/>
    <cellStyle name="40% - Énfasis6 163 2" xfId="7463"/>
    <cellStyle name="40% - Énfasis6 164" xfId="7464"/>
    <cellStyle name="40% - Énfasis6 164 2" xfId="7465"/>
    <cellStyle name="40% - Énfasis6 165" xfId="7466"/>
    <cellStyle name="40% - Énfasis6 165 2" xfId="7467"/>
    <cellStyle name="40% - Énfasis6 166" xfId="7468"/>
    <cellStyle name="40% - Énfasis6 166 2" xfId="7469"/>
    <cellStyle name="40% - Énfasis6 167" xfId="7470"/>
    <cellStyle name="40% - Énfasis6 167 2" xfId="7471"/>
    <cellStyle name="40% - Énfasis6 168" xfId="7472"/>
    <cellStyle name="40% - Énfasis6 168 2" xfId="7473"/>
    <cellStyle name="40% - Énfasis6 169" xfId="7474"/>
    <cellStyle name="40% - Énfasis6 169 2" xfId="7475"/>
    <cellStyle name="40% - Énfasis6 17" xfId="7476"/>
    <cellStyle name="40% - Énfasis6 17 2" xfId="7477"/>
    <cellStyle name="40% - Énfasis6 170" xfId="7478"/>
    <cellStyle name="40% - Énfasis6 170 2" xfId="7479"/>
    <cellStyle name="40% - Énfasis6 171" xfId="7480"/>
    <cellStyle name="40% - Énfasis6 171 2" xfId="7481"/>
    <cellStyle name="40% - Énfasis6 172" xfId="7482"/>
    <cellStyle name="40% - Énfasis6 172 2" xfId="7483"/>
    <cellStyle name="40% - Énfasis6 173" xfId="7484"/>
    <cellStyle name="40% - Énfasis6 173 2" xfId="7485"/>
    <cellStyle name="40% - Énfasis6 174" xfId="7486"/>
    <cellStyle name="40% - Énfasis6 174 2" xfId="7487"/>
    <cellStyle name="40% - Énfasis6 175" xfId="7488"/>
    <cellStyle name="40% - Énfasis6 175 2" xfId="7489"/>
    <cellStyle name="40% - Énfasis6 176" xfId="7490"/>
    <cellStyle name="40% - Énfasis6 176 2" xfId="7491"/>
    <cellStyle name="40% - Énfasis6 177" xfId="7492"/>
    <cellStyle name="40% - Énfasis6 177 2" xfId="7493"/>
    <cellStyle name="40% - Énfasis6 178" xfId="7494"/>
    <cellStyle name="40% - Énfasis6 178 2" xfId="7495"/>
    <cellStyle name="40% - Énfasis6 179" xfId="7496"/>
    <cellStyle name="40% - Énfasis6 179 2" xfId="7497"/>
    <cellStyle name="40% - Énfasis6 18" xfId="7498"/>
    <cellStyle name="40% - Énfasis6 18 2" xfId="7499"/>
    <cellStyle name="40% - Énfasis6 180" xfId="7500"/>
    <cellStyle name="40% - Énfasis6 180 2" xfId="7501"/>
    <cellStyle name="40% - Énfasis6 181" xfId="7502"/>
    <cellStyle name="40% - Énfasis6 181 2" xfId="7503"/>
    <cellStyle name="40% - Énfasis6 182" xfId="7504"/>
    <cellStyle name="40% - Énfasis6 182 2" xfId="7505"/>
    <cellStyle name="40% - Énfasis6 183" xfId="7506"/>
    <cellStyle name="40% - Énfasis6 183 2" xfId="7507"/>
    <cellStyle name="40% - Énfasis6 184" xfId="7508"/>
    <cellStyle name="40% - Énfasis6 184 2" xfId="7509"/>
    <cellStyle name="40% - Énfasis6 185" xfId="7510"/>
    <cellStyle name="40% - Énfasis6 185 2" xfId="7511"/>
    <cellStyle name="40% - Énfasis6 186" xfId="7512"/>
    <cellStyle name="40% - Énfasis6 186 2" xfId="7513"/>
    <cellStyle name="40% - Énfasis6 187" xfId="7514"/>
    <cellStyle name="40% - Énfasis6 187 2" xfId="7515"/>
    <cellStyle name="40% - Énfasis6 188" xfId="7516"/>
    <cellStyle name="40% - Énfasis6 188 2" xfId="7517"/>
    <cellStyle name="40% - Énfasis6 189" xfId="7518"/>
    <cellStyle name="40% - Énfasis6 189 2" xfId="7519"/>
    <cellStyle name="40% - Énfasis6 19" xfId="7520"/>
    <cellStyle name="40% - Énfasis6 19 2" xfId="7521"/>
    <cellStyle name="40% - Énfasis6 190" xfId="7522"/>
    <cellStyle name="40% - Énfasis6 190 2" xfId="7523"/>
    <cellStyle name="40% - Énfasis6 191" xfId="7524"/>
    <cellStyle name="40% - Énfasis6 191 2" xfId="7525"/>
    <cellStyle name="40% - Énfasis6 192" xfId="7526"/>
    <cellStyle name="40% - Énfasis6 192 2" xfId="7527"/>
    <cellStyle name="40% - Énfasis6 193" xfId="7528"/>
    <cellStyle name="40% - Énfasis6 193 2" xfId="7529"/>
    <cellStyle name="40% - Énfasis6 194" xfId="7530"/>
    <cellStyle name="40% - Énfasis6 194 2" xfId="7531"/>
    <cellStyle name="40% - Énfasis6 195" xfId="7532"/>
    <cellStyle name="40% - Énfasis6 195 2" xfId="7533"/>
    <cellStyle name="40% - Énfasis6 196" xfId="7534"/>
    <cellStyle name="40% - Énfasis6 196 2" xfId="7535"/>
    <cellStyle name="40% - Énfasis6 197" xfId="7536"/>
    <cellStyle name="40% - Énfasis6 197 2" xfId="7537"/>
    <cellStyle name="40% - Énfasis6 198" xfId="7538"/>
    <cellStyle name="40% - Énfasis6 198 2" xfId="7539"/>
    <cellStyle name="40% - Énfasis6 199" xfId="7540"/>
    <cellStyle name="40% - Énfasis6 199 2" xfId="7541"/>
    <cellStyle name="40% - Énfasis6 2" xfId="7542"/>
    <cellStyle name="40% - Énfasis6 2 2" xfId="7543"/>
    <cellStyle name="40% - Énfasis6 2 2 2" xfId="7544"/>
    <cellStyle name="40% - Énfasis6 2 2 3" xfId="7545"/>
    <cellStyle name="40% - Énfasis6 2 2_Chile DataRequest2210v1" xfId="7546"/>
    <cellStyle name="40% - Énfasis6 2 3" xfId="7547"/>
    <cellStyle name="40% - Énfasis6 2 3 2" xfId="7548"/>
    <cellStyle name="40% - Énfasis6 2 4" xfId="7549"/>
    <cellStyle name="40% - Énfasis6 2 4 2" xfId="7550"/>
    <cellStyle name="40% - Énfasis6 2 5" xfId="7551"/>
    <cellStyle name="40% - Énfasis6 2 5 2" xfId="7552"/>
    <cellStyle name="40% - Énfasis6 2_% Operaciones" xfId="7553"/>
    <cellStyle name="40% - Énfasis6 20" xfId="7554"/>
    <cellStyle name="40% - Énfasis6 20 2" xfId="7555"/>
    <cellStyle name="40% - Énfasis6 200" xfId="7556"/>
    <cellStyle name="40% - Énfasis6 200 2" xfId="7557"/>
    <cellStyle name="40% - Énfasis6 201" xfId="7558"/>
    <cellStyle name="40% - Énfasis6 201 2" xfId="7559"/>
    <cellStyle name="40% - Énfasis6 202" xfId="7560"/>
    <cellStyle name="40% - Énfasis6 202 2" xfId="7561"/>
    <cellStyle name="40% - Énfasis6 203" xfId="7562"/>
    <cellStyle name="40% - Énfasis6 203 2" xfId="7563"/>
    <cellStyle name="40% - Énfasis6 204" xfId="7564"/>
    <cellStyle name="40% - Énfasis6 204 2" xfId="7565"/>
    <cellStyle name="40% - Énfasis6 205" xfId="7566"/>
    <cellStyle name="40% - Énfasis6 205 2" xfId="7567"/>
    <cellStyle name="40% - Énfasis6 206" xfId="7568"/>
    <cellStyle name="40% - Énfasis6 206 2" xfId="7569"/>
    <cellStyle name="40% - Énfasis6 207" xfId="7570"/>
    <cellStyle name="40% - Énfasis6 207 2" xfId="7571"/>
    <cellStyle name="40% - Énfasis6 208" xfId="7572"/>
    <cellStyle name="40% - Énfasis6 208 2" xfId="7573"/>
    <cellStyle name="40% - Énfasis6 209" xfId="7574"/>
    <cellStyle name="40% - Énfasis6 209 2" xfId="7575"/>
    <cellStyle name="40% - Énfasis6 21" xfId="7576"/>
    <cellStyle name="40% - Énfasis6 21 2" xfId="7577"/>
    <cellStyle name="40% - Énfasis6 210" xfId="7578"/>
    <cellStyle name="40% - Énfasis6 210 2" xfId="7579"/>
    <cellStyle name="40% - Énfasis6 211" xfId="7580"/>
    <cellStyle name="40% - Énfasis6 211 2" xfId="7581"/>
    <cellStyle name="40% - Énfasis6 212" xfId="7582"/>
    <cellStyle name="40% - Énfasis6 212 2" xfId="7583"/>
    <cellStyle name="40% - Énfasis6 213" xfId="7584"/>
    <cellStyle name="40% - Énfasis6 213 2" xfId="7585"/>
    <cellStyle name="40% - Énfasis6 214" xfId="7586"/>
    <cellStyle name="40% - Énfasis6 214 2" xfId="7587"/>
    <cellStyle name="40% - Énfasis6 215" xfId="7588"/>
    <cellStyle name="40% - Énfasis6 215 2" xfId="7589"/>
    <cellStyle name="40% - Énfasis6 216" xfId="7590"/>
    <cellStyle name="40% - Énfasis6 216 2" xfId="7591"/>
    <cellStyle name="40% - Énfasis6 217" xfId="7592"/>
    <cellStyle name="40% - Énfasis6 217 2" xfId="7593"/>
    <cellStyle name="40% - Énfasis6 218" xfId="7594"/>
    <cellStyle name="40% - Énfasis6 218 2" xfId="7595"/>
    <cellStyle name="40% - Énfasis6 219" xfId="7596"/>
    <cellStyle name="40% - Énfasis6 219 2" xfId="7597"/>
    <cellStyle name="40% - Énfasis6 22" xfId="7598"/>
    <cellStyle name="40% - Énfasis6 22 2" xfId="7599"/>
    <cellStyle name="40% - Énfasis6 220" xfId="7600"/>
    <cellStyle name="40% - Énfasis6 220 2" xfId="7601"/>
    <cellStyle name="40% - Énfasis6 221" xfId="7602"/>
    <cellStyle name="40% - Énfasis6 221 2" xfId="7603"/>
    <cellStyle name="40% - Énfasis6 222" xfId="7604"/>
    <cellStyle name="40% - Énfasis6 222 2" xfId="7605"/>
    <cellStyle name="40% - Énfasis6 223" xfId="7606"/>
    <cellStyle name="40% - Énfasis6 223 2" xfId="7607"/>
    <cellStyle name="40% - Énfasis6 224" xfId="7608"/>
    <cellStyle name="40% - Énfasis6 224 2" xfId="7609"/>
    <cellStyle name="40% - Énfasis6 225" xfId="7610"/>
    <cellStyle name="40% - Énfasis6 225 2" xfId="7611"/>
    <cellStyle name="40% - Énfasis6 226" xfId="7612"/>
    <cellStyle name="40% - Énfasis6 226 2" xfId="7613"/>
    <cellStyle name="40% - Énfasis6 227" xfId="7614"/>
    <cellStyle name="40% - Énfasis6 227 2" xfId="7615"/>
    <cellStyle name="40% - Énfasis6 228" xfId="7616"/>
    <cellStyle name="40% - Énfasis6 228 2" xfId="7617"/>
    <cellStyle name="40% - Énfasis6 229" xfId="7618"/>
    <cellStyle name="40% - Énfasis6 229 2" xfId="7619"/>
    <cellStyle name="40% - Énfasis6 23" xfId="7620"/>
    <cellStyle name="40% - Énfasis6 23 2" xfId="7621"/>
    <cellStyle name="40% - Énfasis6 230" xfId="7622"/>
    <cellStyle name="40% - Énfasis6 230 2" xfId="7623"/>
    <cellStyle name="40% - Énfasis6 231" xfId="7624"/>
    <cellStyle name="40% - Énfasis6 231 2" xfId="7625"/>
    <cellStyle name="40% - Énfasis6 232" xfId="7626"/>
    <cellStyle name="40% - Énfasis6 232 2" xfId="7627"/>
    <cellStyle name="40% - Énfasis6 233" xfId="7628"/>
    <cellStyle name="40% - Énfasis6 233 2" xfId="7629"/>
    <cellStyle name="40% - Énfasis6 234" xfId="7630"/>
    <cellStyle name="40% - Énfasis6 234 2" xfId="7631"/>
    <cellStyle name="40% - Énfasis6 235" xfId="7632"/>
    <cellStyle name="40% - Énfasis6 235 2" xfId="7633"/>
    <cellStyle name="40% - Énfasis6 236" xfId="7634"/>
    <cellStyle name="40% - Énfasis6 236 2" xfId="7635"/>
    <cellStyle name="40% - Énfasis6 237" xfId="7636"/>
    <cellStyle name="40% - Énfasis6 237 2" xfId="7637"/>
    <cellStyle name="40% - Énfasis6 238" xfId="7638"/>
    <cellStyle name="40% - Énfasis6 238 2" xfId="7639"/>
    <cellStyle name="40% - Énfasis6 239" xfId="7640"/>
    <cellStyle name="40% - Énfasis6 239 2" xfId="7641"/>
    <cellStyle name="40% - Énfasis6 24" xfId="7642"/>
    <cellStyle name="40% - Énfasis6 24 2" xfId="7643"/>
    <cellStyle name="40% - Énfasis6 240" xfId="7644"/>
    <cellStyle name="40% - Énfasis6 240 2" xfId="7645"/>
    <cellStyle name="40% - Énfasis6 241" xfId="7646"/>
    <cellStyle name="40% - Énfasis6 241 2" xfId="7647"/>
    <cellStyle name="40% - Énfasis6 242" xfId="7648"/>
    <cellStyle name="40% - Énfasis6 242 2" xfId="7649"/>
    <cellStyle name="40% - Énfasis6 243" xfId="7650"/>
    <cellStyle name="40% - Énfasis6 243 2" xfId="7651"/>
    <cellStyle name="40% - Énfasis6 244" xfId="7652"/>
    <cellStyle name="40% - Énfasis6 244 2" xfId="7653"/>
    <cellStyle name="40% - Énfasis6 245" xfId="7654"/>
    <cellStyle name="40% - Énfasis6 245 2" xfId="7655"/>
    <cellStyle name="40% - Énfasis6 246" xfId="7656"/>
    <cellStyle name="40% - Énfasis6 246 2" xfId="7657"/>
    <cellStyle name="40% - Énfasis6 247" xfId="7658"/>
    <cellStyle name="40% - Énfasis6 247 2" xfId="7659"/>
    <cellStyle name="40% - Énfasis6 248" xfId="7660"/>
    <cellStyle name="40% - Énfasis6 248 2" xfId="7661"/>
    <cellStyle name="40% - Énfasis6 249" xfId="7662"/>
    <cellStyle name="40% - Énfasis6 249 2" xfId="7663"/>
    <cellStyle name="40% - Énfasis6 25" xfId="7664"/>
    <cellStyle name="40% - Énfasis6 25 2" xfId="7665"/>
    <cellStyle name="40% - Énfasis6 250" xfId="7666"/>
    <cellStyle name="40% - Énfasis6 250 2" xfId="7667"/>
    <cellStyle name="40% - Énfasis6 251" xfId="7668"/>
    <cellStyle name="40% - Énfasis6 251 2" xfId="7669"/>
    <cellStyle name="40% - Énfasis6 252" xfId="7670"/>
    <cellStyle name="40% - Énfasis6 252 2" xfId="7671"/>
    <cellStyle name="40% - Énfasis6 253" xfId="7672"/>
    <cellStyle name="40% - Énfasis6 253 2" xfId="7673"/>
    <cellStyle name="40% - Énfasis6 254" xfId="7674"/>
    <cellStyle name="40% - Énfasis6 254 2" xfId="7675"/>
    <cellStyle name="40% - Énfasis6 255" xfId="7676"/>
    <cellStyle name="40% - Énfasis6 255 2" xfId="7677"/>
    <cellStyle name="40% - Énfasis6 26" xfId="7678"/>
    <cellStyle name="40% - Énfasis6 26 2" xfId="7679"/>
    <cellStyle name="40% - Énfasis6 27" xfId="7680"/>
    <cellStyle name="40% - Énfasis6 27 2" xfId="7681"/>
    <cellStyle name="40% - Énfasis6 28" xfId="7682"/>
    <cellStyle name="40% - Énfasis6 28 2" xfId="7683"/>
    <cellStyle name="40% - Énfasis6 29" xfId="7684"/>
    <cellStyle name="40% - Énfasis6 29 2" xfId="7685"/>
    <cellStyle name="40% - Énfasis6 3" xfId="7686"/>
    <cellStyle name="40% - Énfasis6 30" xfId="7687"/>
    <cellStyle name="40% - Énfasis6 30 2" xfId="7688"/>
    <cellStyle name="40% - Énfasis6 31" xfId="7689"/>
    <cellStyle name="40% - Énfasis6 31 2" xfId="7690"/>
    <cellStyle name="40% - Énfasis6 32" xfId="7691"/>
    <cellStyle name="40% - Énfasis6 32 2" xfId="7692"/>
    <cellStyle name="40% - Énfasis6 33" xfId="7693"/>
    <cellStyle name="40% - Énfasis6 33 2" xfId="7694"/>
    <cellStyle name="40% - Énfasis6 34" xfId="7695"/>
    <cellStyle name="40% - Énfasis6 34 2" xfId="7696"/>
    <cellStyle name="40% - Énfasis6 35" xfId="7697"/>
    <cellStyle name="40% - Énfasis6 35 2" xfId="7698"/>
    <cellStyle name="40% - Énfasis6 36" xfId="7699"/>
    <cellStyle name="40% - Énfasis6 36 2" xfId="7700"/>
    <cellStyle name="40% - Énfasis6 37" xfId="7701"/>
    <cellStyle name="40% - Énfasis6 37 2" xfId="7702"/>
    <cellStyle name="40% - Énfasis6 38" xfId="7703"/>
    <cellStyle name="40% - Énfasis6 38 2" xfId="7704"/>
    <cellStyle name="40% - Énfasis6 39" xfId="7705"/>
    <cellStyle name="40% - Énfasis6 39 2" xfId="7706"/>
    <cellStyle name="40% - Énfasis6 4" xfId="7707"/>
    <cellStyle name="40% - Énfasis6 40" xfId="7708"/>
    <cellStyle name="40% - Énfasis6 40 2" xfId="7709"/>
    <cellStyle name="40% - Énfasis6 41" xfId="7710"/>
    <cellStyle name="40% - Énfasis6 41 2" xfId="7711"/>
    <cellStyle name="40% - Énfasis6 42" xfId="7712"/>
    <cellStyle name="40% - Énfasis6 42 2" xfId="7713"/>
    <cellStyle name="40% - Énfasis6 43" xfId="7714"/>
    <cellStyle name="40% - Énfasis6 43 2" xfId="7715"/>
    <cellStyle name="40% - Énfasis6 44" xfId="7716"/>
    <cellStyle name="40% - Énfasis6 44 2" xfId="7717"/>
    <cellStyle name="40% - Énfasis6 45" xfId="7718"/>
    <cellStyle name="40% - Énfasis6 45 2" xfId="7719"/>
    <cellStyle name="40% - Énfasis6 46" xfId="7720"/>
    <cellStyle name="40% - Énfasis6 46 2" xfId="7721"/>
    <cellStyle name="40% - Énfasis6 47" xfId="7722"/>
    <cellStyle name="40% - Énfasis6 47 2" xfId="7723"/>
    <cellStyle name="40% - Énfasis6 48" xfId="7724"/>
    <cellStyle name="40% - Énfasis6 48 2" xfId="7725"/>
    <cellStyle name="40% - Énfasis6 49" xfId="7726"/>
    <cellStyle name="40% - Énfasis6 49 2" xfId="7727"/>
    <cellStyle name="40% - Énfasis6 5" xfId="7728"/>
    <cellStyle name="40% - Énfasis6 5 2" xfId="7729"/>
    <cellStyle name="40% - Énfasis6 50" xfId="7730"/>
    <cellStyle name="40% - Énfasis6 50 2" xfId="7731"/>
    <cellStyle name="40% - Énfasis6 51" xfId="7732"/>
    <cellStyle name="40% - Énfasis6 51 2" xfId="7733"/>
    <cellStyle name="40% - Énfasis6 52" xfId="7734"/>
    <cellStyle name="40% - Énfasis6 52 2" xfId="7735"/>
    <cellStyle name="40% - Énfasis6 53" xfId="7736"/>
    <cellStyle name="40% - Énfasis6 53 2" xfId="7737"/>
    <cellStyle name="40% - Énfasis6 54" xfId="7738"/>
    <cellStyle name="40% - Énfasis6 54 2" xfId="7739"/>
    <cellStyle name="40% - Énfasis6 55" xfId="7740"/>
    <cellStyle name="40% - Énfasis6 55 2" xfId="7741"/>
    <cellStyle name="40% - Énfasis6 56" xfId="7742"/>
    <cellStyle name="40% - Énfasis6 56 2" xfId="7743"/>
    <cellStyle name="40% - Énfasis6 57" xfId="7744"/>
    <cellStyle name="40% - Énfasis6 57 2" xfId="7745"/>
    <cellStyle name="40% - Énfasis6 58" xfId="7746"/>
    <cellStyle name="40% - Énfasis6 58 2" xfId="7747"/>
    <cellStyle name="40% - Énfasis6 59" xfId="7748"/>
    <cellStyle name="40% - Énfasis6 59 2" xfId="7749"/>
    <cellStyle name="40% - Énfasis6 6" xfId="7750"/>
    <cellStyle name="40% - Énfasis6 6 2" xfId="7751"/>
    <cellStyle name="40% - Énfasis6 60" xfId="7752"/>
    <cellStyle name="40% - Énfasis6 60 2" xfId="7753"/>
    <cellStyle name="40% - Énfasis6 61" xfId="7754"/>
    <cellStyle name="40% - Énfasis6 61 2" xfId="7755"/>
    <cellStyle name="40% - Énfasis6 62" xfId="7756"/>
    <cellStyle name="40% - Énfasis6 62 2" xfId="7757"/>
    <cellStyle name="40% - Énfasis6 63" xfId="7758"/>
    <cellStyle name="40% - Énfasis6 63 2" xfId="7759"/>
    <cellStyle name="40% - Énfasis6 64" xfId="7760"/>
    <cellStyle name="40% - Énfasis6 64 2" xfId="7761"/>
    <cellStyle name="40% - Énfasis6 65" xfId="7762"/>
    <cellStyle name="40% - Énfasis6 65 2" xfId="7763"/>
    <cellStyle name="40% - Énfasis6 66" xfId="7764"/>
    <cellStyle name="40% - Énfasis6 66 2" xfId="7765"/>
    <cellStyle name="40% - Énfasis6 67" xfId="7766"/>
    <cellStyle name="40% - Énfasis6 67 2" xfId="7767"/>
    <cellStyle name="40% - Énfasis6 68" xfId="7768"/>
    <cellStyle name="40% - Énfasis6 68 2" xfId="7769"/>
    <cellStyle name="40% - Énfasis6 69" xfId="7770"/>
    <cellStyle name="40% - Énfasis6 69 2" xfId="7771"/>
    <cellStyle name="40% - Énfasis6 7" xfId="7772"/>
    <cellStyle name="40% - Énfasis6 7 2" xfId="7773"/>
    <cellStyle name="40% - Énfasis6 70" xfId="7774"/>
    <cellStyle name="40% - Énfasis6 70 2" xfId="7775"/>
    <cellStyle name="40% - Énfasis6 71" xfId="7776"/>
    <cellStyle name="40% - Énfasis6 71 2" xfId="7777"/>
    <cellStyle name="40% - Énfasis6 72" xfId="7778"/>
    <cellStyle name="40% - Énfasis6 72 2" xfId="7779"/>
    <cellStyle name="40% - Énfasis6 73" xfId="7780"/>
    <cellStyle name="40% - Énfasis6 73 2" xfId="7781"/>
    <cellStyle name="40% - Énfasis6 74" xfId="7782"/>
    <cellStyle name="40% - Énfasis6 74 2" xfId="7783"/>
    <cellStyle name="40% - Énfasis6 75" xfId="7784"/>
    <cellStyle name="40% - Énfasis6 75 2" xfId="7785"/>
    <cellStyle name="40% - Énfasis6 76" xfId="7786"/>
    <cellStyle name="40% - Énfasis6 76 2" xfId="7787"/>
    <cellStyle name="40% - Énfasis6 77" xfId="7788"/>
    <cellStyle name="40% - Énfasis6 77 2" xfId="7789"/>
    <cellStyle name="40% - Énfasis6 78" xfId="7790"/>
    <cellStyle name="40% - Énfasis6 78 2" xfId="7791"/>
    <cellStyle name="40% - Énfasis6 79" xfId="7792"/>
    <cellStyle name="40% - Énfasis6 79 2" xfId="7793"/>
    <cellStyle name="40% - Énfasis6 8" xfId="7794"/>
    <cellStyle name="40% - Énfasis6 8 2" xfId="7795"/>
    <cellStyle name="40% - Énfasis6 80" xfId="7796"/>
    <cellStyle name="40% - Énfasis6 80 2" xfId="7797"/>
    <cellStyle name="40% - Énfasis6 81" xfId="7798"/>
    <cellStyle name="40% - Énfasis6 81 2" xfId="7799"/>
    <cellStyle name="40% - Énfasis6 82" xfId="7800"/>
    <cellStyle name="40% - Énfasis6 82 2" xfId="7801"/>
    <cellStyle name="40% - Énfasis6 83" xfId="7802"/>
    <cellStyle name="40% - Énfasis6 83 2" xfId="7803"/>
    <cellStyle name="40% - Énfasis6 84" xfId="7804"/>
    <cellStyle name="40% - Énfasis6 84 2" xfId="7805"/>
    <cellStyle name="40% - Énfasis6 85" xfId="7806"/>
    <cellStyle name="40% - Énfasis6 85 2" xfId="7807"/>
    <cellStyle name="40% - Énfasis6 86" xfId="7808"/>
    <cellStyle name="40% - Énfasis6 86 2" xfId="7809"/>
    <cellStyle name="40% - Énfasis6 87" xfId="7810"/>
    <cellStyle name="40% - Énfasis6 87 2" xfId="7811"/>
    <cellStyle name="40% - Énfasis6 88" xfId="7812"/>
    <cellStyle name="40% - Énfasis6 88 2" xfId="7813"/>
    <cellStyle name="40% - Énfasis6 89" xfId="7814"/>
    <cellStyle name="40% - Énfasis6 89 2" xfId="7815"/>
    <cellStyle name="40% - Énfasis6 9" xfId="7816"/>
    <cellStyle name="40% - Énfasis6 9 2" xfId="7817"/>
    <cellStyle name="40% - Énfasis6 90" xfId="7818"/>
    <cellStyle name="40% - Énfasis6 90 2" xfId="7819"/>
    <cellStyle name="40% - Énfasis6 91" xfId="7820"/>
    <cellStyle name="40% - Énfasis6 91 2" xfId="7821"/>
    <cellStyle name="40% - Énfasis6 92" xfId="7822"/>
    <cellStyle name="40% - Énfasis6 92 2" xfId="7823"/>
    <cellStyle name="40% - Énfasis6 93" xfId="7824"/>
    <cellStyle name="40% - Énfasis6 93 2" xfId="7825"/>
    <cellStyle name="40% - Énfasis6 94" xfId="7826"/>
    <cellStyle name="40% - Énfasis6 94 2" xfId="7827"/>
    <cellStyle name="40% - Énfasis6 95" xfId="7828"/>
    <cellStyle name="40% - Énfasis6 95 2" xfId="7829"/>
    <cellStyle name="40% - Énfasis6 96" xfId="7830"/>
    <cellStyle name="40% - Énfasis6 96 2" xfId="7831"/>
    <cellStyle name="40% - Énfasis6 97" xfId="7832"/>
    <cellStyle name="40% - Énfasis6 97 2" xfId="7833"/>
    <cellStyle name="40% - Énfasis6 98" xfId="7834"/>
    <cellStyle name="40% - Énfasis6 98 2" xfId="7835"/>
    <cellStyle name="40% - Énfasis6 99" xfId="7836"/>
    <cellStyle name="40% - Énfasis6 99 2" xfId="7837"/>
    <cellStyle name="40% - 强调文字颜色 1" xfId="7838"/>
    <cellStyle name="40% - 强调文字颜色 2" xfId="7839"/>
    <cellStyle name="40% - 强调文字颜色 3" xfId="7840"/>
    <cellStyle name="40% - 强调文字颜色 4" xfId="7841"/>
    <cellStyle name="40% - 强调文字颜色 5" xfId="7842"/>
    <cellStyle name="40% - 强调文字颜色 6" xfId="7843"/>
    <cellStyle name="60% - Accent1" xfId="7844"/>
    <cellStyle name="60% - Accent1 2" xfId="7845"/>
    <cellStyle name="60% - Accent1 3" xfId="7846"/>
    <cellStyle name="60% - Accent2" xfId="7847"/>
    <cellStyle name="60% - Accent2 2" xfId="7848"/>
    <cellStyle name="60% - Accent2 3" xfId="7849"/>
    <cellStyle name="60% - Accent3" xfId="7850"/>
    <cellStyle name="60% - Accent3 2" xfId="7851"/>
    <cellStyle name="60% - Accent3 3" xfId="7852"/>
    <cellStyle name="60% - Accent4" xfId="7853"/>
    <cellStyle name="60% - Accent4 2" xfId="7854"/>
    <cellStyle name="60% - Accent4 2 6" xfId="7855"/>
    <cellStyle name="60% - Accent4 3" xfId="7856"/>
    <cellStyle name="60% - Accent4 4" xfId="7857"/>
    <cellStyle name="60% - Accent4 4 109 10" xfId="7858"/>
    <cellStyle name="60% - Accent4 4 109 10 2" xfId="7859"/>
    <cellStyle name="60% - Accent4 4 2" xfId="7860"/>
    <cellStyle name="60% - Accent4 4 3" xfId="7861"/>
    <cellStyle name="60% - Accent4 4 4" xfId="7862"/>
    <cellStyle name="60% - Accent5" xfId="7863"/>
    <cellStyle name="60% - Accent5 2" xfId="7864"/>
    <cellStyle name="60% - Accent5 3" xfId="7865"/>
    <cellStyle name="60% - Accent6" xfId="7866"/>
    <cellStyle name="60% - Accent6 2" xfId="7867"/>
    <cellStyle name="60% - Accent6 3" xfId="7868"/>
    <cellStyle name="60% - Ênfase1" xfId="7869"/>
    <cellStyle name="60% - Ênfase2" xfId="7870"/>
    <cellStyle name="60% - Ênfase3" xfId="7871"/>
    <cellStyle name="60% - Ênfase4" xfId="7872"/>
    <cellStyle name="60% - Ênfase5" xfId="7873"/>
    <cellStyle name="60% - Ênfase6" xfId="7874"/>
    <cellStyle name="60% - Énfasis1 1" xfId="7875"/>
    <cellStyle name="60% - Énfasis1 10" xfId="7876"/>
    <cellStyle name="60% - Énfasis1 10 2" xfId="7877"/>
    <cellStyle name="60% - Énfasis1 11" xfId="7878"/>
    <cellStyle name="60% - Énfasis1 11 2" xfId="7879"/>
    <cellStyle name="60% - Énfasis1 12" xfId="7880"/>
    <cellStyle name="60% - Énfasis1 12 2" xfId="7881"/>
    <cellStyle name="60% - Énfasis1 13" xfId="7882"/>
    <cellStyle name="60% - Énfasis1 13 2" xfId="7883"/>
    <cellStyle name="60% - Énfasis1 14" xfId="7884"/>
    <cellStyle name="60% - Énfasis1 14 2" xfId="7885"/>
    <cellStyle name="60% - Énfasis1 15" xfId="7886"/>
    <cellStyle name="60% - Énfasis1 15 2" xfId="7887"/>
    <cellStyle name="60% - Énfasis1 16" xfId="7888"/>
    <cellStyle name="60% - Énfasis1 16 2" xfId="7889"/>
    <cellStyle name="60% - Énfasis1 17" xfId="7890"/>
    <cellStyle name="60% - Énfasis1 17 2" xfId="7891"/>
    <cellStyle name="60% - Énfasis1 18" xfId="7892"/>
    <cellStyle name="60% - Énfasis1 18 2" xfId="7893"/>
    <cellStyle name="60% - Énfasis1 19" xfId="7894"/>
    <cellStyle name="60% - Énfasis1 19 2" xfId="7895"/>
    <cellStyle name="60% - Énfasis1 2" xfId="7896"/>
    <cellStyle name="60% - Énfasis1 2 2" xfId="7897"/>
    <cellStyle name="60% - Énfasis1 2 2 2" xfId="7898"/>
    <cellStyle name="60% - Énfasis1 2 2 3" xfId="7899"/>
    <cellStyle name="60% - Énfasis1 2 3" xfId="7900"/>
    <cellStyle name="60% - Énfasis1 2_Chile DataRequest2210v1" xfId="7901"/>
    <cellStyle name="60% - Énfasis1 20" xfId="7902"/>
    <cellStyle name="60% - Énfasis1 20 2" xfId="7903"/>
    <cellStyle name="60% - Énfasis1 21" xfId="7904"/>
    <cellStyle name="60% - Énfasis1 21 2" xfId="7905"/>
    <cellStyle name="60% - Énfasis1 22" xfId="7906"/>
    <cellStyle name="60% - Énfasis1 22 2" xfId="7907"/>
    <cellStyle name="60% - Énfasis1 23" xfId="7908"/>
    <cellStyle name="60% - Énfasis1 23 2" xfId="7909"/>
    <cellStyle name="60% - Énfasis1 24" xfId="7910"/>
    <cellStyle name="60% - Énfasis1 24 2" xfId="7911"/>
    <cellStyle name="60% - Énfasis1 25" xfId="7912"/>
    <cellStyle name="60% - Énfasis1 25 2" xfId="7913"/>
    <cellStyle name="60% - Énfasis1 26" xfId="7914"/>
    <cellStyle name="60% - Énfasis1 26 2" xfId="7915"/>
    <cellStyle name="60% - Énfasis1 27" xfId="7916"/>
    <cellStyle name="60% - Énfasis1 27 2" xfId="7917"/>
    <cellStyle name="60% - Énfasis1 28" xfId="7918"/>
    <cellStyle name="60% - Énfasis1 28 2" xfId="7919"/>
    <cellStyle name="60% - Énfasis1 29" xfId="7920"/>
    <cellStyle name="60% - Énfasis1 29 2" xfId="7921"/>
    <cellStyle name="60% - Énfasis1 3" xfId="7922"/>
    <cellStyle name="60% - Énfasis1 30" xfId="7923"/>
    <cellStyle name="60% - Énfasis1 30 2" xfId="7924"/>
    <cellStyle name="60% - Énfasis1 31" xfId="7925"/>
    <cellStyle name="60% - Énfasis1 31 2" xfId="7926"/>
    <cellStyle name="60% - Énfasis1 32" xfId="7927"/>
    <cellStyle name="60% - Énfasis1 32 2" xfId="7928"/>
    <cellStyle name="60% - Énfasis1 33" xfId="7929"/>
    <cellStyle name="60% - Énfasis1 33 2" xfId="7930"/>
    <cellStyle name="60% - Énfasis1 34" xfId="7931"/>
    <cellStyle name="60% - Énfasis1 34 2" xfId="7932"/>
    <cellStyle name="60% - Énfasis1 35" xfId="7933"/>
    <cellStyle name="60% - Énfasis1 35 2" xfId="7934"/>
    <cellStyle name="60% - Énfasis1 36" xfId="7935"/>
    <cellStyle name="60% - Énfasis1 36 2" xfId="7936"/>
    <cellStyle name="60% - Énfasis1 37" xfId="7937"/>
    <cellStyle name="60% - Énfasis1 37 2" xfId="7938"/>
    <cellStyle name="60% - Énfasis1 38" xfId="7939"/>
    <cellStyle name="60% - Énfasis1 38 2" xfId="7940"/>
    <cellStyle name="60% - Énfasis1 39" xfId="7941"/>
    <cellStyle name="60% - Énfasis1 39 2" xfId="7942"/>
    <cellStyle name="60% - Énfasis1 4" xfId="7943"/>
    <cellStyle name="60% - Énfasis1 40" xfId="7944"/>
    <cellStyle name="60% - Énfasis1 40 2" xfId="7945"/>
    <cellStyle name="60% - Énfasis1 41" xfId="7946"/>
    <cellStyle name="60% - Énfasis1 41 2" xfId="7947"/>
    <cellStyle name="60% - Énfasis1 42" xfId="7948"/>
    <cellStyle name="60% - Énfasis1 42 2" xfId="7949"/>
    <cellStyle name="60% - Énfasis1 43" xfId="7950"/>
    <cellStyle name="60% - Énfasis1 43 2" xfId="7951"/>
    <cellStyle name="60% - Énfasis1 44" xfId="7952"/>
    <cellStyle name="60% - Énfasis1 44 2" xfId="7953"/>
    <cellStyle name="60% - Énfasis1 45" xfId="7954"/>
    <cellStyle name="60% - Énfasis1 45 2" xfId="7955"/>
    <cellStyle name="60% - Énfasis1 46" xfId="7956"/>
    <cellStyle name="60% - Énfasis1 46 2" xfId="7957"/>
    <cellStyle name="60% - Énfasis1 47" xfId="7958"/>
    <cellStyle name="60% - Énfasis1 47 2" xfId="7959"/>
    <cellStyle name="60% - Énfasis1 48" xfId="7960"/>
    <cellStyle name="60% - Énfasis1 48 2" xfId="7961"/>
    <cellStyle name="60% - Énfasis1 49" xfId="7962"/>
    <cellStyle name="60% - Énfasis1 49 2" xfId="7963"/>
    <cellStyle name="60% - Énfasis1 5" xfId="7964"/>
    <cellStyle name="60% - Énfasis1 5 2" xfId="7965"/>
    <cellStyle name="60% - Énfasis1 50" xfId="7966"/>
    <cellStyle name="60% - Énfasis1 50 2" xfId="7967"/>
    <cellStyle name="60% - Énfasis1 51" xfId="7968"/>
    <cellStyle name="60% - Énfasis1 51 2" xfId="7969"/>
    <cellStyle name="60% - Énfasis1 52" xfId="7970"/>
    <cellStyle name="60% - Énfasis1 52 2" xfId="7971"/>
    <cellStyle name="60% - Énfasis1 53" xfId="7972"/>
    <cellStyle name="60% - Énfasis1 53 2" xfId="7973"/>
    <cellStyle name="60% - Énfasis1 54" xfId="7974"/>
    <cellStyle name="60% - Énfasis1 54 2" xfId="7975"/>
    <cellStyle name="60% - Énfasis1 55" xfId="7976"/>
    <cellStyle name="60% - Énfasis1 55 2" xfId="7977"/>
    <cellStyle name="60% - Énfasis1 56" xfId="7978"/>
    <cellStyle name="60% - Énfasis1 56 2" xfId="7979"/>
    <cellStyle name="60% - Énfasis1 57" xfId="7980"/>
    <cellStyle name="60% - Énfasis1 57 2" xfId="7981"/>
    <cellStyle name="60% - Énfasis1 58" xfId="7982"/>
    <cellStyle name="60% - Énfasis1 58 2" xfId="7983"/>
    <cellStyle name="60% - Énfasis1 59" xfId="7984"/>
    <cellStyle name="60% - Énfasis1 59 2" xfId="7985"/>
    <cellStyle name="60% - Énfasis1 6" xfId="7986"/>
    <cellStyle name="60% - Énfasis1 6 2" xfId="7987"/>
    <cellStyle name="60% - Énfasis1 60" xfId="7988"/>
    <cellStyle name="60% - Énfasis1 60 2" xfId="7989"/>
    <cellStyle name="60% - Énfasis1 61" xfId="7990"/>
    <cellStyle name="60% - Énfasis1 61 2" xfId="7991"/>
    <cellStyle name="60% - Énfasis1 62" xfId="7992"/>
    <cellStyle name="60% - Énfasis1 62 2" xfId="7993"/>
    <cellStyle name="60% - Énfasis1 63" xfId="7994"/>
    <cellStyle name="60% - Énfasis1 63 2" xfId="7995"/>
    <cellStyle name="60% - Énfasis1 64" xfId="7996"/>
    <cellStyle name="60% - Énfasis1 64 2" xfId="7997"/>
    <cellStyle name="60% - Énfasis1 65" xfId="7998"/>
    <cellStyle name="60% - Énfasis1 65 2" xfId="7999"/>
    <cellStyle name="60% - Énfasis1 7" xfId="8000"/>
    <cellStyle name="60% - Énfasis1 7 2" xfId="8001"/>
    <cellStyle name="60% - Énfasis1 8" xfId="8002"/>
    <cellStyle name="60% - Énfasis1 8 2" xfId="8003"/>
    <cellStyle name="60% - Énfasis1 9" xfId="8004"/>
    <cellStyle name="60% - Énfasis1 9 2" xfId="8005"/>
    <cellStyle name="60% - Énfasis2 1" xfId="8006"/>
    <cellStyle name="60% - Énfasis2 10" xfId="8007"/>
    <cellStyle name="60% - Énfasis2 10 2" xfId="8008"/>
    <cellStyle name="60% - Énfasis2 11" xfId="8009"/>
    <cellStyle name="60% - Énfasis2 11 2" xfId="8010"/>
    <cellStyle name="60% - Énfasis2 12" xfId="8011"/>
    <cellStyle name="60% - Énfasis2 12 2" xfId="8012"/>
    <cellStyle name="60% - Énfasis2 13" xfId="8013"/>
    <cellStyle name="60% - Énfasis2 13 2" xfId="8014"/>
    <cellStyle name="60% - Énfasis2 14" xfId="8015"/>
    <cellStyle name="60% - Énfasis2 14 2" xfId="8016"/>
    <cellStyle name="60% - Énfasis2 15" xfId="8017"/>
    <cellStyle name="60% - Énfasis2 15 2" xfId="8018"/>
    <cellStyle name="60% - Énfasis2 16" xfId="8019"/>
    <cellStyle name="60% - Énfasis2 16 2" xfId="8020"/>
    <cellStyle name="60% - Énfasis2 17" xfId="8021"/>
    <cellStyle name="60% - Énfasis2 17 2" xfId="8022"/>
    <cellStyle name="60% - Énfasis2 18" xfId="8023"/>
    <cellStyle name="60% - Énfasis2 18 2" xfId="8024"/>
    <cellStyle name="60% - Énfasis2 19" xfId="8025"/>
    <cellStyle name="60% - Énfasis2 19 2" xfId="8026"/>
    <cellStyle name="60% - Énfasis2 2" xfId="8027"/>
    <cellStyle name="60% - Énfasis2 2 2" xfId="8028"/>
    <cellStyle name="60% - Énfasis2 2 2 2" xfId="8029"/>
    <cellStyle name="60% - Énfasis2 2 2 3" xfId="8030"/>
    <cellStyle name="60% - Énfasis2 2 3" xfId="8031"/>
    <cellStyle name="60% - Énfasis2 2_Chile DataRequest2210v1" xfId="8032"/>
    <cellStyle name="60% - Énfasis2 20" xfId="8033"/>
    <cellStyle name="60% - Énfasis2 20 2" xfId="8034"/>
    <cellStyle name="60% - Énfasis2 21" xfId="8035"/>
    <cellStyle name="60% - Énfasis2 21 2" xfId="8036"/>
    <cellStyle name="60% - Énfasis2 22" xfId="8037"/>
    <cellStyle name="60% - Énfasis2 22 2" xfId="8038"/>
    <cellStyle name="60% - Énfasis2 23" xfId="8039"/>
    <cellStyle name="60% - Énfasis2 23 2" xfId="8040"/>
    <cellStyle name="60% - Énfasis2 24" xfId="8041"/>
    <cellStyle name="60% - Énfasis2 24 2" xfId="8042"/>
    <cellStyle name="60% - Énfasis2 25" xfId="8043"/>
    <cellStyle name="60% - Énfasis2 25 2" xfId="8044"/>
    <cellStyle name="60% - Énfasis2 26" xfId="8045"/>
    <cellStyle name="60% - Énfasis2 26 2" xfId="8046"/>
    <cellStyle name="60% - Énfasis2 27" xfId="8047"/>
    <cellStyle name="60% - Énfasis2 27 2" xfId="8048"/>
    <cellStyle name="60% - Énfasis2 28" xfId="8049"/>
    <cellStyle name="60% - Énfasis2 28 2" xfId="8050"/>
    <cellStyle name="60% - Énfasis2 29" xfId="8051"/>
    <cellStyle name="60% - Énfasis2 29 2" xfId="8052"/>
    <cellStyle name="60% - Énfasis2 3" xfId="8053"/>
    <cellStyle name="60% - Énfasis2 3 2" xfId="8054"/>
    <cellStyle name="60% - Énfasis2 30" xfId="8055"/>
    <cellStyle name="60% - Énfasis2 30 2" xfId="8056"/>
    <cellStyle name="60% - Énfasis2 31" xfId="8057"/>
    <cellStyle name="60% - Énfasis2 31 2" xfId="8058"/>
    <cellStyle name="60% - Énfasis2 32" xfId="8059"/>
    <cellStyle name="60% - Énfasis2 32 2" xfId="8060"/>
    <cellStyle name="60% - Énfasis2 33" xfId="8061"/>
    <cellStyle name="60% - Énfasis2 33 2" xfId="8062"/>
    <cellStyle name="60% - Énfasis2 34" xfId="8063"/>
    <cellStyle name="60% - Énfasis2 34 2" xfId="8064"/>
    <cellStyle name="60% - Énfasis2 35" xfId="8065"/>
    <cellStyle name="60% - Énfasis2 35 2" xfId="8066"/>
    <cellStyle name="60% - Énfasis2 36" xfId="8067"/>
    <cellStyle name="60% - Énfasis2 36 2" xfId="8068"/>
    <cellStyle name="60% - Énfasis2 37" xfId="8069"/>
    <cellStyle name="60% - Énfasis2 37 2" xfId="8070"/>
    <cellStyle name="60% - Énfasis2 38" xfId="8071"/>
    <cellStyle name="60% - Énfasis2 38 2" xfId="8072"/>
    <cellStyle name="60% - Énfasis2 39" xfId="8073"/>
    <cellStyle name="60% - Énfasis2 39 2" xfId="8074"/>
    <cellStyle name="60% - Énfasis2 4" xfId="8075"/>
    <cellStyle name="60% - Énfasis2 4 2" xfId="8076"/>
    <cellStyle name="60% - Énfasis2 40" xfId="8077"/>
    <cellStyle name="60% - Énfasis2 40 2" xfId="8078"/>
    <cellStyle name="60% - Énfasis2 41" xfId="8079"/>
    <cellStyle name="60% - Énfasis2 41 2" xfId="8080"/>
    <cellStyle name="60% - Énfasis2 42" xfId="8081"/>
    <cellStyle name="60% - Énfasis2 42 2" xfId="8082"/>
    <cellStyle name="60% - Énfasis2 43" xfId="8083"/>
    <cellStyle name="60% - Énfasis2 43 2" xfId="8084"/>
    <cellStyle name="60% - Énfasis2 44" xfId="8085"/>
    <cellStyle name="60% - Énfasis2 44 2" xfId="8086"/>
    <cellStyle name="60% - Énfasis2 45" xfId="8087"/>
    <cellStyle name="60% - Énfasis2 45 2" xfId="8088"/>
    <cellStyle name="60% - Énfasis2 46" xfId="8089"/>
    <cellStyle name="60% - Énfasis2 46 2" xfId="8090"/>
    <cellStyle name="60% - Énfasis2 47" xfId="8091"/>
    <cellStyle name="60% - Énfasis2 47 2" xfId="8092"/>
    <cellStyle name="60% - Énfasis2 48" xfId="8093"/>
    <cellStyle name="60% - Énfasis2 48 2" xfId="8094"/>
    <cellStyle name="60% - Énfasis2 49" xfId="8095"/>
    <cellStyle name="60% - Énfasis2 49 2" xfId="8096"/>
    <cellStyle name="60% - Énfasis2 5" xfId="8097"/>
    <cellStyle name="60% - Énfasis2 5 2" xfId="8098"/>
    <cellStyle name="60% - Énfasis2 50" xfId="8099"/>
    <cellStyle name="60% - Énfasis2 50 2" xfId="8100"/>
    <cellStyle name="60% - Énfasis2 51" xfId="8101"/>
    <cellStyle name="60% - Énfasis2 51 2" xfId="8102"/>
    <cellStyle name="60% - Énfasis2 52" xfId="8103"/>
    <cellStyle name="60% - Énfasis2 52 2" xfId="8104"/>
    <cellStyle name="60% - Énfasis2 53" xfId="8105"/>
    <cellStyle name="60% - Énfasis2 53 2" xfId="8106"/>
    <cellStyle name="60% - Énfasis2 54" xfId="8107"/>
    <cellStyle name="60% - Énfasis2 54 2" xfId="8108"/>
    <cellStyle name="60% - Énfasis2 55" xfId="8109"/>
    <cellStyle name="60% - Énfasis2 55 2" xfId="8110"/>
    <cellStyle name="60% - Énfasis2 56" xfId="8111"/>
    <cellStyle name="60% - Énfasis2 56 2" xfId="8112"/>
    <cellStyle name="60% - Énfasis2 57" xfId="8113"/>
    <cellStyle name="60% - Énfasis2 57 2" xfId="8114"/>
    <cellStyle name="60% - Énfasis2 58" xfId="8115"/>
    <cellStyle name="60% - Énfasis2 58 2" xfId="8116"/>
    <cellStyle name="60% - Énfasis2 59" xfId="8117"/>
    <cellStyle name="60% - Énfasis2 59 2" xfId="8118"/>
    <cellStyle name="60% - Énfasis2 6" xfId="8119"/>
    <cellStyle name="60% - Énfasis2 6 2" xfId="8120"/>
    <cellStyle name="60% - Énfasis2 60" xfId="8121"/>
    <cellStyle name="60% - Énfasis2 60 2" xfId="8122"/>
    <cellStyle name="60% - Énfasis2 61" xfId="8123"/>
    <cellStyle name="60% - Énfasis2 61 2" xfId="8124"/>
    <cellStyle name="60% - Énfasis2 62" xfId="8125"/>
    <cellStyle name="60% - Énfasis2 62 2" xfId="8126"/>
    <cellStyle name="60% - Énfasis2 63" xfId="8127"/>
    <cellStyle name="60% - Énfasis2 63 2" xfId="8128"/>
    <cellStyle name="60% - Énfasis2 64" xfId="8129"/>
    <cellStyle name="60% - Énfasis2 64 2" xfId="8130"/>
    <cellStyle name="60% - Énfasis2 65" xfId="8131"/>
    <cellStyle name="60% - Énfasis2 65 2" xfId="8132"/>
    <cellStyle name="60% - Énfasis2 7" xfId="8133"/>
    <cellStyle name="60% - Énfasis2 7 2" xfId="8134"/>
    <cellStyle name="60% - Énfasis2 8" xfId="8135"/>
    <cellStyle name="60% - Énfasis2 8 2" xfId="8136"/>
    <cellStyle name="60% - Énfasis2 9" xfId="8137"/>
    <cellStyle name="60% - Énfasis2 9 2" xfId="8138"/>
    <cellStyle name="60% - Énfasis3 1" xfId="8139"/>
    <cellStyle name="60% - Énfasis3 10" xfId="8140"/>
    <cellStyle name="60% - Énfasis3 10 2" xfId="8141"/>
    <cellStyle name="60% - Énfasis3 11" xfId="8142"/>
    <cellStyle name="60% - Énfasis3 11 2" xfId="8143"/>
    <cellStyle name="60% - Énfasis3 12" xfId="8144"/>
    <cellStyle name="60% - Énfasis3 12 2" xfId="8145"/>
    <cellStyle name="60% - Énfasis3 13" xfId="8146"/>
    <cellStyle name="60% - Énfasis3 13 2" xfId="8147"/>
    <cellStyle name="60% - Énfasis3 14" xfId="8148"/>
    <cellStyle name="60% - Énfasis3 14 2" xfId="8149"/>
    <cellStyle name="60% - Énfasis3 15" xfId="8150"/>
    <cellStyle name="60% - Énfasis3 15 2" xfId="8151"/>
    <cellStyle name="60% - Énfasis3 16" xfId="8152"/>
    <cellStyle name="60% - Énfasis3 16 2" xfId="8153"/>
    <cellStyle name="60% - Énfasis3 17" xfId="8154"/>
    <cellStyle name="60% - Énfasis3 17 2" xfId="8155"/>
    <cellStyle name="60% - Énfasis3 18" xfId="8156"/>
    <cellStyle name="60% - Énfasis3 18 2" xfId="8157"/>
    <cellStyle name="60% - Énfasis3 19" xfId="8158"/>
    <cellStyle name="60% - Énfasis3 19 2" xfId="8159"/>
    <cellStyle name="60% - Énfasis3 2" xfId="8160"/>
    <cellStyle name="60% - Énfasis3 2 2" xfId="8161"/>
    <cellStyle name="60% - Énfasis3 2 2 2" xfId="8162"/>
    <cellStyle name="60% - Énfasis3 2 2 3" xfId="8163"/>
    <cellStyle name="60% - Énfasis3 2 3" xfId="8164"/>
    <cellStyle name="60% - Énfasis3 2_Chile DataRequest2210v1" xfId="8165"/>
    <cellStyle name="60% - Énfasis3 20" xfId="8166"/>
    <cellStyle name="60% - Énfasis3 20 2" xfId="8167"/>
    <cellStyle name="60% - Énfasis3 21" xfId="8168"/>
    <cellStyle name="60% - Énfasis3 21 2" xfId="8169"/>
    <cellStyle name="60% - Énfasis3 22" xfId="8170"/>
    <cellStyle name="60% - Énfasis3 22 2" xfId="8171"/>
    <cellStyle name="60% - Énfasis3 23" xfId="8172"/>
    <cellStyle name="60% - Énfasis3 23 2" xfId="8173"/>
    <cellStyle name="60% - Énfasis3 24" xfId="8174"/>
    <cellStyle name="60% - Énfasis3 24 2" xfId="8175"/>
    <cellStyle name="60% - Énfasis3 25" xfId="8176"/>
    <cellStyle name="60% - Énfasis3 25 2" xfId="8177"/>
    <cellStyle name="60% - Énfasis3 26" xfId="8178"/>
    <cellStyle name="60% - Énfasis3 26 2" xfId="8179"/>
    <cellStyle name="60% - Énfasis3 27" xfId="8180"/>
    <cellStyle name="60% - Énfasis3 27 2" xfId="8181"/>
    <cellStyle name="60% - Énfasis3 28" xfId="8182"/>
    <cellStyle name="60% - Énfasis3 28 2" xfId="8183"/>
    <cellStyle name="60% - Énfasis3 29" xfId="8184"/>
    <cellStyle name="60% - Énfasis3 29 2" xfId="8185"/>
    <cellStyle name="60% - Énfasis3 3" xfId="8186"/>
    <cellStyle name="60% - Énfasis3 30" xfId="8187"/>
    <cellStyle name="60% - Énfasis3 30 2" xfId="8188"/>
    <cellStyle name="60% - Énfasis3 31" xfId="8189"/>
    <cellStyle name="60% - Énfasis3 31 2" xfId="8190"/>
    <cellStyle name="60% - Énfasis3 32" xfId="8191"/>
    <cellStyle name="60% - Énfasis3 32 2" xfId="8192"/>
    <cellStyle name="60% - Énfasis3 33" xfId="8193"/>
    <cellStyle name="60% - Énfasis3 33 2" xfId="8194"/>
    <cellStyle name="60% - Énfasis3 34" xfId="8195"/>
    <cellStyle name="60% - Énfasis3 34 2" xfId="8196"/>
    <cellStyle name="60% - Énfasis3 35" xfId="8197"/>
    <cellStyle name="60% - Énfasis3 35 2" xfId="8198"/>
    <cellStyle name="60% - Énfasis3 36" xfId="8199"/>
    <cellStyle name="60% - Énfasis3 36 2" xfId="8200"/>
    <cellStyle name="60% - Énfasis3 37" xfId="8201"/>
    <cellStyle name="60% - Énfasis3 37 2" xfId="8202"/>
    <cellStyle name="60% - Énfasis3 38" xfId="8203"/>
    <cellStyle name="60% - Énfasis3 38 2" xfId="8204"/>
    <cellStyle name="60% - Énfasis3 39" xfId="8205"/>
    <cellStyle name="60% - Énfasis3 39 2" xfId="8206"/>
    <cellStyle name="60% - Énfasis3 4" xfId="8207"/>
    <cellStyle name="60% - Énfasis3 40" xfId="8208"/>
    <cellStyle name="60% - Énfasis3 40 2" xfId="8209"/>
    <cellStyle name="60% - Énfasis3 41" xfId="8210"/>
    <cellStyle name="60% - Énfasis3 41 2" xfId="8211"/>
    <cellStyle name="60% - Énfasis3 42" xfId="8212"/>
    <cellStyle name="60% - Énfasis3 42 2" xfId="8213"/>
    <cellStyle name="60% - Énfasis3 43" xfId="8214"/>
    <cellStyle name="60% - Énfasis3 43 2" xfId="8215"/>
    <cellStyle name="60% - Énfasis3 44" xfId="8216"/>
    <cellStyle name="60% - Énfasis3 44 2" xfId="8217"/>
    <cellStyle name="60% - Énfasis3 45" xfId="8218"/>
    <cellStyle name="60% - Énfasis3 45 2" xfId="8219"/>
    <cellStyle name="60% - Énfasis3 46" xfId="8220"/>
    <cellStyle name="60% - Énfasis3 46 2" xfId="8221"/>
    <cellStyle name="60% - Énfasis3 47" xfId="8222"/>
    <cellStyle name="60% - Énfasis3 47 2" xfId="8223"/>
    <cellStyle name="60% - Énfasis3 48" xfId="8224"/>
    <cellStyle name="60% - Énfasis3 48 2" xfId="8225"/>
    <cellStyle name="60% - Énfasis3 49" xfId="8226"/>
    <cellStyle name="60% - Énfasis3 49 2" xfId="8227"/>
    <cellStyle name="60% - Énfasis3 5" xfId="8228"/>
    <cellStyle name="60% - Énfasis3 5 2" xfId="8229"/>
    <cellStyle name="60% - Énfasis3 50" xfId="8230"/>
    <cellStyle name="60% - Énfasis3 50 2" xfId="8231"/>
    <cellStyle name="60% - Énfasis3 51" xfId="8232"/>
    <cellStyle name="60% - Énfasis3 51 2" xfId="8233"/>
    <cellStyle name="60% - Énfasis3 52" xfId="8234"/>
    <cellStyle name="60% - Énfasis3 52 2" xfId="8235"/>
    <cellStyle name="60% - Énfasis3 53" xfId="8236"/>
    <cellStyle name="60% - Énfasis3 53 2" xfId="8237"/>
    <cellStyle name="60% - Énfasis3 54" xfId="8238"/>
    <cellStyle name="60% - Énfasis3 54 2" xfId="8239"/>
    <cellStyle name="60% - Énfasis3 55" xfId="8240"/>
    <cellStyle name="60% - Énfasis3 55 2" xfId="8241"/>
    <cellStyle name="60% - Énfasis3 56" xfId="8242"/>
    <cellStyle name="60% - Énfasis3 56 2" xfId="8243"/>
    <cellStyle name="60% - Énfasis3 57" xfId="8244"/>
    <cellStyle name="60% - Énfasis3 57 2" xfId="8245"/>
    <cellStyle name="60% - Énfasis3 58" xfId="8246"/>
    <cellStyle name="60% - Énfasis3 58 2" xfId="8247"/>
    <cellStyle name="60% - Énfasis3 59" xfId="8248"/>
    <cellStyle name="60% - Énfasis3 59 2" xfId="8249"/>
    <cellStyle name="60% - Énfasis3 6" xfId="8250"/>
    <cellStyle name="60% - Énfasis3 6 2" xfId="8251"/>
    <cellStyle name="60% - Énfasis3 60" xfId="8252"/>
    <cellStyle name="60% - Énfasis3 60 2" xfId="8253"/>
    <cellStyle name="60% - Énfasis3 61" xfId="8254"/>
    <cellStyle name="60% - Énfasis3 61 2" xfId="8255"/>
    <cellStyle name="60% - Énfasis3 62" xfId="8256"/>
    <cellStyle name="60% - Énfasis3 62 2" xfId="8257"/>
    <cellStyle name="60% - Énfasis3 63" xfId="8258"/>
    <cellStyle name="60% - Énfasis3 63 2" xfId="8259"/>
    <cellStyle name="60% - Énfasis3 64" xfId="8260"/>
    <cellStyle name="60% - Énfasis3 64 2" xfId="8261"/>
    <cellStyle name="60% - Énfasis3 65" xfId="8262"/>
    <cellStyle name="60% - Énfasis3 65 2" xfId="8263"/>
    <cellStyle name="60% - Énfasis3 7" xfId="8264"/>
    <cellStyle name="60% - Énfasis3 7 2" xfId="8265"/>
    <cellStyle name="60% - Énfasis3 8" xfId="8266"/>
    <cellStyle name="60% - Énfasis3 8 2" xfId="8267"/>
    <cellStyle name="60% - Énfasis3 9" xfId="8268"/>
    <cellStyle name="60% - Énfasis3 9 2" xfId="8269"/>
    <cellStyle name="60% - Énfasis4 1" xfId="8270"/>
    <cellStyle name="60% - Énfasis4 10" xfId="8271"/>
    <cellStyle name="60% - Énfasis4 10 2" xfId="8272"/>
    <cellStyle name="60% - Énfasis4 11" xfId="8273"/>
    <cellStyle name="60% - Énfasis4 11 2" xfId="8274"/>
    <cellStyle name="60% - Énfasis4 12" xfId="8275"/>
    <cellStyle name="60% - Énfasis4 12 2" xfId="8276"/>
    <cellStyle name="60% - Énfasis4 13" xfId="8277"/>
    <cellStyle name="60% - Énfasis4 13 2" xfId="8278"/>
    <cellStyle name="60% - Énfasis4 14" xfId="8279"/>
    <cellStyle name="60% - Énfasis4 14 2" xfId="8280"/>
    <cellStyle name="60% - Énfasis4 15" xfId="8281"/>
    <cellStyle name="60% - Énfasis4 15 2" xfId="8282"/>
    <cellStyle name="60% - Énfasis4 16" xfId="8283"/>
    <cellStyle name="60% - Énfasis4 16 2" xfId="8284"/>
    <cellStyle name="60% - Énfasis4 17" xfId="8285"/>
    <cellStyle name="60% - Énfasis4 17 2" xfId="8286"/>
    <cellStyle name="60% - Énfasis4 18" xfId="8287"/>
    <cellStyle name="60% - Énfasis4 18 2" xfId="8288"/>
    <cellStyle name="60% - Énfasis4 19" xfId="8289"/>
    <cellStyle name="60% - Énfasis4 19 2" xfId="8290"/>
    <cellStyle name="60% - Énfasis4 2" xfId="8291"/>
    <cellStyle name="60% - Énfasis4 2 2" xfId="8292"/>
    <cellStyle name="60% - Énfasis4 2 2 2" xfId="8293"/>
    <cellStyle name="60% - Énfasis4 2 2 3" xfId="8294"/>
    <cellStyle name="60% - Énfasis4 2 3" xfId="8295"/>
    <cellStyle name="60% - Énfasis4 2_Chile DataRequest2210v1" xfId="8296"/>
    <cellStyle name="60% - Énfasis4 20" xfId="8297"/>
    <cellStyle name="60% - Énfasis4 20 2" xfId="8298"/>
    <cellStyle name="60% - Énfasis4 21" xfId="8299"/>
    <cellStyle name="60% - Énfasis4 21 2" xfId="8300"/>
    <cellStyle name="60% - Énfasis4 22" xfId="8301"/>
    <cellStyle name="60% - Énfasis4 22 2" xfId="8302"/>
    <cellStyle name="60% - Énfasis4 23" xfId="8303"/>
    <cellStyle name="60% - Énfasis4 23 2" xfId="8304"/>
    <cellStyle name="60% - Énfasis4 24" xfId="8305"/>
    <cellStyle name="60% - Énfasis4 24 2" xfId="8306"/>
    <cellStyle name="60% - Énfasis4 25" xfId="8307"/>
    <cellStyle name="60% - Énfasis4 25 2" xfId="8308"/>
    <cellStyle name="60% - Énfasis4 26" xfId="8309"/>
    <cellStyle name="60% - Énfasis4 26 2" xfId="8310"/>
    <cellStyle name="60% - Énfasis4 27" xfId="8311"/>
    <cellStyle name="60% - Énfasis4 27 2" xfId="8312"/>
    <cellStyle name="60% - Énfasis4 28" xfId="8313"/>
    <cellStyle name="60% - Énfasis4 28 2" xfId="8314"/>
    <cellStyle name="60% - Énfasis4 29" xfId="8315"/>
    <cellStyle name="60% - Énfasis4 29 2" xfId="8316"/>
    <cellStyle name="60% - Énfasis4 3" xfId="8317"/>
    <cellStyle name="60% - Énfasis4 30" xfId="8318"/>
    <cellStyle name="60% - Énfasis4 30 2" xfId="8319"/>
    <cellStyle name="60% - Énfasis4 31" xfId="8320"/>
    <cellStyle name="60% - Énfasis4 31 2" xfId="8321"/>
    <cellStyle name="60% - Énfasis4 32" xfId="8322"/>
    <cellStyle name="60% - Énfasis4 32 2" xfId="8323"/>
    <cellStyle name="60% - Énfasis4 33" xfId="8324"/>
    <cellStyle name="60% - Énfasis4 33 2" xfId="8325"/>
    <cellStyle name="60% - Énfasis4 34" xfId="8326"/>
    <cellStyle name="60% - Énfasis4 34 2" xfId="8327"/>
    <cellStyle name="60% - Énfasis4 35" xfId="8328"/>
    <cellStyle name="60% - Énfasis4 35 2" xfId="8329"/>
    <cellStyle name="60% - Énfasis4 36" xfId="8330"/>
    <cellStyle name="60% - Énfasis4 36 2" xfId="8331"/>
    <cellStyle name="60% - Énfasis4 37" xfId="8332"/>
    <cellStyle name="60% - Énfasis4 37 2" xfId="8333"/>
    <cellStyle name="60% - Énfasis4 38" xfId="8334"/>
    <cellStyle name="60% - Énfasis4 38 2" xfId="8335"/>
    <cellStyle name="60% - Énfasis4 39" xfId="8336"/>
    <cellStyle name="60% - Énfasis4 39 2" xfId="8337"/>
    <cellStyle name="60% - Énfasis4 4" xfId="8338"/>
    <cellStyle name="60% - Énfasis4 40" xfId="8339"/>
    <cellStyle name="60% - Énfasis4 40 2" xfId="8340"/>
    <cellStyle name="60% - Énfasis4 41" xfId="8341"/>
    <cellStyle name="60% - Énfasis4 41 2" xfId="8342"/>
    <cellStyle name="60% - Énfasis4 42" xfId="8343"/>
    <cellStyle name="60% - Énfasis4 42 2" xfId="8344"/>
    <cellStyle name="60% - Énfasis4 43" xfId="8345"/>
    <cellStyle name="60% - Énfasis4 43 2" xfId="8346"/>
    <cellStyle name="60% - Énfasis4 44" xfId="8347"/>
    <cellStyle name="60% - Énfasis4 44 2" xfId="8348"/>
    <cellStyle name="60% - Énfasis4 45" xfId="8349"/>
    <cellStyle name="60% - Énfasis4 45 2" xfId="8350"/>
    <cellStyle name="60% - Énfasis4 46" xfId="8351"/>
    <cellStyle name="60% - Énfasis4 46 2" xfId="8352"/>
    <cellStyle name="60% - Énfasis4 47" xfId="8353"/>
    <cellStyle name="60% - Énfasis4 47 2" xfId="8354"/>
    <cellStyle name="60% - Énfasis4 48" xfId="8355"/>
    <cellStyle name="60% - Énfasis4 48 2" xfId="8356"/>
    <cellStyle name="60% - Énfasis4 49" xfId="8357"/>
    <cellStyle name="60% - Énfasis4 49 2" xfId="8358"/>
    <cellStyle name="60% - Énfasis4 5" xfId="8359"/>
    <cellStyle name="60% - Énfasis4 5 2" xfId="8360"/>
    <cellStyle name="60% - Énfasis4 50" xfId="8361"/>
    <cellStyle name="60% - Énfasis4 50 2" xfId="8362"/>
    <cellStyle name="60% - Énfasis4 51" xfId="8363"/>
    <cellStyle name="60% - Énfasis4 51 2" xfId="8364"/>
    <cellStyle name="60% - Énfasis4 52" xfId="8365"/>
    <cellStyle name="60% - Énfasis4 52 2" xfId="8366"/>
    <cellStyle name="60% - Énfasis4 53" xfId="8367"/>
    <cellStyle name="60% - Énfasis4 53 2" xfId="8368"/>
    <cellStyle name="60% - Énfasis4 54" xfId="8369"/>
    <cellStyle name="60% - Énfasis4 54 2" xfId="8370"/>
    <cellStyle name="60% - Énfasis4 55" xfId="8371"/>
    <cellStyle name="60% - Énfasis4 55 2" xfId="8372"/>
    <cellStyle name="60% - Énfasis4 56" xfId="8373"/>
    <cellStyle name="60% - Énfasis4 56 2" xfId="8374"/>
    <cellStyle name="60% - Énfasis4 57" xfId="8375"/>
    <cellStyle name="60% - Énfasis4 57 2" xfId="8376"/>
    <cellStyle name="60% - Énfasis4 58" xfId="8377"/>
    <cellStyle name="60% - Énfasis4 58 2" xfId="8378"/>
    <cellStyle name="60% - Énfasis4 59" xfId="8379"/>
    <cellStyle name="60% - Énfasis4 59 2" xfId="8380"/>
    <cellStyle name="60% - Énfasis4 6" xfId="8381"/>
    <cellStyle name="60% - Énfasis4 6 2" xfId="8382"/>
    <cellStyle name="60% - Énfasis4 60" xfId="8383"/>
    <cellStyle name="60% - Énfasis4 60 2" xfId="8384"/>
    <cellStyle name="60% - Énfasis4 61" xfId="8385"/>
    <cellStyle name="60% - Énfasis4 61 2" xfId="8386"/>
    <cellStyle name="60% - Énfasis4 62" xfId="8387"/>
    <cellStyle name="60% - Énfasis4 62 2" xfId="8388"/>
    <cellStyle name="60% - Énfasis4 63" xfId="8389"/>
    <cellStyle name="60% - Énfasis4 63 2" xfId="8390"/>
    <cellStyle name="60% - Énfasis4 64" xfId="8391"/>
    <cellStyle name="60% - Énfasis4 64 2" xfId="8392"/>
    <cellStyle name="60% - Énfasis4 65" xfId="8393"/>
    <cellStyle name="60% - Énfasis4 65 2" xfId="8394"/>
    <cellStyle name="60% - Énfasis4 7" xfId="8395"/>
    <cellStyle name="60% - Énfasis4 7 2" xfId="8396"/>
    <cellStyle name="60% - Énfasis4 8" xfId="8397"/>
    <cellStyle name="60% - Énfasis4 8 2" xfId="8398"/>
    <cellStyle name="60% - Énfasis4 9" xfId="8399"/>
    <cellStyle name="60% - Énfasis4 9 2" xfId="8400"/>
    <cellStyle name="60% - Énfasis5 1" xfId="8401"/>
    <cellStyle name="60% - Énfasis5 10" xfId="8402"/>
    <cellStyle name="60% - Énfasis5 10 2" xfId="8403"/>
    <cellStyle name="60% - Énfasis5 11" xfId="8404"/>
    <cellStyle name="60% - Énfasis5 11 2" xfId="8405"/>
    <cellStyle name="60% - Énfasis5 12" xfId="8406"/>
    <cellStyle name="60% - Énfasis5 12 2" xfId="8407"/>
    <cellStyle name="60% - Énfasis5 13" xfId="8408"/>
    <cellStyle name="60% - Énfasis5 13 2" xfId="8409"/>
    <cellStyle name="60% - Énfasis5 14" xfId="8410"/>
    <cellStyle name="60% - Énfasis5 14 2" xfId="8411"/>
    <cellStyle name="60% - Énfasis5 15" xfId="8412"/>
    <cellStyle name="60% - Énfasis5 15 2" xfId="8413"/>
    <cellStyle name="60% - Énfasis5 16" xfId="8414"/>
    <cellStyle name="60% - Énfasis5 16 2" xfId="8415"/>
    <cellStyle name="60% - Énfasis5 17" xfId="8416"/>
    <cellStyle name="60% - Énfasis5 17 2" xfId="8417"/>
    <cellStyle name="60% - Énfasis5 18" xfId="8418"/>
    <cellStyle name="60% - Énfasis5 18 2" xfId="8419"/>
    <cellStyle name="60% - Énfasis5 19" xfId="8420"/>
    <cellStyle name="60% - Énfasis5 19 2" xfId="8421"/>
    <cellStyle name="60% - Énfasis5 2" xfId="8422"/>
    <cellStyle name="60% - Énfasis5 2 2" xfId="8423"/>
    <cellStyle name="60% - Énfasis5 2 2 2" xfId="8424"/>
    <cellStyle name="60% - Énfasis5 2 2 3" xfId="8425"/>
    <cellStyle name="60% - Énfasis5 2 3" xfId="8426"/>
    <cellStyle name="60% - Énfasis5 2_Chile DataRequest2210v1" xfId="8427"/>
    <cellStyle name="60% - Énfasis5 20" xfId="8428"/>
    <cellStyle name="60% - Énfasis5 20 2" xfId="8429"/>
    <cellStyle name="60% - Énfasis5 21" xfId="8430"/>
    <cellStyle name="60% - Énfasis5 21 2" xfId="8431"/>
    <cellStyle name="60% - Énfasis5 22" xfId="8432"/>
    <cellStyle name="60% - Énfasis5 22 2" xfId="8433"/>
    <cellStyle name="60% - Énfasis5 23" xfId="8434"/>
    <cellStyle name="60% - Énfasis5 23 2" xfId="8435"/>
    <cellStyle name="60% - Énfasis5 24" xfId="8436"/>
    <cellStyle name="60% - Énfasis5 24 2" xfId="8437"/>
    <cellStyle name="60% - Énfasis5 25" xfId="8438"/>
    <cellStyle name="60% - Énfasis5 25 2" xfId="8439"/>
    <cellStyle name="60% - Énfasis5 26" xfId="8440"/>
    <cellStyle name="60% - Énfasis5 26 2" xfId="8441"/>
    <cellStyle name="60% - Énfasis5 27" xfId="8442"/>
    <cellStyle name="60% - Énfasis5 27 2" xfId="8443"/>
    <cellStyle name="60% - Énfasis5 28" xfId="8444"/>
    <cellStyle name="60% - Énfasis5 28 2" xfId="8445"/>
    <cellStyle name="60% - Énfasis5 29" xfId="8446"/>
    <cellStyle name="60% - Énfasis5 29 2" xfId="8447"/>
    <cellStyle name="60% - Énfasis5 3" xfId="8448"/>
    <cellStyle name="60% - Énfasis5 3 2" xfId="8449"/>
    <cellStyle name="60% - Énfasis5 30" xfId="8450"/>
    <cellStyle name="60% - Énfasis5 30 2" xfId="8451"/>
    <cellStyle name="60% - Énfasis5 31" xfId="8452"/>
    <cellStyle name="60% - Énfasis5 31 2" xfId="8453"/>
    <cellStyle name="60% - Énfasis5 32" xfId="8454"/>
    <cellStyle name="60% - Énfasis5 32 2" xfId="8455"/>
    <cellStyle name="60% - Énfasis5 33" xfId="8456"/>
    <cellStyle name="60% - Énfasis5 33 2" xfId="8457"/>
    <cellStyle name="60% - Énfasis5 34" xfId="8458"/>
    <cellStyle name="60% - Énfasis5 34 2" xfId="8459"/>
    <cellStyle name="60% - Énfasis5 35" xfId="8460"/>
    <cellStyle name="60% - Énfasis5 35 2" xfId="8461"/>
    <cellStyle name="60% - Énfasis5 36" xfId="8462"/>
    <cellStyle name="60% - Énfasis5 36 2" xfId="8463"/>
    <cellStyle name="60% - Énfasis5 37" xfId="8464"/>
    <cellStyle name="60% - Énfasis5 37 2" xfId="8465"/>
    <cellStyle name="60% - Énfasis5 38" xfId="8466"/>
    <cellStyle name="60% - Énfasis5 38 2" xfId="8467"/>
    <cellStyle name="60% - Énfasis5 39" xfId="8468"/>
    <cellStyle name="60% - Énfasis5 39 2" xfId="8469"/>
    <cellStyle name="60% - Énfasis5 4" xfId="8470"/>
    <cellStyle name="60% - Énfasis5 4 2" xfId="8471"/>
    <cellStyle name="60% - Énfasis5 40" xfId="8472"/>
    <cellStyle name="60% - Énfasis5 40 2" xfId="8473"/>
    <cellStyle name="60% - Énfasis5 41" xfId="8474"/>
    <cellStyle name="60% - Énfasis5 41 2" xfId="8475"/>
    <cellStyle name="60% - Énfasis5 42" xfId="8476"/>
    <cellStyle name="60% - Énfasis5 42 2" xfId="8477"/>
    <cellStyle name="60% - Énfasis5 43" xfId="8478"/>
    <cellStyle name="60% - Énfasis5 43 2" xfId="8479"/>
    <cellStyle name="60% - Énfasis5 44" xfId="8480"/>
    <cellStyle name="60% - Énfasis5 44 2" xfId="8481"/>
    <cellStyle name="60% - Énfasis5 45" xfId="8482"/>
    <cellStyle name="60% - Énfasis5 45 2" xfId="8483"/>
    <cellStyle name="60% - Énfasis5 46" xfId="8484"/>
    <cellStyle name="60% - Énfasis5 46 2" xfId="8485"/>
    <cellStyle name="60% - Énfasis5 47" xfId="8486"/>
    <cellStyle name="60% - Énfasis5 47 2" xfId="8487"/>
    <cellStyle name="60% - Énfasis5 48" xfId="8488"/>
    <cellStyle name="60% - Énfasis5 48 2" xfId="8489"/>
    <cellStyle name="60% - Énfasis5 49" xfId="8490"/>
    <cellStyle name="60% - Énfasis5 49 2" xfId="8491"/>
    <cellStyle name="60% - Énfasis5 5" xfId="8492"/>
    <cellStyle name="60% - Énfasis5 5 2" xfId="8493"/>
    <cellStyle name="60% - Énfasis5 50" xfId="8494"/>
    <cellStyle name="60% - Énfasis5 50 2" xfId="8495"/>
    <cellStyle name="60% - Énfasis5 51" xfId="8496"/>
    <cellStyle name="60% - Énfasis5 51 2" xfId="8497"/>
    <cellStyle name="60% - Énfasis5 52" xfId="8498"/>
    <cellStyle name="60% - Énfasis5 52 2" xfId="8499"/>
    <cellStyle name="60% - Énfasis5 53" xfId="8500"/>
    <cellStyle name="60% - Énfasis5 53 2" xfId="8501"/>
    <cellStyle name="60% - Énfasis5 54" xfId="8502"/>
    <cellStyle name="60% - Énfasis5 54 2" xfId="8503"/>
    <cellStyle name="60% - Énfasis5 55" xfId="8504"/>
    <cellStyle name="60% - Énfasis5 55 2" xfId="8505"/>
    <cellStyle name="60% - Énfasis5 56" xfId="8506"/>
    <cellStyle name="60% - Énfasis5 56 2" xfId="8507"/>
    <cellStyle name="60% - Énfasis5 57" xfId="8508"/>
    <cellStyle name="60% - Énfasis5 57 2" xfId="8509"/>
    <cellStyle name="60% - Énfasis5 58" xfId="8510"/>
    <cellStyle name="60% - Énfasis5 58 2" xfId="8511"/>
    <cellStyle name="60% - Énfasis5 59" xfId="8512"/>
    <cellStyle name="60% - Énfasis5 59 2" xfId="8513"/>
    <cellStyle name="60% - Énfasis5 6" xfId="8514"/>
    <cellStyle name="60% - Énfasis5 6 2" xfId="8515"/>
    <cellStyle name="60% - Énfasis5 60" xfId="8516"/>
    <cellStyle name="60% - Énfasis5 60 2" xfId="8517"/>
    <cellStyle name="60% - Énfasis5 61" xfId="8518"/>
    <cellStyle name="60% - Énfasis5 61 2" xfId="8519"/>
    <cellStyle name="60% - Énfasis5 62" xfId="8520"/>
    <cellStyle name="60% - Énfasis5 62 2" xfId="8521"/>
    <cellStyle name="60% - Énfasis5 63" xfId="8522"/>
    <cellStyle name="60% - Énfasis5 63 2" xfId="8523"/>
    <cellStyle name="60% - Énfasis5 64" xfId="8524"/>
    <cellStyle name="60% - Énfasis5 64 2" xfId="8525"/>
    <cellStyle name="60% - Énfasis5 65" xfId="8526"/>
    <cellStyle name="60% - Énfasis5 65 2" xfId="8527"/>
    <cellStyle name="60% - Énfasis5 7" xfId="8528"/>
    <cellStyle name="60% - Énfasis5 7 2" xfId="8529"/>
    <cellStyle name="60% - Énfasis5 8" xfId="8530"/>
    <cellStyle name="60% - Énfasis5 8 2" xfId="8531"/>
    <cellStyle name="60% - Énfasis5 9" xfId="8532"/>
    <cellStyle name="60% - Énfasis5 9 2" xfId="8533"/>
    <cellStyle name="60% - Énfasis6 1" xfId="8534"/>
    <cellStyle name="60% - Énfasis6 10" xfId="8535"/>
    <cellStyle name="60% - Énfasis6 10 2" xfId="8536"/>
    <cellStyle name="60% - Énfasis6 11" xfId="8537"/>
    <cellStyle name="60% - Énfasis6 11 2" xfId="8538"/>
    <cellStyle name="60% - Énfasis6 12" xfId="8539"/>
    <cellStyle name="60% - Énfasis6 12 2" xfId="8540"/>
    <cellStyle name="60% - Énfasis6 13" xfId="8541"/>
    <cellStyle name="60% - Énfasis6 13 2" xfId="8542"/>
    <cellStyle name="60% - Énfasis6 14" xfId="8543"/>
    <cellStyle name="60% - Énfasis6 14 2" xfId="8544"/>
    <cellStyle name="60% - Énfasis6 15" xfId="8545"/>
    <cellStyle name="60% - Énfasis6 15 2" xfId="8546"/>
    <cellStyle name="60% - Énfasis6 16" xfId="8547"/>
    <cellStyle name="60% - Énfasis6 16 2" xfId="8548"/>
    <cellStyle name="60% - Énfasis6 17" xfId="8549"/>
    <cellStyle name="60% - Énfasis6 17 2" xfId="8550"/>
    <cellStyle name="60% - Énfasis6 18" xfId="8551"/>
    <cellStyle name="60% - Énfasis6 18 2" xfId="8552"/>
    <cellStyle name="60% - Énfasis6 19" xfId="8553"/>
    <cellStyle name="60% - Énfasis6 19 2" xfId="8554"/>
    <cellStyle name="60% - Énfasis6 2" xfId="8555"/>
    <cellStyle name="60% - Énfasis6 2 2" xfId="8556"/>
    <cellStyle name="60% - Énfasis6 2 2 2" xfId="8557"/>
    <cellStyle name="60% - Énfasis6 2 2 3" xfId="8558"/>
    <cellStyle name="60% - Énfasis6 2 3" xfId="8559"/>
    <cellStyle name="60% - Énfasis6 2_Chile DataRequest2210v1" xfId="8560"/>
    <cellStyle name="60% - Énfasis6 20" xfId="8561"/>
    <cellStyle name="60% - Énfasis6 20 2" xfId="8562"/>
    <cellStyle name="60% - Énfasis6 21" xfId="8563"/>
    <cellStyle name="60% - Énfasis6 21 2" xfId="8564"/>
    <cellStyle name="60% - Énfasis6 22" xfId="8565"/>
    <cellStyle name="60% - Énfasis6 22 2" xfId="8566"/>
    <cellStyle name="60% - Énfasis6 23" xfId="8567"/>
    <cellStyle name="60% - Énfasis6 23 2" xfId="8568"/>
    <cellStyle name="60% - Énfasis6 24" xfId="8569"/>
    <cellStyle name="60% - Énfasis6 24 2" xfId="8570"/>
    <cellStyle name="60% - Énfasis6 25" xfId="8571"/>
    <cellStyle name="60% - Énfasis6 25 2" xfId="8572"/>
    <cellStyle name="60% - Énfasis6 26" xfId="8573"/>
    <cellStyle name="60% - Énfasis6 26 2" xfId="8574"/>
    <cellStyle name="60% - Énfasis6 27" xfId="8575"/>
    <cellStyle name="60% - Énfasis6 27 2" xfId="8576"/>
    <cellStyle name="60% - Énfasis6 28" xfId="8577"/>
    <cellStyle name="60% - Énfasis6 28 2" xfId="8578"/>
    <cellStyle name="60% - Énfasis6 29" xfId="8579"/>
    <cellStyle name="60% - Énfasis6 29 2" xfId="8580"/>
    <cellStyle name="60% - Énfasis6 3" xfId="8581"/>
    <cellStyle name="60% - Énfasis6 30" xfId="8582"/>
    <cellStyle name="60% - Énfasis6 30 2" xfId="8583"/>
    <cellStyle name="60% - Énfasis6 31" xfId="8584"/>
    <cellStyle name="60% - Énfasis6 31 2" xfId="8585"/>
    <cellStyle name="60% - Énfasis6 32" xfId="8586"/>
    <cellStyle name="60% - Énfasis6 32 2" xfId="8587"/>
    <cellStyle name="60% - Énfasis6 33" xfId="8588"/>
    <cellStyle name="60% - Énfasis6 33 2" xfId="8589"/>
    <cellStyle name="60% - Énfasis6 34" xfId="8590"/>
    <cellStyle name="60% - Énfasis6 34 2" xfId="8591"/>
    <cellStyle name="60% - Énfasis6 35" xfId="8592"/>
    <cellStyle name="60% - Énfasis6 35 2" xfId="8593"/>
    <cellStyle name="60% - Énfasis6 36" xfId="8594"/>
    <cellStyle name="60% - Énfasis6 36 2" xfId="8595"/>
    <cellStyle name="60% - Énfasis6 37" xfId="8596"/>
    <cellStyle name="60% - Énfasis6 37 2" xfId="8597"/>
    <cellStyle name="60% - Énfasis6 38" xfId="8598"/>
    <cellStyle name="60% - Énfasis6 38 2" xfId="8599"/>
    <cellStyle name="60% - Énfasis6 39" xfId="8600"/>
    <cellStyle name="60% - Énfasis6 39 2" xfId="8601"/>
    <cellStyle name="60% - Énfasis6 4" xfId="8602"/>
    <cellStyle name="60% - Énfasis6 40" xfId="8603"/>
    <cellStyle name="60% - Énfasis6 40 2" xfId="8604"/>
    <cellStyle name="60% - Énfasis6 41" xfId="8605"/>
    <cellStyle name="60% - Énfasis6 41 2" xfId="8606"/>
    <cellStyle name="60% - Énfasis6 42" xfId="8607"/>
    <cellStyle name="60% - Énfasis6 42 2" xfId="8608"/>
    <cellStyle name="60% - Énfasis6 43" xfId="8609"/>
    <cellStyle name="60% - Énfasis6 43 2" xfId="8610"/>
    <cellStyle name="60% - Énfasis6 44" xfId="8611"/>
    <cellStyle name="60% - Énfasis6 44 2" xfId="8612"/>
    <cellStyle name="60% - Énfasis6 45" xfId="8613"/>
    <cellStyle name="60% - Énfasis6 45 2" xfId="8614"/>
    <cellStyle name="60% - Énfasis6 46" xfId="8615"/>
    <cellStyle name="60% - Énfasis6 46 2" xfId="8616"/>
    <cellStyle name="60% - Énfasis6 47" xfId="8617"/>
    <cellStyle name="60% - Énfasis6 47 2" xfId="8618"/>
    <cellStyle name="60% - Énfasis6 48" xfId="8619"/>
    <cellStyle name="60% - Énfasis6 48 2" xfId="8620"/>
    <cellStyle name="60% - Énfasis6 49" xfId="8621"/>
    <cellStyle name="60% - Énfasis6 49 2" xfId="8622"/>
    <cellStyle name="60% - Énfasis6 5" xfId="8623"/>
    <cellStyle name="60% - Énfasis6 5 2" xfId="8624"/>
    <cellStyle name="60% - Énfasis6 50" xfId="8625"/>
    <cellStyle name="60% - Énfasis6 50 2" xfId="8626"/>
    <cellStyle name="60% - Énfasis6 51" xfId="8627"/>
    <cellStyle name="60% - Énfasis6 51 2" xfId="8628"/>
    <cellStyle name="60% - Énfasis6 52" xfId="8629"/>
    <cellStyle name="60% - Énfasis6 52 2" xfId="8630"/>
    <cellStyle name="60% - Énfasis6 53" xfId="8631"/>
    <cellStyle name="60% - Énfasis6 53 2" xfId="8632"/>
    <cellStyle name="60% - Énfasis6 54" xfId="8633"/>
    <cellStyle name="60% - Énfasis6 54 2" xfId="8634"/>
    <cellStyle name="60% - Énfasis6 55" xfId="8635"/>
    <cellStyle name="60% - Énfasis6 55 2" xfId="8636"/>
    <cellStyle name="60% - Énfasis6 56" xfId="8637"/>
    <cellStyle name="60% - Énfasis6 56 2" xfId="8638"/>
    <cellStyle name="60% - Énfasis6 57" xfId="8639"/>
    <cellStyle name="60% - Énfasis6 57 2" xfId="8640"/>
    <cellStyle name="60% - Énfasis6 58" xfId="8641"/>
    <cellStyle name="60% - Énfasis6 58 2" xfId="8642"/>
    <cellStyle name="60% - Énfasis6 59" xfId="8643"/>
    <cellStyle name="60% - Énfasis6 59 2" xfId="8644"/>
    <cellStyle name="60% - Énfasis6 6" xfId="8645"/>
    <cellStyle name="60% - Énfasis6 6 2" xfId="8646"/>
    <cellStyle name="60% - Énfasis6 60" xfId="8647"/>
    <cellStyle name="60% - Énfasis6 60 2" xfId="8648"/>
    <cellStyle name="60% - Énfasis6 61" xfId="8649"/>
    <cellStyle name="60% - Énfasis6 61 2" xfId="8650"/>
    <cellStyle name="60% - Énfasis6 62" xfId="8651"/>
    <cellStyle name="60% - Énfasis6 62 2" xfId="8652"/>
    <cellStyle name="60% - Énfasis6 63" xfId="8653"/>
    <cellStyle name="60% - Énfasis6 63 2" xfId="8654"/>
    <cellStyle name="60% - Énfasis6 64" xfId="8655"/>
    <cellStyle name="60% - Énfasis6 64 2" xfId="8656"/>
    <cellStyle name="60% - Énfasis6 65" xfId="8657"/>
    <cellStyle name="60% - Énfasis6 65 2" xfId="8658"/>
    <cellStyle name="60% - Énfasis6 7" xfId="8659"/>
    <cellStyle name="60% - Énfasis6 7 2" xfId="8660"/>
    <cellStyle name="60% - Énfasis6 8" xfId="8661"/>
    <cellStyle name="60% - Énfasis6 8 2" xfId="8662"/>
    <cellStyle name="60% - Énfasis6 9" xfId="8663"/>
    <cellStyle name="60% - Énfasis6 9 2" xfId="8664"/>
    <cellStyle name="60% - 强调文字颜色 1" xfId="8665"/>
    <cellStyle name="60% - 强调文字颜色 2" xfId="8666"/>
    <cellStyle name="60% - 强调文字颜色 3" xfId="8667"/>
    <cellStyle name="60% - 强调文字颜色 4" xfId="8668"/>
    <cellStyle name="60% - 强调文字颜色 5" xfId="8669"/>
    <cellStyle name="60% - 强调文字颜色 6" xfId="8670"/>
    <cellStyle name="9" xfId="8671"/>
    <cellStyle name="9DIG" xfId="8672"/>
    <cellStyle name="Accent1" xfId="8673"/>
    <cellStyle name="Accent1 - 20%" xfId="8674"/>
    <cellStyle name="Accent1 - 40%" xfId="8675"/>
    <cellStyle name="Accent1 - 60%" xfId="8676"/>
    <cellStyle name="Accent1 2" xfId="8677"/>
    <cellStyle name="Accent1 3" xfId="8678"/>
    <cellStyle name="Accent1 4" xfId="8679"/>
    <cellStyle name="Accent1 5" xfId="8680"/>
    <cellStyle name="Accent2" xfId="8681"/>
    <cellStyle name="Accent2 - 20%" xfId="8682"/>
    <cellStyle name="Accent2 - 40%" xfId="8683"/>
    <cellStyle name="Accent2 - 60%" xfId="8684"/>
    <cellStyle name="Accent2 2" xfId="8685"/>
    <cellStyle name="Accent2 3" xfId="8686"/>
    <cellStyle name="Accent3" xfId="8687"/>
    <cellStyle name="Accent3 - 20%" xfId="8688"/>
    <cellStyle name="Accent3 - 40%" xfId="8689"/>
    <cellStyle name="Accent3 - 60%" xfId="8690"/>
    <cellStyle name="Accent3 2" xfId="8691"/>
    <cellStyle name="Accent3 3" xfId="8692"/>
    <cellStyle name="Accent4" xfId="8693"/>
    <cellStyle name="Accent4 - 20%" xfId="8694"/>
    <cellStyle name="Accent4 - 40%" xfId="8695"/>
    <cellStyle name="Accent4 - 60%" xfId="8696"/>
    <cellStyle name="Accent4 2" xfId="8697"/>
    <cellStyle name="Accent4 3" xfId="8698"/>
    <cellStyle name="Accent5" xfId="8699"/>
    <cellStyle name="Accent5 - 20%" xfId="8700"/>
    <cellStyle name="Accent5 - 40%" xfId="8701"/>
    <cellStyle name="Accent5 - 60%" xfId="8702"/>
    <cellStyle name="Accent5 2" xfId="8703"/>
    <cellStyle name="Accent5 3" xfId="8704"/>
    <cellStyle name="Accent6" xfId="8705"/>
    <cellStyle name="Accent6 - 20%" xfId="8706"/>
    <cellStyle name="Accent6 - 40%" xfId="8707"/>
    <cellStyle name="Accent6 - 60%" xfId="8708"/>
    <cellStyle name="Accent6 2" xfId="8709"/>
    <cellStyle name="Accent6 3" xfId="8710"/>
    <cellStyle name="Acción" xfId="8711"/>
    <cellStyle name="Acción 2" xfId="8712"/>
    <cellStyle name="Acción 3" xfId="8713"/>
    <cellStyle name="Acción 4" xfId="8714"/>
    <cellStyle name="Acción 5" xfId="8715"/>
    <cellStyle name="Acción 6" xfId="8716"/>
    <cellStyle name="Acción 7" xfId="8717"/>
    <cellStyle name="Action" xfId="8718"/>
    <cellStyle name="Action 2" xfId="8719"/>
    <cellStyle name="Action 2 2" xfId="8720"/>
    <cellStyle name="Action 2 2 2" xfId="8721"/>
    <cellStyle name="Action 2 2 2 2" xfId="8722"/>
    <cellStyle name="Action 2 2 2 2 2" xfId="8723"/>
    <cellStyle name="Action 2 2 2 2 3" xfId="8724"/>
    <cellStyle name="Action 2 2 2 2 4" xfId="8725"/>
    <cellStyle name="Action 2 2 2 2 5" xfId="8726"/>
    <cellStyle name="Action 2 2 2 2 6" xfId="8727"/>
    <cellStyle name="Action 2 2 2 2 7" xfId="8728"/>
    <cellStyle name="Action 2 2 2 3" xfId="8729"/>
    <cellStyle name="Action 2 2 2 3 2" xfId="8730"/>
    <cellStyle name="Action 2 2 2 3 3" xfId="8731"/>
    <cellStyle name="Action 2 2 2 3 4" xfId="8732"/>
    <cellStyle name="Action 2 2 2 3 5" xfId="8733"/>
    <cellStyle name="Action 2 2 2 3 6" xfId="8734"/>
    <cellStyle name="Action 2 2 2 3 7" xfId="8735"/>
    <cellStyle name="Action 2 2 3" xfId="8736"/>
    <cellStyle name="Action 2 2 4" xfId="8737"/>
    <cellStyle name="Action 2 2 5" xfId="8738"/>
    <cellStyle name="Action 2 2 6" xfId="8739"/>
    <cellStyle name="Action 2 2 7" xfId="8740"/>
    <cellStyle name="Action 2 2 8" xfId="8741"/>
    <cellStyle name="Action 2 2 9" xfId="8742"/>
    <cellStyle name="Action 2 3" xfId="8743"/>
    <cellStyle name="Action 2 3 2" xfId="8744"/>
    <cellStyle name="Action 2 3 3" xfId="8745"/>
    <cellStyle name="Action 2 3 4" xfId="8746"/>
    <cellStyle name="Action 2 3 5" xfId="8747"/>
    <cellStyle name="Action 2 3 6" xfId="8748"/>
    <cellStyle name="Action 2 3 7" xfId="8749"/>
    <cellStyle name="Action 2 4" xfId="8750"/>
    <cellStyle name="Action 2 4 2" xfId="8751"/>
    <cellStyle name="Action 2 4 3" xfId="8752"/>
    <cellStyle name="Action 2 4 4" xfId="8753"/>
    <cellStyle name="Action 2 4 5" xfId="8754"/>
    <cellStyle name="Action 2 4 6" xfId="8755"/>
    <cellStyle name="Action 2 4 7" xfId="8756"/>
    <cellStyle name="Action 3" xfId="8757"/>
    <cellStyle name="Action 3 2" xfId="8758"/>
    <cellStyle name="Action 3 3" xfId="8759"/>
    <cellStyle name="Action 3 4" xfId="8760"/>
    <cellStyle name="Action 3 5" xfId="8761"/>
    <cellStyle name="Action 3 6" xfId="8762"/>
    <cellStyle name="Action 3 7" xfId="8763"/>
    <cellStyle name="Action 4" xfId="8764"/>
    <cellStyle name="Action 4 2" xfId="8765"/>
    <cellStyle name="Action 4 3" xfId="8766"/>
    <cellStyle name="Action 4 4" xfId="8767"/>
    <cellStyle name="Action 4 5" xfId="8768"/>
    <cellStyle name="Action 4 6" xfId="8769"/>
    <cellStyle name="Action 4 7" xfId="8770"/>
    <cellStyle name="Action 5" xfId="8771"/>
    <cellStyle name="Action 5 2" xfId="8772"/>
    <cellStyle name="Action 5 3" xfId="8773"/>
    <cellStyle name="Action 5 4" xfId="8774"/>
    <cellStyle name="Action 5 5" xfId="8775"/>
    <cellStyle name="Action 5 6" xfId="8776"/>
    <cellStyle name="Action 5 7" xfId="8777"/>
    <cellStyle name="Action 6" xfId="8778"/>
    <cellStyle name="Action 7" xfId="8779"/>
    <cellStyle name="Actual Date" xfId="8780"/>
    <cellStyle name="Advertencia_RESUMEN SERVICIO FEBRERO" xfId="8781"/>
    <cellStyle name="AFINE" xfId="8782"/>
    <cellStyle name="Año" xfId="8783"/>
    <cellStyle name="Año 1" xfId="8784"/>
    <cellStyle name="Atención 1" xfId="8785"/>
    <cellStyle name="axlcolour" xfId="8786"/>
    <cellStyle name="Bad" xfId="8787"/>
    <cellStyle name="Bad 2" xfId="8788"/>
    <cellStyle name="Bad 3" xfId="8789"/>
    <cellStyle name="blank" xfId="8790"/>
    <cellStyle name="Blue" xfId="8791"/>
    <cellStyle name="Body" xfId="8792"/>
    <cellStyle name="Bom" xfId="8793"/>
    <cellStyle name="Border Heavy" xfId="8794"/>
    <cellStyle name="Border Thin" xfId="8795"/>
    <cellStyle name="Brown" xfId="8796"/>
    <cellStyle name="bstitutes]_x000d__x000d_; The following mappings take Word for MS-DOS names, PostScript names, and TrueType_x000d__x000d_; names into account" xfId="8797"/>
    <cellStyle name="bstitutes]_x000d__x000d_; The following mappings take Word for MS-DOS names, PostScript names, and TrueType_x000d__x000d_; names into account 2" xfId="8798"/>
    <cellStyle name="bstitutes]_x000d__x000d_; The following mappings take Word for MS-DOS names, PostScript names, and TrueType_x000d__x000d_; names into account_Detalle equipos" xfId="8799"/>
    <cellStyle name="Buena 1" xfId="8800"/>
    <cellStyle name="Buena 10" xfId="8801"/>
    <cellStyle name="Buena 10 2" xfId="8802"/>
    <cellStyle name="Buena 11" xfId="8803"/>
    <cellStyle name="Buena 11 2" xfId="8804"/>
    <cellStyle name="Buena 12" xfId="8805"/>
    <cellStyle name="Buena 12 2" xfId="8806"/>
    <cellStyle name="Buena 13" xfId="8807"/>
    <cellStyle name="Buena 13 2" xfId="8808"/>
    <cellStyle name="Buena 14" xfId="8809"/>
    <cellStyle name="Buena 14 2" xfId="8810"/>
    <cellStyle name="Buena 15" xfId="8811"/>
    <cellStyle name="Buena 15 2" xfId="8812"/>
    <cellStyle name="Buena 16" xfId="8813"/>
    <cellStyle name="Buena 16 2" xfId="8814"/>
    <cellStyle name="Buena 17" xfId="8815"/>
    <cellStyle name="Buena 17 2" xfId="8816"/>
    <cellStyle name="Buena 18" xfId="8817"/>
    <cellStyle name="Buena 18 2" xfId="8818"/>
    <cellStyle name="Buena 19" xfId="8819"/>
    <cellStyle name="Buena 19 2" xfId="8820"/>
    <cellStyle name="Buena 2" xfId="8821"/>
    <cellStyle name="Buena 2 2" xfId="8822"/>
    <cellStyle name="Buena 2 2 2" xfId="8823"/>
    <cellStyle name="Buena 2 2 3" xfId="8824"/>
    <cellStyle name="Buena 2 3" xfId="8825"/>
    <cellStyle name="Buena 2_Chile DataRequest2210v1" xfId="8826"/>
    <cellStyle name="Buena 20" xfId="8827"/>
    <cellStyle name="Buena 20 2" xfId="8828"/>
    <cellStyle name="Buena 21" xfId="8829"/>
    <cellStyle name="Buena 21 2" xfId="8830"/>
    <cellStyle name="Buena 22" xfId="8831"/>
    <cellStyle name="Buena 22 2" xfId="8832"/>
    <cellStyle name="Buena 23" xfId="8833"/>
    <cellStyle name="Buena 23 2" xfId="8834"/>
    <cellStyle name="Buena 24" xfId="8835"/>
    <cellStyle name="Buena 24 2" xfId="8836"/>
    <cellStyle name="Buena 25" xfId="8837"/>
    <cellStyle name="Buena 25 2" xfId="8838"/>
    <cellStyle name="Buena 26" xfId="8839"/>
    <cellStyle name="Buena 26 2" xfId="8840"/>
    <cellStyle name="Buena 27" xfId="8841"/>
    <cellStyle name="Buena 27 2" xfId="8842"/>
    <cellStyle name="Buena 28" xfId="8843"/>
    <cellStyle name="Buena 28 2" xfId="8844"/>
    <cellStyle name="Buena 29" xfId="8845"/>
    <cellStyle name="Buena 29 2" xfId="8846"/>
    <cellStyle name="Buena 3" xfId="8847"/>
    <cellStyle name="Buena 3 2" xfId="8848"/>
    <cellStyle name="Buena 30" xfId="8849"/>
    <cellStyle name="Buena 30 2" xfId="8850"/>
    <cellStyle name="Buena 31" xfId="8851"/>
    <cellStyle name="Buena 31 2" xfId="8852"/>
    <cellStyle name="Buena 32" xfId="8853"/>
    <cellStyle name="Buena 32 2" xfId="8854"/>
    <cellStyle name="Buena 33" xfId="8855"/>
    <cellStyle name="Buena 33 2" xfId="8856"/>
    <cellStyle name="Buena 34" xfId="8857"/>
    <cellStyle name="Buena 34 2" xfId="8858"/>
    <cellStyle name="Buena 35" xfId="8859"/>
    <cellStyle name="Buena 35 2" xfId="8860"/>
    <cellStyle name="Buena 36" xfId="8861"/>
    <cellStyle name="Buena 36 2" xfId="8862"/>
    <cellStyle name="Buena 37" xfId="8863"/>
    <cellStyle name="Buena 37 2" xfId="8864"/>
    <cellStyle name="Buena 38" xfId="8865"/>
    <cellStyle name="Buena 38 2" xfId="8866"/>
    <cellStyle name="Buena 39" xfId="8867"/>
    <cellStyle name="Buena 39 2" xfId="8868"/>
    <cellStyle name="Buena 4" xfId="8869"/>
    <cellStyle name="Buena 40" xfId="8870"/>
    <cellStyle name="Buena 40 2" xfId="8871"/>
    <cellStyle name="Buena 41" xfId="8872"/>
    <cellStyle name="Buena 41 2" xfId="8873"/>
    <cellStyle name="Buena 42" xfId="8874"/>
    <cellStyle name="Buena 42 2" xfId="8875"/>
    <cellStyle name="Buena 43" xfId="8876"/>
    <cellStyle name="Buena 43 2" xfId="8877"/>
    <cellStyle name="Buena 44" xfId="8878"/>
    <cellStyle name="Buena 44 2" xfId="8879"/>
    <cellStyle name="Buena 45" xfId="8880"/>
    <cellStyle name="Buena 45 2" xfId="8881"/>
    <cellStyle name="Buena 46" xfId="8882"/>
    <cellStyle name="Buena 46 2" xfId="8883"/>
    <cellStyle name="Buena 47" xfId="8884"/>
    <cellStyle name="Buena 47 2" xfId="8885"/>
    <cellStyle name="Buena 48" xfId="8886"/>
    <cellStyle name="Buena 48 2" xfId="8887"/>
    <cellStyle name="Buena 49" xfId="8888"/>
    <cellStyle name="Buena 49 2" xfId="8889"/>
    <cellStyle name="Buena 5" xfId="8890"/>
    <cellStyle name="Buena 5 2" xfId="8891"/>
    <cellStyle name="Buena 50" xfId="8892"/>
    <cellStyle name="Buena 50 2" xfId="8893"/>
    <cellStyle name="Buena 51" xfId="8894"/>
    <cellStyle name="Buena 51 2" xfId="8895"/>
    <cellStyle name="Buena 52" xfId="8896"/>
    <cellStyle name="Buena 52 2" xfId="8897"/>
    <cellStyle name="Buena 53" xfId="8898"/>
    <cellStyle name="Buena 53 2" xfId="8899"/>
    <cellStyle name="Buena 54" xfId="8900"/>
    <cellStyle name="Buena 54 2" xfId="8901"/>
    <cellStyle name="Buena 55" xfId="8902"/>
    <cellStyle name="Buena 55 2" xfId="8903"/>
    <cellStyle name="Buena 56" xfId="8904"/>
    <cellStyle name="Buena 56 2" xfId="8905"/>
    <cellStyle name="Buena 57" xfId="8906"/>
    <cellStyle name="Buena 57 2" xfId="8907"/>
    <cellStyle name="Buena 58" xfId="8908"/>
    <cellStyle name="Buena 58 2" xfId="8909"/>
    <cellStyle name="Buena 59" xfId="8910"/>
    <cellStyle name="Buena 59 2" xfId="8911"/>
    <cellStyle name="Buena 6" xfId="8912"/>
    <cellStyle name="Buena 6 2" xfId="8913"/>
    <cellStyle name="Buena 60" xfId="8914"/>
    <cellStyle name="Buena 60 2" xfId="8915"/>
    <cellStyle name="Buena 61" xfId="8916"/>
    <cellStyle name="Buena 61 2" xfId="8917"/>
    <cellStyle name="Buena 62" xfId="8918"/>
    <cellStyle name="Buena 62 2" xfId="8919"/>
    <cellStyle name="Buena 63" xfId="8920"/>
    <cellStyle name="Buena 63 2" xfId="8921"/>
    <cellStyle name="Buena 64" xfId="8922"/>
    <cellStyle name="Buena 64 2" xfId="8923"/>
    <cellStyle name="Buena 65" xfId="8924"/>
    <cellStyle name="Buena 65 2" xfId="8925"/>
    <cellStyle name="Buena 7" xfId="8926"/>
    <cellStyle name="Buena 7 2" xfId="8927"/>
    <cellStyle name="Buena 8" xfId="8928"/>
    <cellStyle name="Buena 8 2" xfId="8929"/>
    <cellStyle name="Buena 9" xfId="8930"/>
    <cellStyle name="Buena 9 2" xfId="8931"/>
    <cellStyle name="Cabecera 1" xfId="8932"/>
    <cellStyle name="Cabecera 2" xfId="8933"/>
    <cellStyle name="Calcular_RESUMEN SERVICIO FEBRERO" xfId="8934"/>
    <cellStyle name="Calculation" xfId="8935"/>
    <cellStyle name="Calculation 2" xfId="8936"/>
    <cellStyle name="Calculation 3" xfId="8937"/>
    <cellStyle name="Cálculo 1" xfId="8938"/>
    <cellStyle name="Cálculo 10" xfId="8939"/>
    <cellStyle name="Cálculo 10 2" xfId="8940"/>
    <cellStyle name="Cálculo 11" xfId="8941"/>
    <cellStyle name="Cálculo 11 2" xfId="8942"/>
    <cellStyle name="Cálculo 12" xfId="8943"/>
    <cellStyle name="Cálculo 12 2" xfId="8944"/>
    <cellStyle name="Cálculo 13" xfId="8945"/>
    <cellStyle name="Cálculo 13 2" xfId="8946"/>
    <cellStyle name="Cálculo 14" xfId="8947"/>
    <cellStyle name="Cálculo 14 2" xfId="8948"/>
    <cellStyle name="Cálculo 15" xfId="8949"/>
    <cellStyle name="Cálculo 15 2" xfId="8950"/>
    <cellStyle name="Cálculo 16" xfId="8951"/>
    <cellStyle name="Cálculo 16 2" xfId="8952"/>
    <cellStyle name="Cálculo 17" xfId="8953"/>
    <cellStyle name="Cálculo 17 2" xfId="8954"/>
    <cellStyle name="Cálculo 18" xfId="8955"/>
    <cellStyle name="Cálculo 18 2" xfId="8956"/>
    <cellStyle name="Cálculo 19" xfId="8957"/>
    <cellStyle name="Cálculo 19 2" xfId="8958"/>
    <cellStyle name="Cálculo 2" xfId="8959"/>
    <cellStyle name="Cálculo 2 2" xfId="8960"/>
    <cellStyle name="Cálculo 2 2 2" xfId="8961"/>
    <cellStyle name="Cálculo 2 2 3" xfId="8962"/>
    <cellStyle name="Cálculo 2 3" xfId="8963"/>
    <cellStyle name="Cálculo 2_Chile DataRequest2210v1" xfId="8964"/>
    <cellStyle name="Cálculo 20" xfId="8965"/>
    <cellStyle name="Cálculo 20 2" xfId="8966"/>
    <cellStyle name="Cálculo 21" xfId="8967"/>
    <cellStyle name="Cálculo 21 2" xfId="8968"/>
    <cellStyle name="Cálculo 22" xfId="8969"/>
    <cellStyle name="Cálculo 22 2" xfId="8970"/>
    <cellStyle name="Cálculo 23" xfId="8971"/>
    <cellStyle name="Cálculo 23 2" xfId="8972"/>
    <cellStyle name="Cálculo 24" xfId="8973"/>
    <cellStyle name="Cálculo 24 2" xfId="8974"/>
    <cellStyle name="Cálculo 25" xfId="8975"/>
    <cellStyle name="Cálculo 25 2" xfId="8976"/>
    <cellStyle name="Cálculo 26" xfId="8977"/>
    <cellStyle name="Cálculo 26 2" xfId="8978"/>
    <cellStyle name="Cálculo 27" xfId="8979"/>
    <cellStyle name="Cálculo 27 2" xfId="8980"/>
    <cellStyle name="Cálculo 28" xfId="8981"/>
    <cellStyle name="Cálculo 28 2" xfId="8982"/>
    <cellStyle name="Cálculo 29" xfId="8983"/>
    <cellStyle name="Cálculo 29 2" xfId="8984"/>
    <cellStyle name="Cálculo 3" xfId="8985"/>
    <cellStyle name="Cálculo 30" xfId="8986"/>
    <cellStyle name="Cálculo 30 2" xfId="8987"/>
    <cellStyle name="Cálculo 31" xfId="8988"/>
    <cellStyle name="Cálculo 31 2" xfId="8989"/>
    <cellStyle name="Cálculo 32" xfId="8990"/>
    <cellStyle name="Cálculo 32 2" xfId="8991"/>
    <cellStyle name="Cálculo 33" xfId="8992"/>
    <cellStyle name="Cálculo 33 2" xfId="8993"/>
    <cellStyle name="Cálculo 34" xfId="8994"/>
    <cellStyle name="Cálculo 34 2" xfId="8995"/>
    <cellStyle name="Cálculo 35" xfId="8996"/>
    <cellStyle name="Cálculo 35 2" xfId="8997"/>
    <cellStyle name="Cálculo 36" xfId="8998"/>
    <cellStyle name="Cálculo 36 2" xfId="8999"/>
    <cellStyle name="Cálculo 37" xfId="9000"/>
    <cellStyle name="Cálculo 37 2" xfId="9001"/>
    <cellStyle name="Cálculo 38" xfId="9002"/>
    <cellStyle name="Cálculo 38 2" xfId="9003"/>
    <cellStyle name="Cálculo 39" xfId="9004"/>
    <cellStyle name="Cálculo 39 2" xfId="9005"/>
    <cellStyle name="Cálculo 4" xfId="9006"/>
    <cellStyle name="Cálculo 40" xfId="9007"/>
    <cellStyle name="Cálculo 40 2" xfId="9008"/>
    <cellStyle name="Cálculo 41" xfId="9009"/>
    <cellStyle name="Cálculo 41 2" xfId="9010"/>
    <cellStyle name="Cálculo 42" xfId="9011"/>
    <cellStyle name="Cálculo 42 2" xfId="9012"/>
    <cellStyle name="Cálculo 43" xfId="9013"/>
    <cellStyle name="Cálculo 43 2" xfId="9014"/>
    <cellStyle name="Cálculo 44" xfId="9015"/>
    <cellStyle name="Cálculo 44 2" xfId="9016"/>
    <cellStyle name="Cálculo 45" xfId="9017"/>
    <cellStyle name="Cálculo 45 2" xfId="9018"/>
    <cellStyle name="Cálculo 46" xfId="9019"/>
    <cellStyle name="Cálculo 46 2" xfId="9020"/>
    <cellStyle name="Cálculo 47" xfId="9021"/>
    <cellStyle name="Cálculo 47 2" xfId="9022"/>
    <cellStyle name="Cálculo 48" xfId="9023"/>
    <cellStyle name="Cálculo 48 2" xfId="9024"/>
    <cellStyle name="Cálculo 49" xfId="9025"/>
    <cellStyle name="Cálculo 49 2" xfId="9026"/>
    <cellStyle name="Cálculo 5" xfId="9027"/>
    <cellStyle name="Cálculo 5 2" xfId="9028"/>
    <cellStyle name="Cálculo 50" xfId="9029"/>
    <cellStyle name="Cálculo 50 2" xfId="9030"/>
    <cellStyle name="Cálculo 51" xfId="9031"/>
    <cellStyle name="Cálculo 51 2" xfId="9032"/>
    <cellStyle name="Cálculo 52" xfId="9033"/>
    <cellStyle name="Cálculo 52 2" xfId="9034"/>
    <cellStyle name="Cálculo 53" xfId="9035"/>
    <cellStyle name="Cálculo 53 2" xfId="9036"/>
    <cellStyle name="Cálculo 54" xfId="9037"/>
    <cellStyle name="Cálculo 54 2" xfId="9038"/>
    <cellStyle name="Cálculo 55" xfId="9039"/>
    <cellStyle name="Cálculo 55 2" xfId="9040"/>
    <cellStyle name="Cálculo 56" xfId="9041"/>
    <cellStyle name="Cálculo 56 2" xfId="9042"/>
    <cellStyle name="Cálculo 57" xfId="9043"/>
    <cellStyle name="Cálculo 57 2" xfId="9044"/>
    <cellStyle name="Cálculo 58" xfId="9045"/>
    <cellStyle name="Cálculo 58 2" xfId="9046"/>
    <cellStyle name="Cálculo 59" xfId="9047"/>
    <cellStyle name="Cálculo 59 2" xfId="9048"/>
    <cellStyle name="Cálculo 6" xfId="9049"/>
    <cellStyle name="Cálculo 6 2" xfId="9050"/>
    <cellStyle name="Cálculo 60" xfId="9051"/>
    <cellStyle name="Cálculo 60 2" xfId="9052"/>
    <cellStyle name="Cálculo 61" xfId="9053"/>
    <cellStyle name="Cálculo 61 2" xfId="9054"/>
    <cellStyle name="Cálculo 62" xfId="9055"/>
    <cellStyle name="Cálculo 62 2" xfId="9056"/>
    <cellStyle name="Cálculo 63" xfId="9057"/>
    <cellStyle name="Cálculo 63 2" xfId="9058"/>
    <cellStyle name="Cálculo 64" xfId="9059"/>
    <cellStyle name="Cálculo 64 2" xfId="9060"/>
    <cellStyle name="Cálculo 65" xfId="9061"/>
    <cellStyle name="Cálculo 65 2" xfId="9062"/>
    <cellStyle name="Cálculo 7" xfId="9063"/>
    <cellStyle name="Cálculo 7 2" xfId="9064"/>
    <cellStyle name="Cálculo 8" xfId="9065"/>
    <cellStyle name="Cálculo 8 2" xfId="9066"/>
    <cellStyle name="Cálculo 9" xfId="9067"/>
    <cellStyle name="Cálculo 9 2" xfId="9068"/>
    <cellStyle name="Cancel" xfId="9069"/>
    <cellStyle name="Cancel 2" xfId="9070"/>
    <cellStyle name="Cancel 3" xfId="9071"/>
    <cellStyle name="Cancel_Cuentas por Pagar segun vencimiento" xfId="9072"/>
    <cellStyle name="Celda comprob._RESUMEN SERVICIO FEBRERO" xfId="9073"/>
    <cellStyle name="Celda de comprobación 1" xfId="9074"/>
    <cellStyle name="Celda de comprobación 1 2" xfId="9075"/>
    <cellStyle name="Celda de comprobación 1 3" xfId="9076"/>
    <cellStyle name="Celda de comprobación 10" xfId="9077"/>
    <cellStyle name="Celda de comprobación 10 2" xfId="9078"/>
    <cellStyle name="Celda de comprobación 11" xfId="9079"/>
    <cellStyle name="Celda de comprobación 11 2" xfId="9080"/>
    <cellStyle name="Celda de comprobación 12" xfId="9081"/>
    <cellStyle name="Celda de comprobación 12 2" xfId="9082"/>
    <cellStyle name="Celda de comprobación 13" xfId="9083"/>
    <cellStyle name="Celda de comprobación 13 2" xfId="9084"/>
    <cellStyle name="Celda de comprobación 14" xfId="9085"/>
    <cellStyle name="Celda de comprobación 14 2" xfId="9086"/>
    <cellStyle name="Celda de comprobación 15" xfId="9087"/>
    <cellStyle name="Celda de comprobación 15 2" xfId="9088"/>
    <cellStyle name="Celda de comprobación 16" xfId="9089"/>
    <cellStyle name="Celda de comprobación 16 2" xfId="9090"/>
    <cellStyle name="Celda de comprobación 17" xfId="9091"/>
    <cellStyle name="Celda de comprobación 17 2" xfId="9092"/>
    <cellStyle name="Celda de comprobación 18" xfId="9093"/>
    <cellStyle name="Celda de comprobación 18 2" xfId="9094"/>
    <cellStyle name="Celda de comprobación 19" xfId="9095"/>
    <cellStyle name="Celda de comprobación 19 2" xfId="9096"/>
    <cellStyle name="Celda de comprobación 2" xfId="9097"/>
    <cellStyle name="Celda de comprobación 2 2" xfId="9098"/>
    <cellStyle name="Celda de comprobación 2 2 2" xfId="9099"/>
    <cellStyle name="Celda de comprobación 2 2 3" xfId="9100"/>
    <cellStyle name="Celda de comprobación 2 3" xfId="9101"/>
    <cellStyle name="Celda de comprobación 2 3 2" xfId="9102"/>
    <cellStyle name="Celda de comprobación 2 4" xfId="9103"/>
    <cellStyle name="Celda de comprobación 2 4 2" xfId="9104"/>
    <cellStyle name="Celda de comprobación 2 5" xfId="9105"/>
    <cellStyle name="Celda de comprobación 2 5 2" xfId="9106"/>
    <cellStyle name="Celda de comprobación 2_% Operaciones" xfId="9107"/>
    <cellStyle name="Celda de comprobación 20" xfId="9108"/>
    <cellStyle name="Celda de comprobación 20 2" xfId="9109"/>
    <cellStyle name="Celda de comprobación 21" xfId="9110"/>
    <cellStyle name="Celda de comprobación 21 2" xfId="9111"/>
    <cellStyle name="Celda de comprobación 22" xfId="9112"/>
    <cellStyle name="Celda de comprobación 22 2" xfId="9113"/>
    <cellStyle name="Celda de comprobación 23" xfId="9114"/>
    <cellStyle name="Celda de comprobación 23 2" xfId="9115"/>
    <cellStyle name="Celda de comprobación 24" xfId="9116"/>
    <cellStyle name="Celda de comprobación 24 2" xfId="9117"/>
    <cellStyle name="Celda de comprobación 25" xfId="9118"/>
    <cellStyle name="Celda de comprobación 25 2" xfId="9119"/>
    <cellStyle name="Celda de comprobación 26" xfId="9120"/>
    <cellStyle name="Celda de comprobación 26 2" xfId="9121"/>
    <cellStyle name="Celda de comprobación 27" xfId="9122"/>
    <cellStyle name="Celda de comprobación 27 2" xfId="9123"/>
    <cellStyle name="Celda de comprobación 28" xfId="9124"/>
    <cellStyle name="Celda de comprobación 28 2" xfId="9125"/>
    <cellStyle name="Celda de comprobación 29" xfId="9126"/>
    <cellStyle name="Celda de comprobación 29 2" xfId="9127"/>
    <cellStyle name="Celda de comprobación 3" xfId="9128"/>
    <cellStyle name="Celda de comprobación 3 2" xfId="9129"/>
    <cellStyle name="Celda de comprobación 3 3" xfId="9130"/>
    <cellStyle name="Celda de comprobación 30" xfId="9131"/>
    <cellStyle name="Celda de comprobación 30 2" xfId="9132"/>
    <cellStyle name="Celda de comprobación 31" xfId="9133"/>
    <cellStyle name="Celda de comprobación 31 2" xfId="9134"/>
    <cellStyle name="Celda de comprobación 32" xfId="9135"/>
    <cellStyle name="Celda de comprobación 32 2" xfId="9136"/>
    <cellStyle name="Celda de comprobación 33" xfId="9137"/>
    <cellStyle name="Celda de comprobación 33 2" xfId="9138"/>
    <cellStyle name="Celda de comprobación 34" xfId="9139"/>
    <cellStyle name="Celda de comprobación 34 2" xfId="9140"/>
    <cellStyle name="Celda de comprobación 35" xfId="9141"/>
    <cellStyle name="Celda de comprobación 35 2" xfId="9142"/>
    <cellStyle name="Celda de comprobación 36" xfId="9143"/>
    <cellStyle name="Celda de comprobación 36 2" xfId="9144"/>
    <cellStyle name="Celda de comprobación 37" xfId="9145"/>
    <cellStyle name="Celda de comprobación 37 2" xfId="9146"/>
    <cellStyle name="Celda de comprobación 38" xfId="9147"/>
    <cellStyle name="Celda de comprobación 38 2" xfId="9148"/>
    <cellStyle name="Celda de comprobación 39" xfId="9149"/>
    <cellStyle name="Celda de comprobación 39 2" xfId="9150"/>
    <cellStyle name="Celda de comprobación 4" xfId="9151"/>
    <cellStyle name="Celda de comprobación 4 2" xfId="9152"/>
    <cellStyle name="Celda de comprobación 4 3" xfId="9153"/>
    <cellStyle name="Celda de comprobación 40" xfId="9154"/>
    <cellStyle name="Celda de comprobación 40 2" xfId="9155"/>
    <cellStyle name="Celda de comprobación 41" xfId="9156"/>
    <cellStyle name="Celda de comprobación 41 2" xfId="9157"/>
    <cellStyle name="Celda de comprobación 42" xfId="9158"/>
    <cellStyle name="Celda de comprobación 42 2" xfId="9159"/>
    <cellStyle name="Celda de comprobación 43" xfId="9160"/>
    <cellStyle name="Celda de comprobación 43 2" xfId="9161"/>
    <cellStyle name="Celda de comprobación 44" xfId="9162"/>
    <cellStyle name="Celda de comprobación 44 2" xfId="9163"/>
    <cellStyle name="Celda de comprobación 45" xfId="9164"/>
    <cellStyle name="Celda de comprobación 45 2" xfId="9165"/>
    <cellStyle name="Celda de comprobación 46" xfId="9166"/>
    <cellStyle name="Celda de comprobación 46 2" xfId="9167"/>
    <cellStyle name="Celda de comprobación 47" xfId="9168"/>
    <cellStyle name="Celda de comprobación 47 2" xfId="9169"/>
    <cellStyle name="Celda de comprobación 48" xfId="9170"/>
    <cellStyle name="Celda de comprobación 48 2" xfId="9171"/>
    <cellStyle name="Celda de comprobación 49" xfId="9172"/>
    <cellStyle name="Celda de comprobación 49 2" xfId="9173"/>
    <cellStyle name="Celda de comprobación 5" xfId="9174"/>
    <cellStyle name="Celda de comprobación 5 2" xfId="9175"/>
    <cellStyle name="Celda de comprobación 5 3" xfId="9176"/>
    <cellStyle name="Celda de comprobación 50" xfId="9177"/>
    <cellStyle name="Celda de comprobación 50 2" xfId="9178"/>
    <cellStyle name="Celda de comprobación 51" xfId="9179"/>
    <cellStyle name="Celda de comprobación 51 2" xfId="9180"/>
    <cellStyle name="Celda de comprobación 52" xfId="9181"/>
    <cellStyle name="Celda de comprobación 52 2" xfId="9182"/>
    <cellStyle name="Celda de comprobación 53" xfId="9183"/>
    <cellStyle name="Celda de comprobación 53 2" xfId="9184"/>
    <cellStyle name="Celda de comprobación 54" xfId="9185"/>
    <cellStyle name="Celda de comprobación 54 2" xfId="9186"/>
    <cellStyle name="Celda de comprobación 55" xfId="9187"/>
    <cellStyle name="Celda de comprobación 55 2" xfId="9188"/>
    <cellStyle name="Celda de comprobación 56" xfId="9189"/>
    <cellStyle name="Celda de comprobación 56 2" xfId="9190"/>
    <cellStyle name="Celda de comprobación 57" xfId="9191"/>
    <cellStyle name="Celda de comprobación 57 2" xfId="9192"/>
    <cellStyle name="Celda de comprobación 58" xfId="9193"/>
    <cellStyle name="Celda de comprobación 58 2" xfId="9194"/>
    <cellStyle name="Celda de comprobación 59" xfId="9195"/>
    <cellStyle name="Celda de comprobación 59 2" xfId="9196"/>
    <cellStyle name="Celda de comprobación 6" xfId="9197"/>
    <cellStyle name="Celda de comprobación 6 2" xfId="9198"/>
    <cellStyle name="Celda de comprobación 6 3" xfId="9199"/>
    <cellStyle name="Celda de comprobación 60" xfId="9200"/>
    <cellStyle name="Celda de comprobación 60 2" xfId="9201"/>
    <cellStyle name="Celda de comprobación 61" xfId="9202"/>
    <cellStyle name="Celda de comprobación 61 2" xfId="9203"/>
    <cellStyle name="Celda de comprobación 62" xfId="9204"/>
    <cellStyle name="Celda de comprobación 62 2" xfId="9205"/>
    <cellStyle name="Celda de comprobación 63" xfId="9206"/>
    <cellStyle name="Celda de comprobación 63 2" xfId="9207"/>
    <cellStyle name="Celda de comprobación 64" xfId="9208"/>
    <cellStyle name="Celda de comprobación 64 2" xfId="9209"/>
    <cellStyle name="Celda de comprobación 65" xfId="9210"/>
    <cellStyle name="Celda de comprobación 65 2" xfId="9211"/>
    <cellStyle name="Celda de comprobación 7" xfId="9212"/>
    <cellStyle name="Celda de comprobación 7 2" xfId="9213"/>
    <cellStyle name="Celda de comprobación 8" xfId="9214"/>
    <cellStyle name="Celda de comprobación 8 2" xfId="9215"/>
    <cellStyle name="Celda de comprobación 9" xfId="9216"/>
    <cellStyle name="Celda de comprobación 9 2" xfId="9217"/>
    <cellStyle name="Celda vinculada 1" xfId="9218"/>
    <cellStyle name="Celda vinculada 1 2" xfId="9219"/>
    <cellStyle name="Celda vinculada 10" xfId="9220"/>
    <cellStyle name="Celda vinculada 10 2" xfId="9221"/>
    <cellStyle name="Celda vinculada 11" xfId="9222"/>
    <cellStyle name="Celda vinculada 11 2" xfId="9223"/>
    <cellStyle name="Celda vinculada 12" xfId="9224"/>
    <cellStyle name="Celda vinculada 12 2" xfId="9225"/>
    <cellStyle name="Celda vinculada 13" xfId="9226"/>
    <cellStyle name="Celda vinculada 13 2" xfId="9227"/>
    <cellStyle name="Celda vinculada 14" xfId="9228"/>
    <cellStyle name="Celda vinculada 14 2" xfId="9229"/>
    <cellStyle name="Celda vinculada 15" xfId="9230"/>
    <cellStyle name="Celda vinculada 15 2" xfId="9231"/>
    <cellStyle name="Celda vinculada 16" xfId="9232"/>
    <cellStyle name="Celda vinculada 16 2" xfId="9233"/>
    <cellStyle name="Celda vinculada 17" xfId="9234"/>
    <cellStyle name="Celda vinculada 17 2" xfId="9235"/>
    <cellStyle name="Celda vinculada 18" xfId="9236"/>
    <cellStyle name="Celda vinculada 18 2" xfId="9237"/>
    <cellStyle name="Celda vinculada 19" xfId="9238"/>
    <cellStyle name="Celda vinculada 19 2" xfId="9239"/>
    <cellStyle name="Celda vinculada 2" xfId="9240"/>
    <cellStyle name="Celda vinculada 2 2" xfId="9241"/>
    <cellStyle name="Celda vinculada 2 2 2" xfId="9242"/>
    <cellStyle name="Celda vinculada 2 2 3" xfId="9243"/>
    <cellStyle name="Celda vinculada 2 3" xfId="9244"/>
    <cellStyle name="Celda vinculada 2_Chile DataRequest2210v1" xfId="9245"/>
    <cellStyle name="Celda vinculada 20" xfId="9246"/>
    <cellStyle name="Celda vinculada 20 2" xfId="9247"/>
    <cellStyle name="Celda vinculada 21" xfId="9248"/>
    <cellStyle name="Celda vinculada 21 2" xfId="9249"/>
    <cellStyle name="Celda vinculada 22" xfId="9250"/>
    <cellStyle name="Celda vinculada 22 2" xfId="9251"/>
    <cellStyle name="Celda vinculada 23" xfId="9252"/>
    <cellStyle name="Celda vinculada 23 2" xfId="9253"/>
    <cellStyle name="Celda vinculada 24" xfId="9254"/>
    <cellStyle name="Celda vinculada 24 2" xfId="9255"/>
    <cellStyle name="Celda vinculada 25" xfId="9256"/>
    <cellStyle name="Celda vinculada 25 2" xfId="9257"/>
    <cellStyle name="Celda vinculada 26" xfId="9258"/>
    <cellStyle name="Celda vinculada 26 2" xfId="9259"/>
    <cellStyle name="Celda vinculada 27" xfId="9260"/>
    <cellStyle name="Celda vinculada 27 2" xfId="9261"/>
    <cellStyle name="Celda vinculada 28" xfId="9262"/>
    <cellStyle name="Celda vinculada 28 2" xfId="9263"/>
    <cellStyle name="Celda vinculada 29" xfId="9264"/>
    <cellStyle name="Celda vinculada 29 2" xfId="9265"/>
    <cellStyle name="Celda vinculada 3" xfId="9266"/>
    <cellStyle name="Celda vinculada 3 2" xfId="9267"/>
    <cellStyle name="Celda vinculada 30" xfId="9268"/>
    <cellStyle name="Celda vinculada 30 2" xfId="9269"/>
    <cellStyle name="Celda vinculada 31" xfId="9270"/>
    <cellStyle name="Celda vinculada 31 2" xfId="9271"/>
    <cellStyle name="Celda vinculada 32" xfId="9272"/>
    <cellStyle name="Celda vinculada 32 2" xfId="9273"/>
    <cellStyle name="Celda vinculada 33" xfId="9274"/>
    <cellStyle name="Celda vinculada 33 2" xfId="9275"/>
    <cellStyle name="Celda vinculada 34" xfId="9276"/>
    <cellStyle name="Celda vinculada 34 2" xfId="9277"/>
    <cellStyle name="Celda vinculada 35" xfId="9278"/>
    <cellStyle name="Celda vinculada 35 2" xfId="9279"/>
    <cellStyle name="Celda vinculada 36" xfId="9280"/>
    <cellStyle name="Celda vinculada 36 2" xfId="9281"/>
    <cellStyle name="Celda vinculada 37" xfId="9282"/>
    <cellStyle name="Celda vinculada 37 2" xfId="9283"/>
    <cellStyle name="Celda vinculada 38" xfId="9284"/>
    <cellStyle name="Celda vinculada 38 2" xfId="9285"/>
    <cellStyle name="Celda vinculada 39" xfId="9286"/>
    <cellStyle name="Celda vinculada 39 2" xfId="9287"/>
    <cellStyle name="Celda vinculada 4" xfId="9288"/>
    <cellStyle name="Celda vinculada 4 2" xfId="9289"/>
    <cellStyle name="Celda vinculada 40" xfId="9290"/>
    <cellStyle name="Celda vinculada 40 2" xfId="9291"/>
    <cellStyle name="Celda vinculada 41" xfId="9292"/>
    <cellStyle name="Celda vinculada 41 2" xfId="9293"/>
    <cellStyle name="Celda vinculada 42" xfId="9294"/>
    <cellStyle name="Celda vinculada 42 2" xfId="9295"/>
    <cellStyle name="Celda vinculada 43" xfId="9296"/>
    <cellStyle name="Celda vinculada 43 2" xfId="9297"/>
    <cellStyle name="Celda vinculada 44" xfId="9298"/>
    <cellStyle name="Celda vinculada 44 2" xfId="9299"/>
    <cellStyle name="Celda vinculada 45" xfId="9300"/>
    <cellStyle name="Celda vinculada 45 2" xfId="9301"/>
    <cellStyle name="Celda vinculada 46" xfId="9302"/>
    <cellStyle name="Celda vinculada 46 2" xfId="9303"/>
    <cellStyle name="Celda vinculada 47" xfId="9304"/>
    <cellStyle name="Celda vinculada 47 2" xfId="9305"/>
    <cellStyle name="Celda vinculada 48" xfId="9306"/>
    <cellStyle name="Celda vinculada 48 2" xfId="9307"/>
    <cellStyle name="Celda vinculada 49" xfId="9308"/>
    <cellStyle name="Celda vinculada 49 2" xfId="9309"/>
    <cellStyle name="Celda vinculada 5" xfId="9310"/>
    <cellStyle name="Celda vinculada 5 2" xfId="9311"/>
    <cellStyle name="Celda vinculada 50" xfId="9312"/>
    <cellStyle name="Celda vinculada 50 2" xfId="9313"/>
    <cellStyle name="Celda vinculada 51" xfId="9314"/>
    <cellStyle name="Celda vinculada 51 2" xfId="9315"/>
    <cellStyle name="Celda vinculada 52" xfId="9316"/>
    <cellStyle name="Celda vinculada 52 2" xfId="9317"/>
    <cellStyle name="Celda vinculada 53" xfId="9318"/>
    <cellStyle name="Celda vinculada 53 2" xfId="9319"/>
    <cellStyle name="Celda vinculada 54" xfId="9320"/>
    <cellStyle name="Celda vinculada 54 2" xfId="9321"/>
    <cellStyle name="Celda vinculada 55" xfId="9322"/>
    <cellStyle name="Celda vinculada 55 2" xfId="9323"/>
    <cellStyle name="Celda vinculada 56" xfId="9324"/>
    <cellStyle name="Celda vinculada 56 2" xfId="9325"/>
    <cellStyle name="Celda vinculada 57" xfId="9326"/>
    <cellStyle name="Celda vinculada 57 2" xfId="9327"/>
    <cellStyle name="Celda vinculada 58" xfId="9328"/>
    <cellStyle name="Celda vinculada 58 2" xfId="9329"/>
    <cellStyle name="Celda vinculada 59" xfId="9330"/>
    <cellStyle name="Celda vinculada 59 2" xfId="9331"/>
    <cellStyle name="Celda vinculada 6" xfId="9332"/>
    <cellStyle name="Celda vinculada 6 2" xfId="9333"/>
    <cellStyle name="Celda vinculada 60" xfId="9334"/>
    <cellStyle name="Celda vinculada 60 2" xfId="9335"/>
    <cellStyle name="Celda vinculada 61" xfId="9336"/>
    <cellStyle name="Celda vinculada 61 2" xfId="9337"/>
    <cellStyle name="Celda vinculada 62" xfId="9338"/>
    <cellStyle name="Celda vinculada 62 2" xfId="9339"/>
    <cellStyle name="Celda vinculada 63" xfId="9340"/>
    <cellStyle name="Celda vinculada 63 2" xfId="9341"/>
    <cellStyle name="Celda vinculada 64" xfId="9342"/>
    <cellStyle name="Celda vinculada 64 2" xfId="9343"/>
    <cellStyle name="Celda vinculada 65" xfId="9344"/>
    <cellStyle name="Celda vinculada 65 2" xfId="9345"/>
    <cellStyle name="Celda vinculada 7" xfId="9346"/>
    <cellStyle name="Celda vinculada 7 2" xfId="9347"/>
    <cellStyle name="Celda vinculada 8" xfId="9348"/>
    <cellStyle name="Celda vinculada 8 2" xfId="9349"/>
    <cellStyle name="Celda vinculada 9" xfId="9350"/>
    <cellStyle name="Celda vinculada 9 2" xfId="9351"/>
    <cellStyle name="Célula de Verificação" xfId="9352"/>
    <cellStyle name="Célula Vinculada" xfId="9353"/>
    <cellStyle name="Check Cell" xfId="9354"/>
    <cellStyle name="Check Cell 2" xfId="9355"/>
    <cellStyle name="Check Cell 2 2" xfId="9356"/>
    <cellStyle name="Check Cell 2 3" xfId="9357"/>
    <cellStyle name="Check Cell 3" xfId="9358"/>
    <cellStyle name="Check Cell 3 2" xfId="9359"/>
    <cellStyle name="Check Cell 3 3" xfId="9360"/>
    <cellStyle name="ColLevel_2" xfId="9361"/>
    <cellStyle name="Column Labels" xfId="9362"/>
    <cellStyle name="Comma" xfId="9363"/>
    <cellStyle name="Comma [0]" xfId="9364"/>
    <cellStyle name="Comma [0] 2" xfId="9365"/>
    <cellStyle name="Comma [0]_13 Week 2003_03_17" xfId="9366"/>
    <cellStyle name="Comma [0]`" xfId="9367"/>
    <cellStyle name="Comma 0" xfId="9368"/>
    <cellStyle name="Comma 0*" xfId="9369"/>
    <cellStyle name="Comma 0_Budget 2001 - Business Plan" xfId="9370"/>
    <cellStyle name="Comma 10" xfId="9371"/>
    <cellStyle name="Comma 10 2" xfId="9372"/>
    <cellStyle name="Comma 10 3" xfId="9373"/>
    <cellStyle name="Comma 10 4" xfId="9374"/>
    <cellStyle name="Comma 12" xfId="9375"/>
    <cellStyle name="Comma 14" xfId="9376"/>
    <cellStyle name="Comma 15" xfId="9377"/>
    <cellStyle name="Comma 17" xfId="9378"/>
    <cellStyle name="Comma 19" xfId="9379"/>
    <cellStyle name="Comma 2" xfId="9380"/>
    <cellStyle name="Comma 2 1" xfId="9381"/>
    <cellStyle name="Comma 2 10" xfId="9382"/>
    <cellStyle name="Comma 2 10 2" xfId="9383"/>
    <cellStyle name="Comma 2 10 3" xfId="9384"/>
    <cellStyle name="Comma 2 10 4" xfId="9385"/>
    <cellStyle name="Comma 2 11" xfId="9386"/>
    <cellStyle name="Comma 2 11 2" xfId="9387"/>
    <cellStyle name="Comma 2 11 3" xfId="9388"/>
    <cellStyle name="Comma 2 11 4" xfId="9389"/>
    <cellStyle name="Comma 2 12" xfId="9390"/>
    <cellStyle name="Comma 2 12 2" xfId="9391"/>
    <cellStyle name="Comma 2 12 2 2" xfId="9392"/>
    <cellStyle name="Comma 2 12 2 3" xfId="9393"/>
    <cellStyle name="Comma 2 12 2 4" xfId="9394"/>
    <cellStyle name="Comma 2 12 2 5" xfId="9395"/>
    <cellStyle name="Comma 2 12 3" xfId="9396"/>
    <cellStyle name="Comma 2 12 4" xfId="9397"/>
    <cellStyle name="Comma 2 12 5" xfId="9398"/>
    <cellStyle name="Comma 2 12 6" xfId="9399"/>
    <cellStyle name="Comma 2 13" xfId="9400"/>
    <cellStyle name="Comma 2 13 2" xfId="9401"/>
    <cellStyle name="Comma 2 13 3" xfId="9402"/>
    <cellStyle name="Comma 2 13 4" xfId="9403"/>
    <cellStyle name="Comma 2 14" xfId="9404"/>
    <cellStyle name="Comma 2 14 2" xfId="9405"/>
    <cellStyle name="Comma 2 14 3" xfId="9406"/>
    <cellStyle name="Comma 2 14 4" xfId="9407"/>
    <cellStyle name="Comma 2 15" xfId="9408"/>
    <cellStyle name="Comma 2 15 2" xfId="9409"/>
    <cellStyle name="Comma 2 15 3" xfId="9410"/>
    <cellStyle name="Comma 2 15 4" xfId="9411"/>
    <cellStyle name="Comma 2 16" xfId="9412"/>
    <cellStyle name="Comma 2 17" xfId="9413"/>
    <cellStyle name="Comma 2 18" xfId="9414"/>
    <cellStyle name="Comma 2 19" xfId="9415"/>
    <cellStyle name="Comma 2 2" xfId="9416"/>
    <cellStyle name="Comma 2 2 10" xfId="9417"/>
    <cellStyle name="Comma 2 2 11" xfId="9418"/>
    <cellStyle name="Comma 2 2 2" xfId="9419"/>
    <cellStyle name="Comma 2 2 2 2" xfId="9420"/>
    <cellStyle name="Comma 2 2 2 2 2" xfId="9421"/>
    <cellStyle name="Comma 2 2 2 2 2 2" xfId="9422"/>
    <cellStyle name="Comma 2 2 2 2 3" xfId="9423"/>
    <cellStyle name="Comma 2 2 2 2 4" xfId="9424"/>
    <cellStyle name="Comma 2 2 2 3" xfId="9425"/>
    <cellStyle name="Comma 2 2 2 3 2" xfId="9426"/>
    <cellStyle name="Comma 2 2 2 3 3" xfId="9427"/>
    <cellStyle name="Comma 2 2 2 3 4" xfId="9428"/>
    <cellStyle name="Comma 2 2 2 4" xfId="9429"/>
    <cellStyle name="Comma 2 2 2 4 2" xfId="9430"/>
    <cellStyle name="Comma 2 2 2 4 3" xfId="9431"/>
    <cellStyle name="Comma 2 2 2 4 4" xfId="9432"/>
    <cellStyle name="Comma 2 2 2 5" xfId="9433"/>
    <cellStyle name="Comma 2 2 2 5 2" xfId="9434"/>
    <cellStyle name="Comma 2 2 2 5 3" xfId="9435"/>
    <cellStyle name="Comma 2 2 2 5 4" xfId="9436"/>
    <cellStyle name="Comma 2 2 2 6" xfId="9437"/>
    <cellStyle name="Comma 2 2 2 6 2" xfId="9438"/>
    <cellStyle name="Comma 2 2 2 6 3" xfId="9439"/>
    <cellStyle name="Comma 2 2 2 6 4" xfId="9440"/>
    <cellStyle name="Comma 2 2 2 7" xfId="9441"/>
    <cellStyle name="Comma 2 2 2 8" xfId="9442"/>
    <cellStyle name="Comma 2 2 2 9" xfId="9443"/>
    <cellStyle name="Comma 2 2 3" xfId="9444"/>
    <cellStyle name="Comma 2 2 3 2" xfId="9445"/>
    <cellStyle name="Comma 2 2 3 2 2" xfId="9446"/>
    <cellStyle name="Comma 2 2 3 3" xfId="9447"/>
    <cellStyle name="Comma 2 2 3 4" xfId="9448"/>
    <cellStyle name="Comma 2 2 4" xfId="9449"/>
    <cellStyle name="Comma 2 2 4 2" xfId="9450"/>
    <cellStyle name="Comma 2 2 4 3" xfId="9451"/>
    <cellStyle name="Comma 2 2 4 4" xfId="9452"/>
    <cellStyle name="Comma 2 2 5" xfId="9453"/>
    <cellStyle name="Comma 2 2 5 2" xfId="9454"/>
    <cellStyle name="Comma 2 2 5 3" xfId="9455"/>
    <cellStyle name="Comma 2 2 5 4" xfId="9456"/>
    <cellStyle name="Comma 2 2 6" xfId="9457"/>
    <cellStyle name="Comma 2 2 6 2" xfId="9458"/>
    <cellStyle name="Comma 2 2 6 3" xfId="9459"/>
    <cellStyle name="Comma 2 2 6 4" xfId="9460"/>
    <cellStyle name="Comma 2 2 7" xfId="9461"/>
    <cellStyle name="Comma 2 2 7 2" xfId="9462"/>
    <cellStyle name="Comma 2 2 7 3" xfId="9463"/>
    <cellStyle name="Comma 2 2 7 4" xfId="9464"/>
    <cellStyle name="Comma 2 2 8" xfId="9465"/>
    <cellStyle name="Comma 2 2 8 2" xfId="9466"/>
    <cellStyle name="Comma 2 2 8 3" xfId="9467"/>
    <cellStyle name="Comma 2 2 8 4" xfId="9468"/>
    <cellStyle name="Comma 2 2 9" xfId="9469"/>
    <cellStyle name="Comma 2 20" xfId="9470"/>
    <cellStyle name="Comma 2 21" xfId="9471"/>
    <cellStyle name="Comma 2 22" xfId="9472"/>
    <cellStyle name="Comma 2 23" xfId="9473"/>
    <cellStyle name="Comma 2 24" xfId="9474"/>
    <cellStyle name="Comma 2 25" xfId="9475"/>
    <cellStyle name="Comma 2 26" xfId="9476"/>
    <cellStyle name="Comma 2 3" xfId="9477"/>
    <cellStyle name="Comma 2 3 2" xfId="9478"/>
    <cellStyle name="Comma 2 3 2 2" xfId="9479"/>
    <cellStyle name="Comma 2 3 2 3" xfId="9480"/>
    <cellStyle name="Comma 2 3 2 4" xfId="9481"/>
    <cellStyle name="Comma 2 3 3" xfId="9482"/>
    <cellStyle name="Comma 2 3 3 2" xfId="9483"/>
    <cellStyle name="Comma 2 3 3 3" xfId="9484"/>
    <cellStyle name="Comma 2 3 3 4" xfId="9485"/>
    <cellStyle name="Comma 2 3 4" xfId="9486"/>
    <cellStyle name="Comma 2 3 4 2" xfId="9487"/>
    <cellStyle name="Comma 2 3 4 3" xfId="9488"/>
    <cellStyle name="Comma 2 3 4 4" xfId="9489"/>
    <cellStyle name="Comma 2 3 5" xfId="9490"/>
    <cellStyle name="Comma 2 3 5 2" xfId="9491"/>
    <cellStyle name="Comma 2 3 5 3" xfId="9492"/>
    <cellStyle name="Comma 2 3 5 4" xfId="9493"/>
    <cellStyle name="Comma 2 3 6" xfId="9494"/>
    <cellStyle name="Comma 2 3 6 2" xfId="9495"/>
    <cellStyle name="Comma 2 3 6 3" xfId="9496"/>
    <cellStyle name="Comma 2 3 6 4" xfId="9497"/>
    <cellStyle name="Comma 2 3 7" xfId="9498"/>
    <cellStyle name="Comma 2 3 8" xfId="9499"/>
    <cellStyle name="Comma 2 3 9" xfId="9500"/>
    <cellStyle name="Comma 2 4" xfId="9501"/>
    <cellStyle name="Comma 2 4 2" xfId="9502"/>
    <cellStyle name="Comma 2 4 3" xfId="9503"/>
    <cellStyle name="Comma 2 4 4" xfId="9504"/>
    <cellStyle name="Comma 2 5" xfId="9505"/>
    <cellStyle name="Comma 2 5 2" xfId="9506"/>
    <cellStyle name="Comma 2 5 3" xfId="9507"/>
    <cellStyle name="Comma 2 5 4" xfId="9508"/>
    <cellStyle name="Comma 2 6" xfId="9509"/>
    <cellStyle name="Comma 2 6 2" xfId="9510"/>
    <cellStyle name="Comma 2 6 3" xfId="9511"/>
    <cellStyle name="Comma 2 6 4" xfId="9512"/>
    <cellStyle name="Comma 2 7" xfId="9513"/>
    <cellStyle name="Comma 2 7 2" xfId="9514"/>
    <cellStyle name="Comma 2 7 3" xfId="9515"/>
    <cellStyle name="Comma 2 7 4" xfId="9516"/>
    <cellStyle name="Comma 2 8" xfId="9517"/>
    <cellStyle name="Comma 2 8 2" xfId="9518"/>
    <cellStyle name="Comma 2 8 3" xfId="9519"/>
    <cellStyle name="Comma 2 8 4" xfId="9520"/>
    <cellStyle name="Comma 2 9" xfId="9521"/>
    <cellStyle name="Comma 2 9 2" xfId="9522"/>
    <cellStyle name="Comma 2 9 3" xfId="9523"/>
    <cellStyle name="Comma 2 9 4" xfId="9524"/>
    <cellStyle name="Comma 3" xfId="9525"/>
    <cellStyle name="Comma 3 10" xfId="9526"/>
    <cellStyle name="Comma 3 10 2" xfId="9527"/>
    <cellStyle name="Comma 3 10 3" xfId="9528"/>
    <cellStyle name="Comma 3 10 4" xfId="9529"/>
    <cellStyle name="Comma 3 11" xfId="9530"/>
    <cellStyle name="Comma 3 11 2" xfId="9531"/>
    <cellStyle name="Comma 3 11 3" xfId="9532"/>
    <cellStyle name="Comma 3 11 4" xfId="9533"/>
    <cellStyle name="Comma 3 12" xfId="9534"/>
    <cellStyle name="Comma 3 12 2" xfId="9535"/>
    <cellStyle name="Comma 3 12 2 2" xfId="9536"/>
    <cellStyle name="Comma 3 12 2 3" xfId="9537"/>
    <cellStyle name="Comma 3 12 2 4" xfId="9538"/>
    <cellStyle name="Comma 3 12 2 5" xfId="9539"/>
    <cellStyle name="Comma 3 12 3" xfId="9540"/>
    <cellStyle name="Comma 3 12 4" xfId="9541"/>
    <cellStyle name="Comma 3 12 5" xfId="9542"/>
    <cellStyle name="Comma 3 12 6" xfId="9543"/>
    <cellStyle name="Comma 3 13" xfId="9544"/>
    <cellStyle name="Comma 3 13 2" xfId="9545"/>
    <cellStyle name="Comma 3 13 3" xfId="9546"/>
    <cellStyle name="Comma 3 13 4" xfId="9547"/>
    <cellStyle name="Comma 3 14" xfId="9548"/>
    <cellStyle name="Comma 3 14 2" xfId="9549"/>
    <cellStyle name="Comma 3 14 3" xfId="9550"/>
    <cellStyle name="Comma 3 14 4" xfId="9551"/>
    <cellStyle name="Comma 3 15" xfId="9552"/>
    <cellStyle name="Comma 3 15 2" xfId="9553"/>
    <cellStyle name="Comma 3 15 3" xfId="9554"/>
    <cellStyle name="Comma 3 15 4" xfId="9555"/>
    <cellStyle name="Comma 3 16" xfId="9556"/>
    <cellStyle name="Comma 3 17" xfId="9557"/>
    <cellStyle name="Comma 3 18" xfId="9558"/>
    <cellStyle name="Comma 3 2" xfId="9559"/>
    <cellStyle name="Comma 3 2 10" xfId="9560"/>
    <cellStyle name="Comma 3 2 11" xfId="9561"/>
    <cellStyle name="Comma 3 2 2" xfId="9562"/>
    <cellStyle name="Comma 3 2 2 2" xfId="9563"/>
    <cellStyle name="Comma 3 2 2 2 2" xfId="9564"/>
    <cellStyle name="Comma 3 2 2 2 3" xfId="9565"/>
    <cellStyle name="Comma 3 2 2 2 4" xfId="9566"/>
    <cellStyle name="Comma 3 2 2 3" xfId="9567"/>
    <cellStyle name="Comma 3 2 2 3 2" xfId="9568"/>
    <cellStyle name="Comma 3 2 2 3 3" xfId="9569"/>
    <cellStyle name="Comma 3 2 2 3 4" xfId="9570"/>
    <cellStyle name="Comma 3 2 2 4" xfId="9571"/>
    <cellStyle name="Comma 3 2 2 4 2" xfId="9572"/>
    <cellStyle name="Comma 3 2 2 4 3" xfId="9573"/>
    <cellStyle name="Comma 3 2 2 4 4" xfId="9574"/>
    <cellStyle name="Comma 3 2 2 5" xfId="9575"/>
    <cellStyle name="Comma 3 2 2 5 2" xfId="9576"/>
    <cellStyle name="Comma 3 2 2 5 3" xfId="9577"/>
    <cellStyle name="Comma 3 2 2 5 4" xfId="9578"/>
    <cellStyle name="Comma 3 2 2 6" xfId="9579"/>
    <cellStyle name="Comma 3 2 2 6 2" xfId="9580"/>
    <cellStyle name="Comma 3 2 2 6 3" xfId="9581"/>
    <cellStyle name="Comma 3 2 2 6 4" xfId="9582"/>
    <cellStyle name="Comma 3 2 2 7" xfId="9583"/>
    <cellStyle name="Comma 3 2 2 8" xfId="9584"/>
    <cellStyle name="Comma 3 2 2 9" xfId="9585"/>
    <cellStyle name="Comma 3 2 3" xfId="9586"/>
    <cellStyle name="Comma 3 2 3 2" xfId="9587"/>
    <cellStyle name="Comma 3 2 3 3" xfId="9588"/>
    <cellStyle name="Comma 3 2 3 4" xfId="9589"/>
    <cellStyle name="Comma 3 2 4" xfId="9590"/>
    <cellStyle name="Comma 3 2 4 2" xfId="9591"/>
    <cellStyle name="Comma 3 2 4 3" xfId="9592"/>
    <cellStyle name="Comma 3 2 4 4" xfId="9593"/>
    <cellStyle name="Comma 3 2 5" xfId="9594"/>
    <cellStyle name="Comma 3 2 5 2" xfId="9595"/>
    <cellStyle name="Comma 3 2 5 3" xfId="9596"/>
    <cellStyle name="Comma 3 2 5 4" xfId="9597"/>
    <cellStyle name="Comma 3 2 6" xfId="9598"/>
    <cellStyle name="Comma 3 2 6 2" xfId="9599"/>
    <cellStyle name="Comma 3 2 6 3" xfId="9600"/>
    <cellStyle name="Comma 3 2 6 4" xfId="9601"/>
    <cellStyle name="Comma 3 2 7" xfId="9602"/>
    <cellStyle name="Comma 3 2 7 2" xfId="9603"/>
    <cellStyle name="Comma 3 2 7 3" xfId="9604"/>
    <cellStyle name="Comma 3 2 7 4" xfId="9605"/>
    <cellStyle name="Comma 3 2 8" xfId="9606"/>
    <cellStyle name="Comma 3 2 8 2" xfId="9607"/>
    <cellStyle name="Comma 3 2 8 3" xfId="9608"/>
    <cellStyle name="Comma 3 2 8 4" xfId="9609"/>
    <cellStyle name="Comma 3 2 9" xfId="9610"/>
    <cellStyle name="Comma 3 3" xfId="9611"/>
    <cellStyle name="Comma 3 3 2" xfId="9612"/>
    <cellStyle name="Comma 3 3 2 2" xfId="9613"/>
    <cellStyle name="Comma 3 3 2 3" xfId="9614"/>
    <cellStyle name="Comma 3 3 2 4" xfId="9615"/>
    <cellStyle name="Comma 3 3 3" xfId="9616"/>
    <cellStyle name="Comma 3 3 3 2" xfId="9617"/>
    <cellStyle name="Comma 3 3 3 3" xfId="9618"/>
    <cellStyle name="Comma 3 3 3 4" xfId="9619"/>
    <cellStyle name="Comma 3 3 4" xfId="9620"/>
    <cellStyle name="Comma 3 3 4 2" xfId="9621"/>
    <cellStyle name="Comma 3 3 4 3" xfId="9622"/>
    <cellStyle name="Comma 3 3 4 4" xfId="9623"/>
    <cellStyle name="Comma 3 3 5" xfId="9624"/>
    <cellStyle name="Comma 3 3 5 2" xfId="9625"/>
    <cellStyle name="Comma 3 3 5 3" xfId="9626"/>
    <cellStyle name="Comma 3 3 5 4" xfId="9627"/>
    <cellStyle name="Comma 3 3 6" xfId="9628"/>
    <cellStyle name="Comma 3 3 6 2" xfId="9629"/>
    <cellStyle name="Comma 3 3 6 3" xfId="9630"/>
    <cellStyle name="Comma 3 3 6 4" xfId="9631"/>
    <cellStyle name="Comma 3 3 7" xfId="9632"/>
    <cellStyle name="Comma 3 3 8" xfId="9633"/>
    <cellStyle name="Comma 3 3 9" xfId="9634"/>
    <cellStyle name="Comma 3 4" xfId="9635"/>
    <cellStyle name="Comma 3 4 2" xfId="9636"/>
    <cellStyle name="Comma 3 4 3" xfId="9637"/>
    <cellStyle name="Comma 3 4 4" xfId="9638"/>
    <cellStyle name="Comma 3 5" xfId="9639"/>
    <cellStyle name="Comma 3 5 2" xfId="9640"/>
    <cellStyle name="Comma 3 5 3" xfId="9641"/>
    <cellStyle name="Comma 3 5 4" xfId="9642"/>
    <cellStyle name="Comma 3 6" xfId="9643"/>
    <cellStyle name="Comma 3 6 2" xfId="9644"/>
    <cellStyle name="Comma 3 6 3" xfId="9645"/>
    <cellStyle name="Comma 3 6 4" xfId="9646"/>
    <cellStyle name="Comma 3 7" xfId="9647"/>
    <cellStyle name="Comma 3 7 2" xfId="9648"/>
    <cellStyle name="Comma 3 7 3" xfId="9649"/>
    <cellStyle name="Comma 3 7 4" xfId="9650"/>
    <cellStyle name="Comma 3 8" xfId="9651"/>
    <cellStyle name="Comma 3 8 2" xfId="9652"/>
    <cellStyle name="Comma 3 8 3" xfId="9653"/>
    <cellStyle name="Comma 3 8 4" xfId="9654"/>
    <cellStyle name="Comma 3 9" xfId="9655"/>
    <cellStyle name="Comma 3 9 2" xfId="9656"/>
    <cellStyle name="Comma 3 9 3" xfId="9657"/>
    <cellStyle name="Comma 3 9 4" xfId="9658"/>
    <cellStyle name="Comma 4" xfId="9659"/>
    <cellStyle name="Comma 4 10" xfId="9660"/>
    <cellStyle name="Comma 4 11" xfId="9661"/>
    <cellStyle name="Comma 4 2" xfId="9662"/>
    <cellStyle name="Comma 4 3" xfId="9663"/>
    <cellStyle name="Comma 4 4" xfId="9664"/>
    <cellStyle name="Comma 4 5" xfId="9665"/>
    <cellStyle name="Comma 4 6" xfId="9666"/>
    <cellStyle name="Comma 4 7" xfId="9667"/>
    <cellStyle name="Comma 4 8" xfId="9668"/>
    <cellStyle name="Comma 4 9" xfId="9669"/>
    <cellStyle name="Comma 4 9 2" xfId="9670"/>
    <cellStyle name="Comma 4 9 3" xfId="9671"/>
    <cellStyle name="Comma 5" xfId="9672"/>
    <cellStyle name="Comma 5 10" xfId="9673"/>
    <cellStyle name="Comma 5 11" xfId="9674"/>
    <cellStyle name="Comma 5 12" xfId="9675"/>
    <cellStyle name="Comma 5 12 2" xfId="9676"/>
    <cellStyle name="Comma 5 13" xfId="9677"/>
    <cellStyle name="Comma 5 2" xfId="9678"/>
    <cellStyle name="Comma 5 2 2" xfId="9679"/>
    <cellStyle name="Comma 5 2 3" xfId="9680"/>
    <cellStyle name="Comma 5 2 4" xfId="9681"/>
    <cellStyle name="Comma 5 2 5" xfId="9682"/>
    <cellStyle name="Comma 5 3" xfId="9683"/>
    <cellStyle name="Comma 5 4" xfId="9684"/>
    <cellStyle name="Comma 5 4 2" xfId="9685"/>
    <cellStyle name="Comma 5 4 3" xfId="9686"/>
    <cellStyle name="Comma 5 4 4" xfId="9687"/>
    <cellStyle name="Comma 5 5" xfId="9688"/>
    <cellStyle name="Comma 5 5 2" xfId="9689"/>
    <cellStyle name="Comma 5 5 3" xfId="9690"/>
    <cellStyle name="Comma 5 5 4" xfId="9691"/>
    <cellStyle name="Comma 5 6" xfId="9692"/>
    <cellStyle name="Comma 5 7" xfId="9693"/>
    <cellStyle name="Comma 5 7 2" xfId="9694"/>
    <cellStyle name="Comma 5 7 3" xfId="9695"/>
    <cellStyle name="Comma 5 7 4" xfId="9696"/>
    <cellStyle name="Comma 5 8" xfId="9697"/>
    <cellStyle name="Comma 5 8 2" xfId="9698"/>
    <cellStyle name="Comma 5 8 3" xfId="9699"/>
    <cellStyle name="Comma 5 8 4" xfId="9700"/>
    <cellStyle name="Comma 5 9" xfId="9701"/>
    <cellStyle name="Comma 5 9 2" xfId="9702"/>
    <cellStyle name="Comma 5 9 3" xfId="9703"/>
    <cellStyle name="Comma 6" xfId="9704"/>
    <cellStyle name="Comma 6 10" xfId="9705"/>
    <cellStyle name="Comma 6 2" xfId="9706"/>
    <cellStyle name="Comma 6 3" xfId="9707"/>
    <cellStyle name="Comma 6 4" xfId="9708"/>
    <cellStyle name="Comma 6 5" xfId="9709"/>
    <cellStyle name="Comma 6 6" xfId="9710"/>
    <cellStyle name="Comma 6 7" xfId="9711"/>
    <cellStyle name="Comma 6 8" xfId="9712"/>
    <cellStyle name="Comma 6 8 2" xfId="9713"/>
    <cellStyle name="Comma 6 8 3" xfId="9714"/>
    <cellStyle name="Comma 6 9" xfId="9715"/>
    <cellStyle name="Comma 7" xfId="9716"/>
    <cellStyle name="Comma 7 10" xfId="9717"/>
    <cellStyle name="Comma 7 11" xfId="9718"/>
    <cellStyle name="Comma 7 12" xfId="9719"/>
    <cellStyle name="Comma 7 13" xfId="9720"/>
    <cellStyle name="Comma 7 14" xfId="9721"/>
    <cellStyle name="Comma 7 15" xfId="9722"/>
    <cellStyle name="Comma 7 2" xfId="9723"/>
    <cellStyle name="Comma 7 3" xfId="9724"/>
    <cellStyle name="Comma 7 4" xfId="9725"/>
    <cellStyle name="Comma 7 5" xfId="9726"/>
    <cellStyle name="Comma 7 6" xfId="9727"/>
    <cellStyle name="Comma 7 7" xfId="9728"/>
    <cellStyle name="Comma 7 8" xfId="9729"/>
    <cellStyle name="Comma 7 8 2" xfId="9730"/>
    <cellStyle name="Comma 7 8 3" xfId="9731"/>
    <cellStyle name="Comma 7 9" xfId="9732"/>
    <cellStyle name="Comma 8" xfId="9733"/>
    <cellStyle name="Comma 8 2" xfId="9734"/>
    <cellStyle name="Comma 8 3" xfId="9735"/>
    <cellStyle name="Comma 8 4" xfId="9736"/>
    <cellStyle name="Comma 8 5" xfId="9737"/>
    <cellStyle name="Comma 8 6" xfId="9738"/>
    <cellStyle name="Comma 8 7" xfId="9739"/>
    <cellStyle name="Comma 9" xfId="9740"/>
    <cellStyle name="Comma 9 2" xfId="9741"/>
    <cellStyle name="Comma 9 3" xfId="9742"/>
    <cellStyle name="Comma 9 4" xfId="9743"/>
    <cellStyle name="Comma_270 Model 2.0" xfId="9744"/>
    <cellStyle name="Comma0" xfId="9745"/>
    <cellStyle name="Comma0 2" xfId="9746"/>
    <cellStyle name="CUADRO1" xfId="9747"/>
    <cellStyle name="CUADRO1 2" xfId="9748"/>
    <cellStyle name="Currency" xfId="9749"/>
    <cellStyle name="Currency (0)" xfId="9750"/>
    <cellStyle name="Currency (0) 2" xfId="9751"/>
    <cellStyle name="Currency (0) 2 2" xfId="9752"/>
    <cellStyle name="Currency (0) 2 2 2" xfId="9753"/>
    <cellStyle name="Currency (0) 2 2 2 2" xfId="9754"/>
    <cellStyle name="Currency (0) 2 2 2 3" xfId="9755"/>
    <cellStyle name="Currency (0) 2 2 2 4" xfId="9756"/>
    <cellStyle name="Currency (0) 2 2 2 5" xfId="9757"/>
    <cellStyle name="Currency (0) 2 2 2 6" xfId="9758"/>
    <cellStyle name="Currency (0) 2 2 2 7" xfId="9759"/>
    <cellStyle name="Currency (0) 2 2 3" xfId="9760"/>
    <cellStyle name="Currency (0) 2 2 3 2" xfId="9761"/>
    <cellStyle name="Currency (0) 2 2 3 3" xfId="9762"/>
    <cellStyle name="Currency (0) 2 2 3 4" xfId="9763"/>
    <cellStyle name="Currency (0) 2 2 3 5" xfId="9764"/>
    <cellStyle name="Currency (0) 2 2 3 6" xfId="9765"/>
    <cellStyle name="Currency (0) 2 2 3 7" xfId="9766"/>
    <cellStyle name="Currency (0) 2 2 4" xfId="9767"/>
    <cellStyle name="Currency (0) 2 2 5" xfId="9768"/>
    <cellStyle name="Currency (0) 2 2 6" xfId="9769"/>
    <cellStyle name="Currency (0) 2 2 7" xfId="9770"/>
    <cellStyle name="Currency (0) 2 2 8" xfId="9771"/>
    <cellStyle name="Currency (0) 2 2 9" xfId="9772"/>
    <cellStyle name="Currency (0) 2 3" xfId="9773"/>
    <cellStyle name="Currency (0) 3" xfId="9774"/>
    <cellStyle name="Currency (0) 3 2" xfId="9775"/>
    <cellStyle name="Currency (0) 3 3" xfId="9776"/>
    <cellStyle name="Currency (0) 3 4" xfId="9777"/>
    <cellStyle name="Currency (0) 3 5" xfId="9778"/>
    <cellStyle name="Currency (0) 3 6" xfId="9779"/>
    <cellStyle name="Currency (0) 3 7" xfId="9780"/>
    <cellStyle name="Currency (0) 4" xfId="9781"/>
    <cellStyle name="Currency (0) 4 2" xfId="9782"/>
    <cellStyle name="Currency (0) 4 3" xfId="9783"/>
    <cellStyle name="Currency (0) 4 4" xfId="9784"/>
    <cellStyle name="Currency (0) 4 5" xfId="9785"/>
    <cellStyle name="Currency (0) 4 6" xfId="9786"/>
    <cellStyle name="Currency (0) 4 7" xfId="9787"/>
    <cellStyle name="Currency [0]" xfId="9788"/>
    <cellStyle name="Currency 0" xfId="9789"/>
    <cellStyle name="Currency 14" xfId="9790"/>
    <cellStyle name="Currency 15" xfId="9791"/>
    <cellStyle name="Currency 19" xfId="9792"/>
    <cellStyle name="Currency 2" xfId="9793"/>
    <cellStyle name="Currency 2 10" xfId="9794"/>
    <cellStyle name="Currency 2 10 10" xfId="9795"/>
    <cellStyle name="Currency 2 10 2" xfId="9796"/>
    <cellStyle name="Currency 2 10 2 2" xfId="9797"/>
    <cellStyle name="Currency 2 10 2 2 2" xfId="9798"/>
    <cellStyle name="Currency 2 10 2 3" xfId="9799"/>
    <cellStyle name="Currency 2 10 2 4" xfId="9800"/>
    <cellStyle name="Currency 2 10 3" xfId="9801"/>
    <cellStyle name="Currency 2 10 3 2" xfId="9802"/>
    <cellStyle name="Currency 2 10 3 2 2" xfId="9803"/>
    <cellStyle name="Currency 2 10 3 3" xfId="9804"/>
    <cellStyle name="Currency 2 10 3 4" xfId="9805"/>
    <cellStyle name="Currency 2 10 4" xfId="9806"/>
    <cellStyle name="Currency 2 10 4 2" xfId="9807"/>
    <cellStyle name="Currency 2 10 4 2 2" xfId="9808"/>
    <cellStyle name="Currency 2 10 4 3" xfId="9809"/>
    <cellStyle name="Currency 2 10 4 4" xfId="9810"/>
    <cellStyle name="Currency 2 10 5" xfId="9811"/>
    <cellStyle name="Currency 2 10 5 2" xfId="9812"/>
    <cellStyle name="Currency 2 10 5 2 2" xfId="9813"/>
    <cellStyle name="Currency 2 10 5 3" xfId="9814"/>
    <cellStyle name="Currency 2 10 5 4" xfId="9815"/>
    <cellStyle name="Currency 2 10 6" xfId="9816"/>
    <cellStyle name="Currency 2 10 6 2" xfId="9817"/>
    <cellStyle name="Currency 2 10 6 2 2" xfId="9818"/>
    <cellStyle name="Currency 2 10 6 3" xfId="9819"/>
    <cellStyle name="Currency 2 10 6 4" xfId="9820"/>
    <cellStyle name="Currency 2 10 7" xfId="9821"/>
    <cellStyle name="Currency 2 10 7 2" xfId="9822"/>
    <cellStyle name="Currency 2 10 7 2 2" xfId="9823"/>
    <cellStyle name="Currency 2 10 7 3" xfId="9824"/>
    <cellStyle name="Currency 2 10 7 4" xfId="9825"/>
    <cellStyle name="Currency 2 10 8" xfId="9826"/>
    <cellStyle name="Currency 2 10 8 2" xfId="9827"/>
    <cellStyle name="Currency 2 10 9" xfId="9828"/>
    <cellStyle name="Currency 2 11" xfId="9829"/>
    <cellStyle name="Currency 2 11 10" xfId="9830"/>
    <cellStyle name="Currency 2 11 2" xfId="9831"/>
    <cellStyle name="Currency 2 11 2 2" xfId="9832"/>
    <cellStyle name="Currency 2 11 2 2 2" xfId="9833"/>
    <cellStyle name="Currency 2 11 2 3" xfId="9834"/>
    <cellStyle name="Currency 2 11 2 4" xfId="9835"/>
    <cellStyle name="Currency 2 11 3" xfId="9836"/>
    <cellStyle name="Currency 2 11 3 2" xfId="9837"/>
    <cellStyle name="Currency 2 11 3 2 2" xfId="9838"/>
    <cellStyle name="Currency 2 11 3 3" xfId="9839"/>
    <cellStyle name="Currency 2 11 3 4" xfId="9840"/>
    <cellStyle name="Currency 2 11 4" xfId="9841"/>
    <cellStyle name="Currency 2 11 4 2" xfId="9842"/>
    <cellStyle name="Currency 2 11 4 2 2" xfId="9843"/>
    <cellStyle name="Currency 2 11 4 3" xfId="9844"/>
    <cellStyle name="Currency 2 11 4 4" xfId="9845"/>
    <cellStyle name="Currency 2 11 5" xfId="9846"/>
    <cellStyle name="Currency 2 11 5 2" xfId="9847"/>
    <cellStyle name="Currency 2 11 5 2 2" xfId="9848"/>
    <cellStyle name="Currency 2 11 5 3" xfId="9849"/>
    <cellStyle name="Currency 2 11 5 4" xfId="9850"/>
    <cellStyle name="Currency 2 11 6" xfId="9851"/>
    <cellStyle name="Currency 2 11 6 2" xfId="9852"/>
    <cellStyle name="Currency 2 11 6 2 2" xfId="9853"/>
    <cellStyle name="Currency 2 11 6 3" xfId="9854"/>
    <cellStyle name="Currency 2 11 6 4" xfId="9855"/>
    <cellStyle name="Currency 2 11 7" xfId="9856"/>
    <cellStyle name="Currency 2 11 7 2" xfId="9857"/>
    <cellStyle name="Currency 2 11 7 2 2" xfId="9858"/>
    <cellStyle name="Currency 2 11 7 3" xfId="9859"/>
    <cellStyle name="Currency 2 11 7 4" xfId="9860"/>
    <cellStyle name="Currency 2 11 8" xfId="9861"/>
    <cellStyle name="Currency 2 11 8 2" xfId="9862"/>
    <cellStyle name="Currency 2 11 9" xfId="9863"/>
    <cellStyle name="Currency 2 12" xfId="9864"/>
    <cellStyle name="Currency 2 13" xfId="9865"/>
    <cellStyle name="Currency 2 13 2" xfId="9866"/>
    <cellStyle name="Currency 2 13 3" xfId="9867"/>
    <cellStyle name="Currency 2 14" xfId="9868"/>
    <cellStyle name="Currency 2 15" xfId="9869"/>
    <cellStyle name="Currency 2 2" xfId="9870"/>
    <cellStyle name="Currency 2 2 2" xfId="9871"/>
    <cellStyle name="Currency 2 2 3" xfId="9872"/>
    <cellStyle name="Currency 2 2 4" xfId="9873"/>
    <cellStyle name="Currency 2 2 5" xfId="9874"/>
    <cellStyle name="Currency 2 2 6" xfId="9875"/>
    <cellStyle name="Currency 2 2 7" xfId="9876"/>
    <cellStyle name="Currency 2 3" xfId="9877"/>
    <cellStyle name="Currency 2 3 2" xfId="9878"/>
    <cellStyle name="Currency 2 3 3" xfId="9879"/>
    <cellStyle name="Currency 2 3 4" xfId="9880"/>
    <cellStyle name="Currency 2 3 5" xfId="9881"/>
    <cellStyle name="Currency 2 3 6" xfId="9882"/>
    <cellStyle name="Currency 2 3 7" xfId="9883"/>
    <cellStyle name="Currency 2 4" xfId="9884"/>
    <cellStyle name="Currency 2 4 10" xfId="9885"/>
    <cellStyle name="Currency 2 4 2" xfId="9886"/>
    <cellStyle name="Currency 2 4 2 2" xfId="9887"/>
    <cellStyle name="Currency 2 4 2 2 2" xfId="9888"/>
    <cellStyle name="Currency 2 4 2 3" xfId="9889"/>
    <cellStyle name="Currency 2 4 2 4" xfId="9890"/>
    <cellStyle name="Currency 2 4 3" xfId="9891"/>
    <cellStyle name="Currency 2 4 3 2" xfId="9892"/>
    <cellStyle name="Currency 2 4 3 2 2" xfId="9893"/>
    <cellStyle name="Currency 2 4 3 3" xfId="9894"/>
    <cellStyle name="Currency 2 4 3 4" xfId="9895"/>
    <cellStyle name="Currency 2 4 4" xfId="9896"/>
    <cellStyle name="Currency 2 4 4 2" xfId="9897"/>
    <cellStyle name="Currency 2 4 4 2 2" xfId="9898"/>
    <cellStyle name="Currency 2 4 4 3" xfId="9899"/>
    <cellStyle name="Currency 2 4 4 4" xfId="9900"/>
    <cellStyle name="Currency 2 4 5" xfId="9901"/>
    <cellStyle name="Currency 2 4 5 2" xfId="9902"/>
    <cellStyle name="Currency 2 4 5 2 2" xfId="9903"/>
    <cellStyle name="Currency 2 4 5 3" xfId="9904"/>
    <cellStyle name="Currency 2 4 5 4" xfId="9905"/>
    <cellStyle name="Currency 2 4 6" xfId="9906"/>
    <cellStyle name="Currency 2 4 6 2" xfId="9907"/>
    <cellStyle name="Currency 2 4 6 2 2" xfId="9908"/>
    <cellStyle name="Currency 2 4 6 3" xfId="9909"/>
    <cellStyle name="Currency 2 4 6 4" xfId="9910"/>
    <cellStyle name="Currency 2 4 7" xfId="9911"/>
    <cellStyle name="Currency 2 4 7 2" xfId="9912"/>
    <cellStyle name="Currency 2 4 7 2 2" xfId="9913"/>
    <cellStyle name="Currency 2 4 7 3" xfId="9914"/>
    <cellStyle name="Currency 2 4 7 4" xfId="9915"/>
    <cellStyle name="Currency 2 4 8" xfId="9916"/>
    <cellStyle name="Currency 2 4 8 2" xfId="9917"/>
    <cellStyle name="Currency 2 4 9" xfId="9918"/>
    <cellStyle name="Currency 2 5" xfId="9919"/>
    <cellStyle name="Currency 2 5 10" xfId="9920"/>
    <cellStyle name="Currency 2 5 2" xfId="9921"/>
    <cellStyle name="Currency 2 5 2 2" xfId="9922"/>
    <cellStyle name="Currency 2 5 2 2 2" xfId="9923"/>
    <cellStyle name="Currency 2 5 2 3" xfId="9924"/>
    <cellStyle name="Currency 2 5 2 4" xfId="9925"/>
    <cellStyle name="Currency 2 5 3" xfId="9926"/>
    <cellStyle name="Currency 2 5 3 2" xfId="9927"/>
    <cellStyle name="Currency 2 5 3 2 2" xfId="9928"/>
    <cellStyle name="Currency 2 5 3 3" xfId="9929"/>
    <cellStyle name="Currency 2 5 3 4" xfId="9930"/>
    <cellStyle name="Currency 2 5 4" xfId="9931"/>
    <cellStyle name="Currency 2 5 4 2" xfId="9932"/>
    <cellStyle name="Currency 2 5 4 2 2" xfId="9933"/>
    <cellStyle name="Currency 2 5 4 3" xfId="9934"/>
    <cellStyle name="Currency 2 5 4 4" xfId="9935"/>
    <cellStyle name="Currency 2 5 5" xfId="9936"/>
    <cellStyle name="Currency 2 5 5 2" xfId="9937"/>
    <cellStyle name="Currency 2 5 5 2 2" xfId="9938"/>
    <cellStyle name="Currency 2 5 5 3" xfId="9939"/>
    <cellStyle name="Currency 2 5 5 4" xfId="9940"/>
    <cellStyle name="Currency 2 5 6" xfId="9941"/>
    <cellStyle name="Currency 2 5 6 2" xfId="9942"/>
    <cellStyle name="Currency 2 5 6 2 2" xfId="9943"/>
    <cellStyle name="Currency 2 5 6 3" xfId="9944"/>
    <cellStyle name="Currency 2 5 6 4" xfId="9945"/>
    <cellStyle name="Currency 2 5 7" xfId="9946"/>
    <cellStyle name="Currency 2 5 7 2" xfId="9947"/>
    <cellStyle name="Currency 2 5 7 2 2" xfId="9948"/>
    <cellStyle name="Currency 2 5 7 3" xfId="9949"/>
    <cellStyle name="Currency 2 5 7 4" xfId="9950"/>
    <cellStyle name="Currency 2 5 8" xfId="9951"/>
    <cellStyle name="Currency 2 5 8 2" xfId="9952"/>
    <cellStyle name="Currency 2 5 9" xfId="9953"/>
    <cellStyle name="Currency 2 6" xfId="9954"/>
    <cellStyle name="Currency 2 6 10" xfId="9955"/>
    <cellStyle name="Currency 2 6 2" xfId="9956"/>
    <cellStyle name="Currency 2 6 2 2" xfId="9957"/>
    <cellStyle name="Currency 2 6 2 2 2" xfId="9958"/>
    <cellStyle name="Currency 2 6 2 3" xfId="9959"/>
    <cellStyle name="Currency 2 6 2 4" xfId="9960"/>
    <cellStyle name="Currency 2 6 3" xfId="9961"/>
    <cellStyle name="Currency 2 6 3 2" xfId="9962"/>
    <cellStyle name="Currency 2 6 3 2 2" xfId="9963"/>
    <cellStyle name="Currency 2 6 3 3" xfId="9964"/>
    <cellStyle name="Currency 2 6 3 4" xfId="9965"/>
    <cellStyle name="Currency 2 6 4" xfId="9966"/>
    <cellStyle name="Currency 2 6 4 2" xfId="9967"/>
    <cellStyle name="Currency 2 6 4 2 2" xfId="9968"/>
    <cellStyle name="Currency 2 6 4 3" xfId="9969"/>
    <cellStyle name="Currency 2 6 4 4" xfId="9970"/>
    <cellStyle name="Currency 2 6 5" xfId="9971"/>
    <cellStyle name="Currency 2 6 5 2" xfId="9972"/>
    <cellStyle name="Currency 2 6 5 2 2" xfId="9973"/>
    <cellStyle name="Currency 2 6 5 3" xfId="9974"/>
    <cellStyle name="Currency 2 6 5 4" xfId="9975"/>
    <cellStyle name="Currency 2 6 6" xfId="9976"/>
    <cellStyle name="Currency 2 6 6 2" xfId="9977"/>
    <cellStyle name="Currency 2 6 6 2 2" xfId="9978"/>
    <cellStyle name="Currency 2 6 6 3" xfId="9979"/>
    <cellStyle name="Currency 2 6 6 4" xfId="9980"/>
    <cellStyle name="Currency 2 6 7" xfId="9981"/>
    <cellStyle name="Currency 2 6 7 2" xfId="9982"/>
    <cellStyle name="Currency 2 6 7 2 2" xfId="9983"/>
    <cellStyle name="Currency 2 6 7 3" xfId="9984"/>
    <cellStyle name="Currency 2 6 7 4" xfId="9985"/>
    <cellStyle name="Currency 2 6 8" xfId="9986"/>
    <cellStyle name="Currency 2 6 8 2" xfId="9987"/>
    <cellStyle name="Currency 2 6 9" xfId="9988"/>
    <cellStyle name="Currency 2 7" xfId="9989"/>
    <cellStyle name="Currency 2 7 10" xfId="9990"/>
    <cellStyle name="Currency 2 7 2" xfId="9991"/>
    <cellStyle name="Currency 2 7 2 2" xfId="9992"/>
    <cellStyle name="Currency 2 7 2 2 2" xfId="9993"/>
    <cellStyle name="Currency 2 7 2 3" xfId="9994"/>
    <cellStyle name="Currency 2 7 2 4" xfId="9995"/>
    <cellStyle name="Currency 2 7 3" xfId="9996"/>
    <cellStyle name="Currency 2 7 3 2" xfId="9997"/>
    <cellStyle name="Currency 2 7 3 2 2" xfId="9998"/>
    <cellStyle name="Currency 2 7 3 3" xfId="9999"/>
    <cellStyle name="Currency 2 7 3 4" xfId="10000"/>
    <cellStyle name="Currency 2 7 4" xfId="10001"/>
    <cellStyle name="Currency 2 7 4 2" xfId="10002"/>
    <cellStyle name="Currency 2 7 4 2 2" xfId="10003"/>
    <cellStyle name="Currency 2 7 4 3" xfId="10004"/>
    <cellStyle name="Currency 2 7 4 4" xfId="10005"/>
    <cellStyle name="Currency 2 7 5" xfId="10006"/>
    <cellStyle name="Currency 2 7 5 2" xfId="10007"/>
    <cellStyle name="Currency 2 7 5 2 2" xfId="10008"/>
    <cellStyle name="Currency 2 7 5 3" xfId="10009"/>
    <cellStyle name="Currency 2 7 5 4" xfId="10010"/>
    <cellStyle name="Currency 2 7 6" xfId="10011"/>
    <cellStyle name="Currency 2 7 6 2" xfId="10012"/>
    <cellStyle name="Currency 2 7 6 2 2" xfId="10013"/>
    <cellStyle name="Currency 2 7 6 3" xfId="10014"/>
    <cellStyle name="Currency 2 7 6 4" xfId="10015"/>
    <cellStyle name="Currency 2 7 7" xfId="10016"/>
    <cellStyle name="Currency 2 7 7 2" xfId="10017"/>
    <cellStyle name="Currency 2 7 7 2 2" xfId="10018"/>
    <cellStyle name="Currency 2 7 7 3" xfId="10019"/>
    <cellStyle name="Currency 2 7 7 4" xfId="10020"/>
    <cellStyle name="Currency 2 7 8" xfId="10021"/>
    <cellStyle name="Currency 2 7 8 2" xfId="10022"/>
    <cellStyle name="Currency 2 7 9" xfId="10023"/>
    <cellStyle name="Currency 2 8" xfId="10024"/>
    <cellStyle name="Currency 2 8 10" xfId="10025"/>
    <cellStyle name="Currency 2 8 2" xfId="10026"/>
    <cellStyle name="Currency 2 8 2 2" xfId="10027"/>
    <cellStyle name="Currency 2 8 2 2 2" xfId="10028"/>
    <cellStyle name="Currency 2 8 2 3" xfId="10029"/>
    <cellStyle name="Currency 2 8 2 4" xfId="10030"/>
    <cellStyle name="Currency 2 8 3" xfId="10031"/>
    <cellStyle name="Currency 2 8 3 2" xfId="10032"/>
    <cellStyle name="Currency 2 8 3 2 2" xfId="10033"/>
    <cellStyle name="Currency 2 8 3 3" xfId="10034"/>
    <cellStyle name="Currency 2 8 3 4" xfId="10035"/>
    <cellStyle name="Currency 2 8 4" xfId="10036"/>
    <cellStyle name="Currency 2 8 4 2" xfId="10037"/>
    <cellStyle name="Currency 2 8 4 2 2" xfId="10038"/>
    <cellStyle name="Currency 2 8 4 3" xfId="10039"/>
    <cellStyle name="Currency 2 8 4 4" xfId="10040"/>
    <cellStyle name="Currency 2 8 5" xfId="10041"/>
    <cellStyle name="Currency 2 8 5 2" xfId="10042"/>
    <cellStyle name="Currency 2 8 5 2 2" xfId="10043"/>
    <cellStyle name="Currency 2 8 5 3" xfId="10044"/>
    <cellStyle name="Currency 2 8 5 4" xfId="10045"/>
    <cellStyle name="Currency 2 8 6" xfId="10046"/>
    <cellStyle name="Currency 2 8 6 2" xfId="10047"/>
    <cellStyle name="Currency 2 8 6 2 2" xfId="10048"/>
    <cellStyle name="Currency 2 8 6 3" xfId="10049"/>
    <cellStyle name="Currency 2 8 6 4" xfId="10050"/>
    <cellStyle name="Currency 2 8 7" xfId="10051"/>
    <cellStyle name="Currency 2 8 7 2" xfId="10052"/>
    <cellStyle name="Currency 2 8 7 2 2" xfId="10053"/>
    <cellStyle name="Currency 2 8 7 3" xfId="10054"/>
    <cellStyle name="Currency 2 8 7 4" xfId="10055"/>
    <cellStyle name="Currency 2 8 8" xfId="10056"/>
    <cellStyle name="Currency 2 8 8 2" xfId="10057"/>
    <cellStyle name="Currency 2 8 9" xfId="10058"/>
    <cellStyle name="Currency 2 9" xfId="10059"/>
    <cellStyle name="Currency 2 9 10" xfId="10060"/>
    <cellStyle name="Currency 2 9 2" xfId="10061"/>
    <cellStyle name="Currency 2 9 2 2" xfId="10062"/>
    <cellStyle name="Currency 2 9 2 2 2" xfId="10063"/>
    <cellStyle name="Currency 2 9 2 3" xfId="10064"/>
    <cellStyle name="Currency 2 9 2 4" xfId="10065"/>
    <cellStyle name="Currency 2 9 3" xfId="10066"/>
    <cellStyle name="Currency 2 9 3 2" xfId="10067"/>
    <cellStyle name="Currency 2 9 3 2 2" xfId="10068"/>
    <cellStyle name="Currency 2 9 3 3" xfId="10069"/>
    <cellStyle name="Currency 2 9 3 4" xfId="10070"/>
    <cellStyle name="Currency 2 9 4" xfId="10071"/>
    <cellStyle name="Currency 2 9 4 2" xfId="10072"/>
    <cellStyle name="Currency 2 9 4 2 2" xfId="10073"/>
    <cellStyle name="Currency 2 9 4 3" xfId="10074"/>
    <cellStyle name="Currency 2 9 4 4" xfId="10075"/>
    <cellStyle name="Currency 2 9 5" xfId="10076"/>
    <cellStyle name="Currency 2 9 5 2" xfId="10077"/>
    <cellStyle name="Currency 2 9 5 2 2" xfId="10078"/>
    <cellStyle name="Currency 2 9 5 3" xfId="10079"/>
    <cellStyle name="Currency 2 9 5 4" xfId="10080"/>
    <cellStyle name="Currency 2 9 6" xfId="10081"/>
    <cellStyle name="Currency 2 9 6 2" xfId="10082"/>
    <cellStyle name="Currency 2 9 6 2 2" xfId="10083"/>
    <cellStyle name="Currency 2 9 6 3" xfId="10084"/>
    <cellStyle name="Currency 2 9 6 4" xfId="10085"/>
    <cellStyle name="Currency 2 9 7" xfId="10086"/>
    <cellStyle name="Currency 2 9 7 2" xfId="10087"/>
    <cellStyle name="Currency 2 9 7 2 2" xfId="10088"/>
    <cellStyle name="Currency 2 9 7 3" xfId="10089"/>
    <cellStyle name="Currency 2 9 7 4" xfId="10090"/>
    <cellStyle name="Currency 2 9 8" xfId="10091"/>
    <cellStyle name="Currency 2 9 8 2" xfId="10092"/>
    <cellStyle name="Currency 2 9 9" xfId="10093"/>
    <cellStyle name="Currency 2_Chile DataRequest2210v1" xfId="10094"/>
    <cellStyle name="Currency 3" xfId="10095"/>
    <cellStyle name="Currency 3 2" xfId="10096"/>
    <cellStyle name="Currency 3 2 2" xfId="10097"/>
    <cellStyle name="Currency 3 2 2 2" xfId="10098"/>
    <cellStyle name="Currency 3 2 2 2 2" xfId="10099"/>
    <cellStyle name="Currency 3 2 2 3" xfId="10100"/>
    <cellStyle name="Currency 3 2 3" xfId="10101"/>
    <cellStyle name="Currency 3 2 4" xfId="10102"/>
    <cellStyle name="Currency 3 3" xfId="10103"/>
    <cellStyle name="Currency 3 3 2" xfId="10104"/>
    <cellStyle name="Currency 3 3 2 2" xfId="10105"/>
    <cellStyle name="Currency 3 3 3" xfId="10106"/>
    <cellStyle name="Currency 3 4" xfId="10107"/>
    <cellStyle name="Currency 3 5" xfId="10108"/>
    <cellStyle name="Currency 3 6" xfId="10109"/>
    <cellStyle name="Currency 3 7" xfId="10110"/>
    <cellStyle name="Currency 3 8" xfId="10111"/>
    <cellStyle name="Currency 4" xfId="10112"/>
    <cellStyle name="Currency 4 2" xfId="10113"/>
    <cellStyle name="Currency 4 3" xfId="10114"/>
    <cellStyle name="Currency 4 4" xfId="10115"/>
    <cellStyle name="Currency 4 5" xfId="10116"/>
    <cellStyle name="Currency 4 6" xfId="10117"/>
    <cellStyle name="Currency 4 7" xfId="10118"/>
    <cellStyle name="Currency 4 8" xfId="10119"/>
    <cellStyle name="Currency 5" xfId="10120"/>
    <cellStyle name="Currency 5 10" xfId="10121"/>
    <cellStyle name="Currency 5 11" xfId="10122"/>
    <cellStyle name="Currency 5 2" xfId="10123"/>
    <cellStyle name="Currency 5 3" xfId="10124"/>
    <cellStyle name="Currency 5 4" xfId="10125"/>
    <cellStyle name="Currency 5 5" xfId="10126"/>
    <cellStyle name="Currency 5 6" xfId="10127"/>
    <cellStyle name="Currency 5 7" xfId="10128"/>
    <cellStyle name="Currency 5 8" xfId="10129"/>
    <cellStyle name="Currency 5 9" xfId="10130"/>
    <cellStyle name="Currency 6" xfId="10131"/>
    <cellStyle name="Currency 6 2" xfId="10132"/>
    <cellStyle name="Currency 6 3" xfId="10133"/>
    <cellStyle name="Currency 6 4" xfId="10134"/>
    <cellStyle name="Currency 6 5" xfId="10135"/>
    <cellStyle name="Currency 6 6" xfId="10136"/>
    <cellStyle name="Currency 6 7" xfId="10137"/>
    <cellStyle name="Currency 6 8" xfId="10138"/>
    <cellStyle name="Currency 7" xfId="10139"/>
    <cellStyle name="Currency 7 2" xfId="10140"/>
    <cellStyle name="Currency 7 3" xfId="10141"/>
    <cellStyle name="Currency 7 4" xfId="10142"/>
    <cellStyle name="Currency 7 5" xfId="10143"/>
    <cellStyle name="Currency 7 6" xfId="10144"/>
    <cellStyle name="Currency 7 7" xfId="10145"/>
    <cellStyle name="Currency 8" xfId="10146"/>
    <cellStyle name="Currency 8 2" xfId="10147"/>
    <cellStyle name="Currency 8 3" xfId="10148"/>
    <cellStyle name="Currency 8 4" xfId="10149"/>
    <cellStyle name="Currency 8 5" xfId="10150"/>
    <cellStyle name="Currency 8 6" xfId="10151"/>
    <cellStyle name="Currency 8 7" xfId="10152"/>
    <cellStyle name="Currency 9" xfId="10153"/>
    <cellStyle name="Currency_13 Week 2003_03_17" xfId="10154"/>
    <cellStyle name="Currency0" xfId="10155"/>
    <cellStyle name="Currency0 2" xfId="10156"/>
    <cellStyle name="Cyan" xfId="10157"/>
    <cellStyle name="D.Cyan" xfId="10158"/>
    <cellStyle name="Date" xfId="10159"/>
    <cellStyle name="Date 2" xfId="10160"/>
    <cellStyle name="Date Aligned" xfId="10161"/>
    <cellStyle name="Date_FORECAST 5+7 2011 CONSERTEL" xfId="10162"/>
    <cellStyle name="DD" xfId="10163"/>
    <cellStyle name="DD 2" xfId="10164"/>
    <cellStyle name="DD 3" xfId="10165"/>
    <cellStyle name="DD 4" xfId="10166"/>
    <cellStyle name="DD 5" xfId="10167"/>
    <cellStyle name="DD 6" xfId="10168"/>
    <cellStyle name="DD 7" xfId="10169"/>
    <cellStyle name="Decimal" xfId="10170"/>
    <cellStyle name="Decimal (0)" xfId="10171"/>
    <cellStyle name="Decimal (0) 2" xfId="10172"/>
    <cellStyle name="Decimal (0) 2 2" xfId="10173"/>
    <cellStyle name="Decimal (0) 2 2 2" xfId="10174"/>
    <cellStyle name="Decimal (0) 2 2 2 2" xfId="10175"/>
    <cellStyle name="Decimal (0) 2 2 2 3" xfId="10176"/>
    <cellStyle name="Decimal (0) 2 2 2 4" xfId="10177"/>
    <cellStyle name="Decimal (0) 2 2 2 5" xfId="10178"/>
    <cellStyle name="Decimal (0) 2 2 2 6" xfId="10179"/>
    <cellStyle name="Decimal (0) 2 2 2 7" xfId="10180"/>
    <cellStyle name="Decimal (0) 2 2 3" xfId="10181"/>
    <cellStyle name="Decimal (0) 2 2 3 2" xfId="10182"/>
    <cellStyle name="Decimal (0) 2 2 3 3" xfId="10183"/>
    <cellStyle name="Decimal (0) 2 2 3 4" xfId="10184"/>
    <cellStyle name="Decimal (0) 2 2 3 5" xfId="10185"/>
    <cellStyle name="Decimal (0) 2 2 3 6" xfId="10186"/>
    <cellStyle name="Decimal (0) 2 2 3 7" xfId="10187"/>
    <cellStyle name="Decimal (0) 2 2 4" xfId="10188"/>
    <cellStyle name="Decimal (0) 2 2 5" xfId="10189"/>
    <cellStyle name="Decimal (0) 2 2 6" xfId="10190"/>
    <cellStyle name="Decimal (0) 2 2 7" xfId="10191"/>
    <cellStyle name="Decimal (0) 2 2 8" xfId="10192"/>
    <cellStyle name="Decimal (0) 2 2 9" xfId="10193"/>
    <cellStyle name="Decimal (0) 2 3" xfId="10194"/>
    <cellStyle name="Decimal (0) 3" xfId="10195"/>
    <cellStyle name="Decimal (0) 3 2" xfId="10196"/>
    <cellStyle name="Decimal (0) 3 3" xfId="10197"/>
    <cellStyle name="Decimal (0) 3 4" xfId="10198"/>
    <cellStyle name="Decimal (0) 3 5" xfId="10199"/>
    <cellStyle name="Decimal (0) 3 6" xfId="10200"/>
    <cellStyle name="Decimal (0) 3 7" xfId="10201"/>
    <cellStyle name="Decimal (0) 4" xfId="10202"/>
    <cellStyle name="Decimal (0) 4 2" xfId="10203"/>
    <cellStyle name="Decimal (0) 4 3" xfId="10204"/>
    <cellStyle name="Decimal (0) 4 4" xfId="10205"/>
    <cellStyle name="Decimal (0) 4 5" xfId="10206"/>
    <cellStyle name="Decimal (0) 4 6" xfId="10207"/>
    <cellStyle name="Decimal (0) 4 7" xfId="10208"/>
    <cellStyle name="Decimal 2" xfId="10209"/>
    <cellStyle name="Decimal 2 2" xfId="10210"/>
    <cellStyle name="Decimal 2 2 2" xfId="10211"/>
    <cellStyle name="Decimal 2 2 2 2" xfId="10212"/>
    <cellStyle name="Decimal 2 2 2 3" xfId="10213"/>
    <cellStyle name="Decimal 2 2 2 4" xfId="10214"/>
    <cellStyle name="Decimal 2 2 2 5" xfId="10215"/>
    <cellStyle name="Decimal 2 2 2 6" xfId="10216"/>
    <cellStyle name="Decimal 2 2 2 7" xfId="10217"/>
    <cellStyle name="Decimal 2 2 3" xfId="10218"/>
    <cellStyle name="Decimal 2 2 3 2" xfId="10219"/>
    <cellStyle name="Decimal 2 2 3 3" xfId="10220"/>
    <cellStyle name="Decimal 2 2 3 4" xfId="10221"/>
    <cellStyle name="Decimal 2 2 3 5" xfId="10222"/>
    <cellStyle name="Decimal 2 2 3 6" xfId="10223"/>
    <cellStyle name="Decimal 2 2 3 7" xfId="10224"/>
    <cellStyle name="Decimal 2 2 4" xfId="10225"/>
    <cellStyle name="Decimal 2 2 5" xfId="10226"/>
    <cellStyle name="Decimal 2 2 6" xfId="10227"/>
    <cellStyle name="Decimal 2 2 7" xfId="10228"/>
    <cellStyle name="Decimal 2 2 8" xfId="10229"/>
    <cellStyle name="Decimal 2 2 9" xfId="10230"/>
    <cellStyle name="Decimal 2 3" xfId="10231"/>
    <cellStyle name="Decimal 3" xfId="10232"/>
    <cellStyle name="Decimal 3 2" xfId="10233"/>
    <cellStyle name="Decimal 3 3" xfId="10234"/>
    <cellStyle name="Decimal 3 4" xfId="10235"/>
    <cellStyle name="Decimal 3 5" xfId="10236"/>
    <cellStyle name="Decimal 3 6" xfId="10237"/>
    <cellStyle name="Decimal 3 7" xfId="10238"/>
    <cellStyle name="Decimal 4" xfId="10239"/>
    <cellStyle name="Decimal 4 2" xfId="10240"/>
    <cellStyle name="Decimal 4 3" xfId="10241"/>
    <cellStyle name="Decimal 4 4" xfId="10242"/>
    <cellStyle name="Decimal 4 5" xfId="10243"/>
    <cellStyle name="Decimal 4 6" xfId="10244"/>
    <cellStyle name="Decimal 4 7" xfId="10245"/>
    <cellStyle name="Default" xfId="10246"/>
    <cellStyle name="Dezimal [0]_Compiling Utility Macros" xfId="10247"/>
    <cellStyle name="Dezimal_Compiling Utility Macros" xfId="10248"/>
    <cellStyle name="DIA" xfId="10249"/>
    <cellStyle name="Diseño" xfId="10250"/>
    <cellStyle name="Diseño 2" xfId="10251"/>
    <cellStyle name="Diseño 3" xfId="10252"/>
    <cellStyle name="Diseño 4" xfId="10253"/>
    <cellStyle name="Diseño 5" xfId="10254"/>
    <cellStyle name="Diseño 6" xfId="10255"/>
    <cellStyle name="Diseño 7" xfId="10256"/>
    <cellStyle name="División" xfId="10257"/>
    <cellStyle name="División 2" xfId="10258"/>
    <cellStyle name="División 2 2" xfId="10259"/>
    <cellStyle name="dollar" xfId="10260"/>
    <cellStyle name="Dotted Line" xfId="10261"/>
    <cellStyle name="Emphasis 1" xfId="10262"/>
    <cellStyle name="Emphasis 2" xfId="10263"/>
    <cellStyle name="Emphasis 3" xfId="10264"/>
    <cellStyle name="Encabez. 1_RESUMEN SERVICIO FEBRERO" xfId="10265"/>
    <cellStyle name="Encabez. 2_RESUMEN SERVICIO FEBRERO" xfId="10266"/>
    <cellStyle name="ENCABEZ1" xfId="10267"/>
    <cellStyle name="ENCABEZ2" xfId="10268"/>
    <cellStyle name="Encabezado 1 2" xfId="10269"/>
    <cellStyle name="Encabezado 3_RESUMEN SERVICIO FEBRERO" xfId="10270"/>
    <cellStyle name="Encabezado 4 1" xfId="10271"/>
    <cellStyle name="Encabezado 4 10" xfId="10272"/>
    <cellStyle name="Encabezado 4 10 2" xfId="10273"/>
    <cellStyle name="Encabezado 4 11" xfId="10274"/>
    <cellStyle name="Encabezado 4 11 2" xfId="10275"/>
    <cellStyle name="Encabezado 4 12" xfId="10276"/>
    <cellStyle name="Encabezado 4 12 2" xfId="10277"/>
    <cellStyle name="Encabezado 4 13" xfId="10278"/>
    <cellStyle name="Encabezado 4 13 2" xfId="10279"/>
    <cellStyle name="Encabezado 4 14" xfId="10280"/>
    <cellStyle name="Encabezado 4 14 2" xfId="10281"/>
    <cellStyle name="Encabezado 4 15" xfId="10282"/>
    <cellStyle name="Encabezado 4 15 2" xfId="10283"/>
    <cellStyle name="Encabezado 4 16" xfId="10284"/>
    <cellStyle name="Encabezado 4 16 2" xfId="10285"/>
    <cellStyle name="Encabezado 4 17" xfId="10286"/>
    <cellStyle name="Encabezado 4 17 2" xfId="10287"/>
    <cellStyle name="Encabezado 4 18" xfId="10288"/>
    <cellStyle name="Encabezado 4 18 2" xfId="10289"/>
    <cellStyle name="Encabezado 4 19" xfId="10290"/>
    <cellStyle name="Encabezado 4 19 2" xfId="10291"/>
    <cellStyle name="Encabezado 4 2" xfId="10292"/>
    <cellStyle name="Encabezado 4 2 2" xfId="10293"/>
    <cellStyle name="Encabezado 4 2 2 2" xfId="10294"/>
    <cellStyle name="Encabezado 4 2 2 3" xfId="10295"/>
    <cellStyle name="Encabezado 4 2 3" xfId="10296"/>
    <cellStyle name="Encabezado 4 2_Chile DataRequest2210v1" xfId="10297"/>
    <cellStyle name="Encabezado 4 20" xfId="10298"/>
    <cellStyle name="Encabezado 4 20 2" xfId="10299"/>
    <cellStyle name="Encabezado 4 21" xfId="10300"/>
    <cellStyle name="Encabezado 4 21 2" xfId="10301"/>
    <cellStyle name="Encabezado 4 22" xfId="10302"/>
    <cellStyle name="Encabezado 4 22 2" xfId="10303"/>
    <cellStyle name="Encabezado 4 23" xfId="10304"/>
    <cellStyle name="Encabezado 4 23 2" xfId="10305"/>
    <cellStyle name="Encabezado 4 24" xfId="10306"/>
    <cellStyle name="Encabezado 4 24 2" xfId="10307"/>
    <cellStyle name="Encabezado 4 25" xfId="10308"/>
    <cellStyle name="Encabezado 4 25 2" xfId="10309"/>
    <cellStyle name="Encabezado 4 26" xfId="10310"/>
    <cellStyle name="Encabezado 4 26 2" xfId="10311"/>
    <cellStyle name="Encabezado 4 27" xfId="10312"/>
    <cellStyle name="Encabezado 4 27 2" xfId="10313"/>
    <cellStyle name="Encabezado 4 28" xfId="10314"/>
    <cellStyle name="Encabezado 4 28 2" xfId="10315"/>
    <cellStyle name="Encabezado 4 29" xfId="10316"/>
    <cellStyle name="Encabezado 4 29 2" xfId="10317"/>
    <cellStyle name="Encabezado 4 3" xfId="10318"/>
    <cellStyle name="Encabezado 4 30" xfId="10319"/>
    <cellStyle name="Encabezado 4 30 2" xfId="10320"/>
    <cellStyle name="Encabezado 4 31" xfId="10321"/>
    <cellStyle name="Encabezado 4 31 2" xfId="10322"/>
    <cellStyle name="Encabezado 4 32" xfId="10323"/>
    <cellStyle name="Encabezado 4 32 2" xfId="10324"/>
    <cellStyle name="Encabezado 4 33" xfId="10325"/>
    <cellStyle name="Encabezado 4 33 2" xfId="10326"/>
    <cellStyle name="Encabezado 4 34" xfId="10327"/>
    <cellStyle name="Encabezado 4 34 2" xfId="10328"/>
    <cellStyle name="Encabezado 4 35" xfId="10329"/>
    <cellStyle name="Encabezado 4 35 2" xfId="10330"/>
    <cellStyle name="Encabezado 4 36" xfId="10331"/>
    <cellStyle name="Encabezado 4 36 2" xfId="10332"/>
    <cellStyle name="Encabezado 4 37" xfId="10333"/>
    <cellStyle name="Encabezado 4 37 2" xfId="10334"/>
    <cellStyle name="Encabezado 4 38" xfId="10335"/>
    <cellStyle name="Encabezado 4 38 2" xfId="10336"/>
    <cellStyle name="Encabezado 4 39" xfId="10337"/>
    <cellStyle name="Encabezado 4 39 2" xfId="10338"/>
    <cellStyle name="Encabezado 4 4" xfId="10339"/>
    <cellStyle name="Encabezado 4 40" xfId="10340"/>
    <cellStyle name="Encabezado 4 40 2" xfId="10341"/>
    <cellStyle name="Encabezado 4 41" xfId="10342"/>
    <cellStyle name="Encabezado 4 41 2" xfId="10343"/>
    <cellStyle name="Encabezado 4 42" xfId="10344"/>
    <cellStyle name="Encabezado 4 42 2" xfId="10345"/>
    <cellStyle name="Encabezado 4 43" xfId="10346"/>
    <cellStyle name="Encabezado 4 43 2" xfId="10347"/>
    <cellStyle name="Encabezado 4 44" xfId="10348"/>
    <cellStyle name="Encabezado 4 44 2" xfId="10349"/>
    <cellStyle name="Encabezado 4 45" xfId="10350"/>
    <cellStyle name="Encabezado 4 45 2" xfId="10351"/>
    <cellStyle name="Encabezado 4 46" xfId="10352"/>
    <cellStyle name="Encabezado 4 46 2" xfId="10353"/>
    <cellStyle name="Encabezado 4 47" xfId="10354"/>
    <cellStyle name="Encabezado 4 47 2" xfId="10355"/>
    <cellStyle name="Encabezado 4 48" xfId="10356"/>
    <cellStyle name="Encabezado 4 48 2" xfId="10357"/>
    <cellStyle name="Encabezado 4 49" xfId="10358"/>
    <cellStyle name="Encabezado 4 49 2" xfId="10359"/>
    <cellStyle name="Encabezado 4 5" xfId="10360"/>
    <cellStyle name="Encabezado 4 5 2" xfId="10361"/>
    <cellStyle name="Encabezado 4 50" xfId="10362"/>
    <cellStyle name="Encabezado 4 50 2" xfId="10363"/>
    <cellStyle name="Encabezado 4 51" xfId="10364"/>
    <cellStyle name="Encabezado 4 51 2" xfId="10365"/>
    <cellStyle name="Encabezado 4 52" xfId="10366"/>
    <cellStyle name="Encabezado 4 52 2" xfId="10367"/>
    <cellStyle name="Encabezado 4 53" xfId="10368"/>
    <cellStyle name="Encabezado 4 53 2" xfId="10369"/>
    <cellStyle name="Encabezado 4 54" xfId="10370"/>
    <cellStyle name="Encabezado 4 54 2" xfId="10371"/>
    <cellStyle name="Encabezado 4 55" xfId="10372"/>
    <cellStyle name="Encabezado 4 55 2" xfId="10373"/>
    <cellStyle name="Encabezado 4 56" xfId="10374"/>
    <cellStyle name="Encabezado 4 56 2" xfId="10375"/>
    <cellStyle name="Encabezado 4 57" xfId="10376"/>
    <cellStyle name="Encabezado 4 57 2" xfId="10377"/>
    <cellStyle name="Encabezado 4 58" xfId="10378"/>
    <cellStyle name="Encabezado 4 58 2" xfId="10379"/>
    <cellStyle name="Encabezado 4 59" xfId="10380"/>
    <cellStyle name="Encabezado 4 59 2" xfId="10381"/>
    <cellStyle name="Encabezado 4 6" xfId="10382"/>
    <cellStyle name="Encabezado 4 6 2" xfId="10383"/>
    <cellStyle name="Encabezado 4 60" xfId="10384"/>
    <cellStyle name="Encabezado 4 60 2" xfId="10385"/>
    <cellStyle name="Encabezado 4 61" xfId="10386"/>
    <cellStyle name="Encabezado 4 61 2" xfId="10387"/>
    <cellStyle name="Encabezado 4 62" xfId="10388"/>
    <cellStyle name="Encabezado 4 62 2" xfId="10389"/>
    <cellStyle name="Encabezado 4 63" xfId="10390"/>
    <cellStyle name="Encabezado 4 63 2" xfId="10391"/>
    <cellStyle name="Encabezado 4 64" xfId="10392"/>
    <cellStyle name="Encabezado 4 64 2" xfId="10393"/>
    <cellStyle name="Encabezado 4 65" xfId="10394"/>
    <cellStyle name="Encabezado 4 65 2" xfId="10395"/>
    <cellStyle name="Encabezado 4 7" xfId="10396"/>
    <cellStyle name="Encabezado 4 7 2" xfId="10397"/>
    <cellStyle name="Encabezado 4 8" xfId="10398"/>
    <cellStyle name="Encabezado 4 8 2" xfId="10399"/>
    <cellStyle name="Encabezado 4 9" xfId="10400"/>
    <cellStyle name="Encabezado 4 9 2" xfId="10401"/>
    <cellStyle name="Ênfase1" xfId="10402"/>
    <cellStyle name="Ênfase2" xfId="10403"/>
    <cellStyle name="Ênfase3" xfId="10404"/>
    <cellStyle name="Ênfase4" xfId="10405"/>
    <cellStyle name="Ênfase5" xfId="10406"/>
    <cellStyle name="Ênfase6" xfId="10407"/>
    <cellStyle name="Énfasis 1" xfId="10408"/>
    <cellStyle name="Énfasis 2" xfId="10409"/>
    <cellStyle name="Énfasis 3" xfId="10410"/>
    <cellStyle name="Énfasis1 - 20%" xfId="10411"/>
    <cellStyle name="Énfasis1 - 40%" xfId="10412"/>
    <cellStyle name="Énfasis1 - 60%" xfId="10413"/>
    <cellStyle name="Énfasis1 1" xfId="10414"/>
    <cellStyle name="Énfasis1 10" xfId="10415"/>
    <cellStyle name="Énfasis1 10 2" xfId="10416"/>
    <cellStyle name="Énfasis1 11" xfId="10417"/>
    <cellStyle name="Énfasis1 11 2" xfId="10418"/>
    <cellStyle name="Énfasis1 12" xfId="10419"/>
    <cellStyle name="Énfasis1 12 2" xfId="10420"/>
    <cellStyle name="Énfasis1 13" xfId="10421"/>
    <cellStyle name="Énfasis1 13 2" xfId="10422"/>
    <cellStyle name="Énfasis1 14" xfId="10423"/>
    <cellStyle name="Énfasis1 14 2" xfId="10424"/>
    <cellStyle name="Énfasis1 15" xfId="10425"/>
    <cellStyle name="Énfasis1 15 2" xfId="10426"/>
    <cellStyle name="Énfasis1 16" xfId="10427"/>
    <cellStyle name="Énfasis1 16 2" xfId="10428"/>
    <cellStyle name="Énfasis1 17" xfId="10429"/>
    <cellStyle name="Énfasis1 17 2" xfId="10430"/>
    <cellStyle name="Énfasis1 18" xfId="10431"/>
    <cellStyle name="Énfasis1 18 2" xfId="10432"/>
    <cellStyle name="Énfasis1 19" xfId="10433"/>
    <cellStyle name="Énfasis1 19 2" xfId="10434"/>
    <cellStyle name="Énfasis1 2" xfId="10435"/>
    <cellStyle name="Énfasis1 2 2" xfId="10436"/>
    <cellStyle name="Énfasis1 2 2 2" xfId="10437"/>
    <cellStyle name="Énfasis1 2 2 3" xfId="10438"/>
    <cellStyle name="Énfasis1 2 2 4" xfId="10439"/>
    <cellStyle name="Énfasis1 2 2 5" xfId="10440"/>
    <cellStyle name="Énfasis1 2 3" xfId="10441"/>
    <cellStyle name="Énfasis1 2 3 2" xfId="10442"/>
    <cellStyle name="Énfasis1 2 4" xfId="10443"/>
    <cellStyle name="Énfasis1 2 4 2" xfId="10444"/>
    <cellStyle name="Énfasis1 2 5" xfId="10445"/>
    <cellStyle name="Énfasis1 2 5 2" xfId="10446"/>
    <cellStyle name="Énfasis1 2_% Operaciones" xfId="10447"/>
    <cellStyle name="Énfasis1 20" xfId="10448"/>
    <cellStyle name="Énfasis1 20 2" xfId="10449"/>
    <cellStyle name="Énfasis1 21" xfId="10450"/>
    <cellStyle name="Énfasis1 21 2" xfId="10451"/>
    <cellStyle name="Énfasis1 22" xfId="10452"/>
    <cellStyle name="Énfasis1 22 2" xfId="10453"/>
    <cellStyle name="Énfasis1 23" xfId="10454"/>
    <cellStyle name="Énfasis1 23 2" xfId="10455"/>
    <cellStyle name="Énfasis1 24" xfId="10456"/>
    <cellStyle name="Énfasis1 24 2" xfId="10457"/>
    <cellStyle name="Énfasis1 25" xfId="10458"/>
    <cellStyle name="Énfasis1 25 2" xfId="10459"/>
    <cellStyle name="Énfasis1 26" xfId="10460"/>
    <cellStyle name="Énfasis1 26 2" xfId="10461"/>
    <cellStyle name="Énfasis1 27" xfId="10462"/>
    <cellStyle name="Énfasis1 27 2" xfId="10463"/>
    <cellStyle name="Énfasis1 28" xfId="10464"/>
    <cellStyle name="Énfasis1 28 2" xfId="10465"/>
    <cellStyle name="Énfasis1 29" xfId="10466"/>
    <cellStyle name="Énfasis1 29 2" xfId="10467"/>
    <cellStyle name="Énfasis1 3" xfId="10468"/>
    <cellStyle name="Énfasis1 30" xfId="10469"/>
    <cellStyle name="Énfasis1 30 2" xfId="10470"/>
    <cellStyle name="Énfasis1 31" xfId="10471"/>
    <cellStyle name="Énfasis1 31 2" xfId="10472"/>
    <cellStyle name="Énfasis1 32" xfId="10473"/>
    <cellStyle name="Énfasis1 32 2" xfId="10474"/>
    <cellStyle name="Énfasis1 33" xfId="10475"/>
    <cellStyle name="Énfasis1 33 2" xfId="10476"/>
    <cellStyle name="Énfasis1 34" xfId="10477"/>
    <cellStyle name="Énfasis1 34 2" xfId="10478"/>
    <cellStyle name="Énfasis1 35" xfId="10479"/>
    <cellStyle name="Énfasis1 35 2" xfId="10480"/>
    <cellStyle name="Énfasis1 36" xfId="10481"/>
    <cellStyle name="Énfasis1 36 2" xfId="10482"/>
    <cellStyle name="Énfasis1 37" xfId="10483"/>
    <cellStyle name="Énfasis1 37 2" xfId="10484"/>
    <cellStyle name="Énfasis1 38" xfId="10485"/>
    <cellStyle name="Énfasis1 38 2" xfId="10486"/>
    <cellStyle name="Énfasis1 39" xfId="10487"/>
    <cellStyle name="Énfasis1 39 2" xfId="10488"/>
    <cellStyle name="Énfasis1 4" xfId="10489"/>
    <cellStyle name="Énfasis1 40" xfId="10490"/>
    <cellStyle name="Énfasis1 40 2" xfId="10491"/>
    <cellStyle name="Énfasis1 41" xfId="10492"/>
    <cellStyle name="Énfasis1 41 2" xfId="10493"/>
    <cellStyle name="Énfasis1 42" xfId="10494"/>
    <cellStyle name="Énfasis1 42 2" xfId="10495"/>
    <cellStyle name="Énfasis1 43" xfId="10496"/>
    <cellStyle name="Énfasis1 43 2" xfId="10497"/>
    <cellStyle name="Énfasis1 44" xfId="10498"/>
    <cellStyle name="Énfasis1 44 2" xfId="10499"/>
    <cellStyle name="Énfasis1 45" xfId="10500"/>
    <cellStyle name="Énfasis1 45 2" xfId="10501"/>
    <cellStyle name="Énfasis1 46" xfId="10502"/>
    <cellStyle name="Énfasis1 46 2" xfId="10503"/>
    <cellStyle name="Énfasis1 47" xfId="10504"/>
    <cellStyle name="Énfasis1 47 2" xfId="10505"/>
    <cellStyle name="Énfasis1 48" xfId="10506"/>
    <cellStyle name="Énfasis1 48 2" xfId="10507"/>
    <cellStyle name="Énfasis1 49" xfId="10508"/>
    <cellStyle name="Énfasis1 49 2" xfId="10509"/>
    <cellStyle name="Énfasis1 5" xfId="10510"/>
    <cellStyle name="Énfasis1 5 2" xfId="10511"/>
    <cellStyle name="Énfasis1 50" xfId="10512"/>
    <cellStyle name="Énfasis1 50 2" xfId="10513"/>
    <cellStyle name="Énfasis1 51" xfId="10514"/>
    <cellStyle name="Énfasis1 51 2" xfId="10515"/>
    <cellStyle name="Énfasis1 52" xfId="10516"/>
    <cellStyle name="Énfasis1 52 2" xfId="10517"/>
    <cellStyle name="Énfasis1 53" xfId="10518"/>
    <cellStyle name="Énfasis1 53 2" xfId="10519"/>
    <cellStyle name="Énfasis1 54" xfId="10520"/>
    <cellStyle name="Énfasis1 54 2" xfId="10521"/>
    <cellStyle name="Énfasis1 55" xfId="10522"/>
    <cellStyle name="Énfasis1 55 2" xfId="10523"/>
    <cellStyle name="Énfasis1 56" xfId="10524"/>
    <cellStyle name="Énfasis1 56 2" xfId="10525"/>
    <cellStyle name="Énfasis1 57" xfId="10526"/>
    <cellStyle name="Énfasis1 57 2" xfId="10527"/>
    <cellStyle name="Énfasis1 58" xfId="10528"/>
    <cellStyle name="Énfasis1 58 2" xfId="10529"/>
    <cellStyle name="Énfasis1 59" xfId="10530"/>
    <cellStyle name="Énfasis1 59 2" xfId="10531"/>
    <cellStyle name="Énfasis1 6" xfId="10532"/>
    <cellStyle name="Énfasis1 6 2" xfId="10533"/>
    <cellStyle name="Énfasis1 60" xfId="10534"/>
    <cellStyle name="Énfasis1 60 2" xfId="10535"/>
    <cellStyle name="Énfasis1 61" xfId="10536"/>
    <cellStyle name="Énfasis1 61 2" xfId="10537"/>
    <cellStyle name="Énfasis1 62" xfId="10538"/>
    <cellStyle name="Énfasis1 62 2" xfId="10539"/>
    <cellStyle name="Énfasis1 63" xfId="10540"/>
    <cellStyle name="Énfasis1 63 2" xfId="10541"/>
    <cellStyle name="Énfasis1 64" xfId="10542"/>
    <cellStyle name="Énfasis1 64 2" xfId="10543"/>
    <cellStyle name="Énfasis1 65" xfId="10544"/>
    <cellStyle name="Énfasis1 65 2" xfId="10545"/>
    <cellStyle name="Énfasis1 7" xfId="10546"/>
    <cellStyle name="Énfasis1 7 2" xfId="10547"/>
    <cellStyle name="Énfasis1 8" xfId="10548"/>
    <cellStyle name="Énfasis1 8 2" xfId="10549"/>
    <cellStyle name="Énfasis1 9" xfId="10550"/>
    <cellStyle name="Énfasis1 9 2" xfId="10551"/>
    <cellStyle name="Énfasis2 - 20%" xfId="10552"/>
    <cellStyle name="Énfasis2 - 40%" xfId="10553"/>
    <cellStyle name="Énfasis2 - 60%" xfId="10554"/>
    <cellStyle name="Énfasis2 1" xfId="10555"/>
    <cellStyle name="Énfasis2 10" xfId="10556"/>
    <cellStyle name="Énfasis2 10 2" xfId="10557"/>
    <cellStyle name="Énfasis2 11" xfId="10558"/>
    <cellStyle name="Énfasis2 11 2" xfId="10559"/>
    <cellStyle name="Énfasis2 12" xfId="10560"/>
    <cellStyle name="Énfasis2 12 2" xfId="10561"/>
    <cellStyle name="Énfasis2 13" xfId="10562"/>
    <cellStyle name="Énfasis2 13 2" xfId="10563"/>
    <cellStyle name="Énfasis2 14" xfId="10564"/>
    <cellStyle name="Énfasis2 14 2" xfId="10565"/>
    <cellStyle name="Énfasis2 15" xfId="10566"/>
    <cellStyle name="Énfasis2 15 2" xfId="10567"/>
    <cellStyle name="Énfasis2 16" xfId="10568"/>
    <cellStyle name="Énfasis2 16 2" xfId="10569"/>
    <cellStyle name="Énfasis2 17" xfId="10570"/>
    <cellStyle name="Énfasis2 17 2" xfId="10571"/>
    <cellStyle name="Énfasis2 18" xfId="10572"/>
    <cellStyle name="Énfasis2 18 2" xfId="10573"/>
    <cellStyle name="Énfasis2 19" xfId="10574"/>
    <cellStyle name="Énfasis2 19 2" xfId="10575"/>
    <cellStyle name="Énfasis2 2" xfId="10576"/>
    <cellStyle name="Énfasis2 2 2" xfId="10577"/>
    <cellStyle name="Énfasis2 2 2 2" xfId="10578"/>
    <cellStyle name="Énfasis2 2 2 3" xfId="10579"/>
    <cellStyle name="Énfasis2 2 3" xfId="10580"/>
    <cellStyle name="Énfasis2 2_Chile DataRequest2210v1" xfId="10581"/>
    <cellStyle name="Énfasis2 20" xfId="10582"/>
    <cellStyle name="Énfasis2 20 2" xfId="10583"/>
    <cellStyle name="Énfasis2 21" xfId="10584"/>
    <cellStyle name="Énfasis2 21 2" xfId="10585"/>
    <cellStyle name="Énfasis2 22" xfId="10586"/>
    <cellStyle name="Énfasis2 22 2" xfId="10587"/>
    <cellStyle name="Énfasis2 23" xfId="10588"/>
    <cellStyle name="Énfasis2 23 2" xfId="10589"/>
    <cellStyle name="Énfasis2 24" xfId="10590"/>
    <cellStyle name="Énfasis2 24 2" xfId="10591"/>
    <cellStyle name="Énfasis2 25" xfId="10592"/>
    <cellStyle name="Énfasis2 25 2" xfId="10593"/>
    <cellStyle name="Énfasis2 26" xfId="10594"/>
    <cellStyle name="Énfasis2 26 2" xfId="10595"/>
    <cellStyle name="Énfasis2 27" xfId="10596"/>
    <cellStyle name="Énfasis2 27 2" xfId="10597"/>
    <cellStyle name="Énfasis2 28" xfId="10598"/>
    <cellStyle name="Énfasis2 28 2" xfId="10599"/>
    <cellStyle name="Énfasis2 29" xfId="10600"/>
    <cellStyle name="Énfasis2 29 2" xfId="10601"/>
    <cellStyle name="Énfasis2 3" xfId="10602"/>
    <cellStyle name="Énfasis2 3 2" xfId="10603"/>
    <cellStyle name="Énfasis2 30" xfId="10604"/>
    <cellStyle name="Énfasis2 30 2" xfId="10605"/>
    <cellStyle name="Énfasis2 31" xfId="10606"/>
    <cellStyle name="Énfasis2 31 2" xfId="10607"/>
    <cellStyle name="Énfasis2 32" xfId="10608"/>
    <cellStyle name="Énfasis2 32 2" xfId="10609"/>
    <cellStyle name="Énfasis2 33" xfId="10610"/>
    <cellStyle name="Énfasis2 33 2" xfId="10611"/>
    <cellStyle name="Énfasis2 34" xfId="10612"/>
    <cellStyle name="Énfasis2 34 2" xfId="10613"/>
    <cellStyle name="Énfasis2 35" xfId="10614"/>
    <cellStyle name="Énfasis2 35 2" xfId="10615"/>
    <cellStyle name="Énfasis2 36" xfId="10616"/>
    <cellStyle name="Énfasis2 36 2" xfId="10617"/>
    <cellStyle name="Énfasis2 37" xfId="10618"/>
    <cellStyle name="Énfasis2 37 2" xfId="10619"/>
    <cellStyle name="Énfasis2 38" xfId="10620"/>
    <cellStyle name="Énfasis2 38 2" xfId="10621"/>
    <cellStyle name="Énfasis2 39" xfId="10622"/>
    <cellStyle name="Énfasis2 39 2" xfId="10623"/>
    <cellStyle name="Énfasis2 4" xfId="10624"/>
    <cellStyle name="Énfasis2 4 2" xfId="10625"/>
    <cellStyle name="Énfasis2 40" xfId="10626"/>
    <cellStyle name="Énfasis2 40 2" xfId="10627"/>
    <cellStyle name="Énfasis2 41" xfId="10628"/>
    <cellStyle name="Énfasis2 41 2" xfId="10629"/>
    <cellStyle name="Énfasis2 42" xfId="10630"/>
    <cellStyle name="Énfasis2 42 2" xfId="10631"/>
    <cellStyle name="Énfasis2 43" xfId="10632"/>
    <cellStyle name="Énfasis2 43 2" xfId="10633"/>
    <cellStyle name="Énfasis2 44" xfId="10634"/>
    <cellStyle name="Énfasis2 44 2" xfId="10635"/>
    <cellStyle name="Énfasis2 45" xfId="10636"/>
    <cellStyle name="Énfasis2 45 2" xfId="10637"/>
    <cellStyle name="Énfasis2 46" xfId="10638"/>
    <cellStyle name="Énfasis2 46 2" xfId="10639"/>
    <cellStyle name="Énfasis2 47" xfId="10640"/>
    <cellStyle name="Énfasis2 47 2" xfId="10641"/>
    <cellStyle name="Énfasis2 48" xfId="10642"/>
    <cellStyle name="Énfasis2 48 2" xfId="10643"/>
    <cellStyle name="Énfasis2 49" xfId="10644"/>
    <cellStyle name="Énfasis2 49 2" xfId="10645"/>
    <cellStyle name="Énfasis2 5" xfId="10646"/>
    <cellStyle name="Énfasis2 5 2" xfId="10647"/>
    <cellStyle name="Énfasis2 50" xfId="10648"/>
    <cellStyle name="Énfasis2 50 2" xfId="10649"/>
    <cellStyle name="Énfasis2 51" xfId="10650"/>
    <cellStyle name="Énfasis2 51 2" xfId="10651"/>
    <cellStyle name="Énfasis2 52" xfId="10652"/>
    <cellStyle name="Énfasis2 52 2" xfId="10653"/>
    <cellStyle name="Énfasis2 53" xfId="10654"/>
    <cellStyle name="Énfasis2 53 2" xfId="10655"/>
    <cellStyle name="Énfasis2 54" xfId="10656"/>
    <cellStyle name="Énfasis2 54 2" xfId="10657"/>
    <cellStyle name="Énfasis2 55" xfId="10658"/>
    <cellStyle name="Énfasis2 55 2" xfId="10659"/>
    <cellStyle name="Énfasis2 56" xfId="10660"/>
    <cellStyle name="Énfasis2 56 2" xfId="10661"/>
    <cellStyle name="Énfasis2 57" xfId="10662"/>
    <cellStyle name="Énfasis2 57 2" xfId="10663"/>
    <cellStyle name="Énfasis2 58" xfId="10664"/>
    <cellStyle name="Énfasis2 58 2" xfId="10665"/>
    <cellStyle name="Énfasis2 59" xfId="10666"/>
    <cellStyle name="Énfasis2 59 2" xfId="10667"/>
    <cellStyle name="Énfasis2 6" xfId="10668"/>
    <cellStyle name="Énfasis2 6 2" xfId="10669"/>
    <cellStyle name="Énfasis2 60" xfId="10670"/>
    <cellStyle name="Énfasis2 60 2" xfId="10671"/>
    <cellStyle name="Énfasis2 61" xfId="10672"/>
    <cellStyle name="Énfasis2 61 2" xfId="10673"/>
    <cellStyle name="Énfasis2 62" xfId="10674"/>
    <cellStyle name="Énfasis2 62 2" xfId="10675"/>
    <cellStyle name="Énfasis2 63" xfId="10676"/>
    <cellStyle name="Énfasis2 63 2" xfId="10677"/>
    <cellStyle name="Énfasis2 64" xfId="10678"/>
    <cellStyle name="Énfasis2 64 2" xfId="10679"/>
    <cellStyle name="Énfasis2 65" xfId="10680"/>
    <cellStyle name="Énfasis2 65 2" xfId="10681"/>
    <cellStyle name="Énfasis2 7" xfId="10682"/>
    <cellStyle name="Énfasis2 7 2" xfId="10683"/>
    <cellStyle name="Énfasis2 8" xfId="10684"/>
    <cellStyle name="Énfasis2 8 2" xfId="10685"/>
    <cellStyle name="Énfasis2 9" xfId="10686"/>
    <cellStyle name="Énfasis2 9 2" xfId="10687"/>
    <cellStyle name="Énfasis3 - 20%" xfId="10688"/>
    <cellStyle name="Énfasis3 - 40%" xfId="10689"/>
    <cellStyle name="Énfasis3 - 60%" xfId="10690"/>
    <cellStyle name="Énfasis3 1" xfId="10691"/>
    <cellStyle name="Énfasis3 10" xfId="10692"/>
    <cellStyle name="Énfasis3 10 2" xfId="10693"/>
    <cellStyle name="Énfasis3 11" xfId="10694"/>
    <cellStyle name="Énfasis3 11 2" xfId="10695"/>
    <cellStyle name="Énfasis3 12" xfId="10696"/>
    <cellStyle name="Énfasis3 12 2" xfId="10697"/>
    <cellStyle name="Énfasis3 13" xfId="10698"/>
    <cellStyle name="Énfasis3 13 2" xfId="10699"/>
    <cellStyle name="Énfasis3 14" xfId="10700"/>
    <cellStyle name="Énfasis3 14 2" xfId="10701"/>
    <cellStyle name="Énfasis3 15" xfId="10702"/>
    <cellStyle name="Énfasis3 15 2" xfId="10703"/>
    <cellStyle name="Énfasis3 16" xfId="10704"/>
    <cellStyle name="Énfasis3 16 2" xfId="10705"/>
    <cellStyle name="Énfasis3 17" xfId="10706"/>
    <cellStyle name="Énfasis3 17 2" xfId="10707"/>
    <cellStyle name="Énfasis3 18" xfId="10708"/>
    <cellStyle name="Énfasis3 18 2" xfId="10709"/>
    <cellStyle name="Énfasis3 19" xfId="10710"/>
    <cellStyle name="Énfasis3 19 2" xfId="10711"/>
    <cellStyle name="Énfasis3 2" xfId="10712"/>
    <cellStyle name="Énfasis3 2 2" xfId="10713"/>
    <cellStyle name="Énfasis3 2 2 2" xfId="10714"/>
    <cellStyle name="Énfasis3 2 2 3" xfId="10715"/>
    <cellStyle name="Énfasis3 2 3" xfId="10716"/>
    <cellStyle name="Énfasis3 2 3 2" xfId="10717"/>
    <cellStyle name="Énfasis3 2 4" xfId="10718"/>
    <cellStyle name="Énfasis3 2 4 2" xfId="10719"/>
    <cellStyle name="Énfasis3 2 5" xfId="10720"/>
    <cellStyle name="Énfasis3 2 5 2" xfId="10721"/>
    <cellStyle name="Énfasis3 2_% Operaciones" xfId="10722"/>
    <cellStyle name="Énfasis3 20" xfId="10723"/>
    <cellStyle name="Énfasis3 20 2" xfId="10724"/>
    <cellStyle name="Énfasis3 21" xfId="10725"/>
    <cellStyle name="Énfasis3 21 2" xfId="10726"/>
    <cellStyle name="Énfasis3 22" xfId="10727"/>
    <cellStyle name="Énfasis3 22 2" xfId="10728"/>
    <cellStyle name="Énfasis3 23" xfId="10729"/>
    <cellStyle name="Énfasis3 23 2" xfId="10730"/>
    <cellStyle name="Énfasis3 24" xfId="10731"/>
    <cellStyle name="Énfasis3 24 2" xfId="10732"/>
    <cellStyle name="Énfasis3 25" xfId="10733"/>
    <cellStyle name="Énfasis3 25 2" xfId="10734"/>
    <cellStyle name="Énfasis3 26" xfId="10735"/>
    <cellStyle name="Énfasis3 26 2" xfId="10736"/>
    <cellStyle name="Énfasis3 27" xfId="10737"/>
    <cellStyle name="Énfasis3 27 2" xfId="10738"/>
    <cellStyle name="Énfasis3 28" xfId="10739"/>
    <cellStyle name="Énfasis3 28 2" xfId="10740"/>
    <cellStyle name="Énfasis3 29" xfId="10741"/>
    <cellStyle name="Énfasis3 29 2" xfId="10742"/>
    <cellStyle name="Énfasis3 3" xfId="10743"/>
    <cellStyle name="Énfasis3 3 2" xfId="10744"/>
    <cellStyle name="Énfasis3 30" xfId="10745"/>
    <cellStyle name="Énfasis3 30 2" xfId="10746"/>
    <cellStyle name="Énfasis3 31" xfId="10747"/>
    <cellStyle name="Énfasis3 31 2" xfId="10748"/>
    <cellStyle name="Énfasis3 32" xfId="10749"/>
    <cellStyle name="Énfasis3 32 2" xfId="10750"/>
    <cellStyle name="Énfasis3 33" xfId="10751"/>
    <cellStyle name="Énfasis3 33 2" xfId="10752"/>
    <cellStyle name="Énfasis3 34" xfId="10753"/>
    <cellStyle name="Énfasis3 34 2" xfId="10754"/>
    <cellStyle name="Énfasis3 35" xfId="10755"/>
    <cellStyle name="Énfasis3 35 2" xfId="10756"/>
    <cellStyle name="Énfasis3 36" xfId="10757"/>
    <cellStyle name="Énfasis3 36 2" xfId="10758"/>
    <cellStyle name="Énfasis3 37" xfId="10759"/>
    <cellStyle name="Énfasis3 37 2" xfId="10760"/>
    <cellStyle name="Énfasis3 38" xfId="10761"/>
    <cellStyle name="Énfasis3 38 2" xfId="10762"/>
    <cellStyle name="Énfasis3 39" xfId="10763"/>
    <cellStyle name="Énfasis3 39 2" xfId="10764"/>
    <cellStyle name="Énfasis3 4" xfId="10765"/>
    <cellStyle name="Énfasis3 4 2" xfId="10766"/>
    <cellStyle name="Énfasis3 40" xfId="10767"/>
    <cellStyle name="Énfasis3 40 2" xfId="10768"/>
    <cellStyle name="Énfasis3 41" xfId="10769"/>
    <cellStyle name="Énfasis3 41 2" xfId="10770"/>
    <cellStyle name="Énfasis3 42" xfId="10771"/>
    <cellStyle name="Énfasis3 42 2" xfId="10772"/>
    <cellStyle name="Énfasis3 43" xfId="10773"/>
    <cellStyle name="Énfasis3 43 2" xfId="10774"/>
    <cellStyle name="Énfasis3 44" xfId="10775"/>
    <cellStyle name="Énfasis3 44 2" xfId="10776"/>
    <cellStyle name="Énfasis3 45" xfId="10777"/>
    <cellStyle name="Énfasis3 45 2" xfId="10778"/>
    <cellStyle name="Énfasis3 46" xfId="10779"/>
    <cellStyle name="Énfasis3 46 2" xfId="10780"/>
    <cellStyle name="Énfasis3 47" xfId="10781"/>
    <cellStyle name="Énfasis3 47 2" xfId="10782"/>
    <cellStyle name="Énfasis3 48" xfId="10783"/>
    <cellStyle name="Énfasis3 48 2" xfId="10784"/>
    <cellStyle name="Énfasis3 49" xfId="10785"/>
    <cellStyle name="Énfasis3 49 2" xfId="10786"/>
    <cellStyle name="Énfasis3 5" xfId="10787"/>
    <cellStyle name="Énfasis3 5 2" xfId="10788"/>
    <cellStyle name="Énfasis3 50" xfId="10789"/>
    <cellStyle name="Énfasis3 50 2" xfId="10790"/>
    <cellStyle name="Énfasis3 51" xfId="10791"/>
    <cellStyle name="Énfasis3 51 2" xfId="10792"/>
    <cellStyle name="Énfasis3 52" xfId="10793"/>
    <cellStyle name="Énfasis3 52 2" xfId="10794"/>
    <cellStyle name="Énfasis3 53" xfId="10795"/>
    <cellStyle name="Énfasis3 53 2" xfId="10796"/>
    <cellStyle name="Énfasis3 54" xfId="10797"/>
    <cellStyle name="Énfasis3 54 2" xfId="10798"/>
    <cellStyle name="Énfasis3 55" xfId="10799"/>
    <cellStyle name="Énfasis3 55 2" xfId="10800"/>
    <cellStyle name="Énfasis3 56" xfId="10801"/>
    <cellStyle name="Énfasis3 56 2" xfId="10802"/>
    <cellStyle name="Énfasis3 57" xfId="10803"/>
    <cellStyle name="Énfasis3 57 2" xfId="10804"/>
    <cellStyle name="Énfasis3 58" xfId="10805"/>
    <cellStyle name="Énfasis3 58 2" xfId="10806"/>
    <cellStyle name="Énfasis3 59" xfId="10807"/>
    <cellStyle name="Énfasis3 59 2" xfId="10808"/>
    <cellStyle name="Énfasis3 6" xfId="10809"/>
    <cellStyle name="Énfasis3 6 2" xfId="10810"/>
    <cellStyle name="Énfasis3 60" xfId="10811"/>
    <cellStyle name="Énfasis3 60 2" xfId="10812"/>
    <cellStyle name="Énfasis3 61" xfId="10813"/>
    <cellStyle name="Énfasis3 61 2" xfId="10814"/>
    <cellStyle name="Énfasis3 62" xfId="10815"/>
    <cellStyle name="Énfasis3 62 2" xfId="10816"/>
    <cellStyle name="Énfasis3 63" xfId="10817"/>
    <cellStyle name="Énfasis3 63 2" xfId="10818"/>
    <cellStyle name="Énfasis3 64" xfId="10819"/>
    <cellStyle name="Énfasis3 64 2" xfId="10820"/>
    <cellStyle name="Énfasis3 65" xfId="10821"/>
    <cellStyle name="Énfasis3 65 2" xfId="10822"/>
    <cellStyle name="Énfasis3 7" xfId="10823"/>
    <cellStyle name="Énfasis3 7 2" xfId="10824"/>
    <cellStyle name="Énfasis3 8" xfId="10825"/>
    <cellStyle name="Énfasis3 8 2" xfId="10826"/>
    <cellStyle name="Énfasis3 9" xfId="10827"/>
    <cellStyle name="Énfasis3 9 2" xfId="10828"/>
    <cellStyle name="Énfasis4 - 20%" xfId="10829"/>
    <cellStyle name="Énfasis4 - 40%" xfId="10830"/>
    <cellStyle name="Énfasis4 - 60%" xfId="10831"/>
    <cellStyle name="Énfasis4 1" xfId="10832"/>
    <cellStyle name="Énfasis4 10" xfId="10833"/>
    <cellStyle name="Énfasis4 10 2" xfId="10834"/>
    <cellStyle name="Énfasis4 11" xfId="10835"/>
    <cellStyle name="Énfasis4 11 2" xfId="10836"/>
    <cellStyle name="Énfasis4 12" xfId="10837"/>
    <cellStyle name="Énfasis4 12 2" xfId="10838"/>
    <cellStyle name="Énfasis4 13" xfId="10839"/>
    <cellStyle name="Énfasis4 13 2" xfId="10840"/>
    <cellStyle name="Énfasis4 14" xfId="10841"/>
    <cellStyle name="Énfasis4 14 2" xfId="10842"/>
    <cellStyle name="Énfasis4 15" xfId="10843"/>
    <cellStyle name="Énfasis4 15 2" xfId="10844"/>
    <cellStyle name="Énfasis4 16" xfId="10845"/>
    <cellStyle name="Énfasis4 16 2" xfId="10846"/>
    <cellStyle name="Énfasis4 17" xfId="10847"/>
    <cellStyle name="Énfasis4 17 2" xfId="10848"/>
    <cellStyle name="Énfasis4 18" xfId="10849"/>
    <cellStyle name="Énfasis4 18 2" xfId="10850"/>
    <cellStyle name="Énfasis4 19" xfId="10851"/>
    <cellStyle name="Énfasis4 19 2" xfId="10852"/>
    <cellStyle name="Énfasis4 2" xfId="10853"/>
    <cellStyle name="Énfasis4 2 2" xfId="10854"/>
    <cellStyle name="Énfasis4 2 2 2" xfId="10855"/>
    <cellStyle name="Énfasis4 2 2 3" xfId="10856"/>
    <cellStyle name="Énfasis4 2 3" xfId="10857"/>
    <cellStyle name="Énfasis4 2_Chile DataRequest2210v1" xfId="10858"/>
    <cellStyle name="Énfasis4 20" xfId="10859"/>
    <cellStyle name="Énfasis4 20 2" xfId="10860"/>
    <cellStyle name="Énfasis4 21" xfId="10861"/>
    <cellStyle name="Énfasis4 21 2" xfId="10862"/>
    <cellStyle name="Énfasis4 22" xfId="10863"/>
    <cellStyle name="Énfasis4 22 2" xfId="10864"/>
    <cellStyle name="Énfasis4 23" xfId="10865"/>
    <cellStyle name="Énfasis4 23 2" xfId="10866"/>
    <cellStyle name="Énfasis4 24" xfId="10867"/>
    <cellStyle name="Énfasis4 24 2" xfId="10868"/>
    <cellStyle name="Énfasis4 25" xfId="10869"/>
    <cellStyle name="Énfasis4 25 2" xfId="10870"/>
    <cellStyle name="Énfasis4 26" xfId="10871"/>
    <cellStyle name="Énfasis4 26 2" xfId="10872"/>
    <cellStyle name="Énfasis4 27" xfId="10873"/>
    <cellStyle name="Énfasis4 27 2" xfId="10874"/>
    <cellStyle name="Énfasis4 28" xfId="10875"/>
    <cellStyle name="Énfasis4 28 2" xfId="10876"/>
    <cellStyle name="Énfasis4 29" xfId="10877"/>
    <cellStyle name="Énfasis4 29 2" xfId="10878"/>
    <cellStyle name="Énfasis4 3" xfId="10879"/>
    <cellStyle name="Énfasis4 30" xfId="10880"/>
    <cellStyle name="Énfasis4 30 2" xfId="10881"/>
    <cellStyle name="Énfasis4 31" xfId="10882"/>
    <cellStyle name="Énfasis4 31 2" xfId="10883"/>
    <cellStyle name="Énfasis4 32" xfId="10884"/>
    <cellStyle name="Énfasis4 32 2" xfId="10885"/>
    <cellStyle name="Énfasis4 33" xfId="10886"/>
    <cellStyle name="Énfasis4 33 2" xfId="10887"/>
    <cellStyle name="Énfasis4 34" xfId="10888"/>
    <cellStyle name="Énfasis4 34 2" xfId="10889"/>
    <cellStyle name="Énfasis4 35" xfId="10890"/>
    <cellStyle name="Énfasis4 35 2" xfId="10891"/>
    <cellStyle name="Énfasis4 36" xfId="10892"/>
    <cellStyle name="Énfasis4 36 2" xfId="10893"/>
    <cellStyle name="Énfasis4 37" xfId="10894"/>
    <cellStyle name="Énfasis4 37 2" xfId="10895"/>
    <cellStyle name="Énfasis4 38" xfId="10896"/>
    <cellStyle name="Énfasis4 38 2" xfId="10897"/>
    <cellStyle name="Énfasis4 39" xfId="10898"/>
    <cellStyle name="Énfasis4 39 2" xfId="10899"/>
    <cellStyle name="Énfasis4 4" xfId="10900"/>
    <cellStyle name="Énfasis4 40" xfId="10901"/>
    <cellStyle name="Énfasis4 40 2" xfId="10902"/>
    <cellStyle name="Énfasis4 41" xfId="10903"/>
    <cellStyle name="Énfasis4 41 2" xfId="10904"/>
    <cellStyle name="Énfasis4 42" xfId="10905"/>
    <cellStyle name="Énfasis4 42 2" xfId="10906"/>
    <cellStyle name="Énfasis4 43" xfId="10907"/>
    <cellStyle name="Énfasis4 43 2" xfId="10908"/>
    <cellStyle name="Énfasis4 44" xfId="10909"/>
    <cellStyle name="Énfasis4 44 2" xfId="10910"/>
    <cellStyle name="Énfasis4 45" xfId="10911"/>
    <cellStyle name="Énfasis4 45 2" xfId="10912"/>
    <cellStyle name="Énfasis4 46" xfId="10913"/>
    <cellStyle name="Énfasis4 46 2" xfId="10914"/>
    <cellStyle name="Énfasis4 47" xfId="10915"/>
    <cellStyle name="Énfasis4 47 2" xfId="10916"/>
    <cellStyle name="Énfasis4 48" xfId="10917"/>
    <cellStyle name="Énfasis4 48 2" xfId="10918"/>
    <cellStyle name="Énfasis4 49" xfId="10919"/>
    <cellStyle name="Énfasis4 49 2" xfId="10920"/>
    <cellStyle name="Énfasis4 5" xfId="10921"/>
    <cellStyle name="Énfasis4 5 2" xfId="10922"/>
    <cellStyle name="Énfasis4 50" xfId="10923"/>
    <cellStyle name="Énfasis4 50 2" xfId="10924"/>
    <cellStyle name="Énfasis4 51" xfId="10925"/>
    <cellStyle name="Énfasis4 51 2" xfId="10926"/>
    <cellStyle name="Énfasis4 52" xfId="10927"/>
    <cellStyle name="Énfasis4 52 2" xfId="10928"/>
    <cellStyle name="Énfasis4 53" xfId="10929"/>
    <cellStyle name="Énfasis4 53 2" xfId="10930"/>
    <cellStyle name="Énfasis4 54" xfId="10931"/>
    <cellStyle name="Énfasis4 54 2" xfId="10932"/>
    <cellStyle name="Énfasis4 55" xfId="10933"/>
    <cellStyle name="Énfasis4 55 2" xfId="10934"/>
    <cellStyle name="Énfasis4 56" xfId="10935"/>
    <cellStyle name="Énfasis4 56 2" xfId="10936"/>
    <cellStyle name="Énfasis4 57" xfId="10937"/>
    <cellStyle name="Énfasis4 57 2" xfId="10938"/>
    <cellStyle name="Énfasis4 58" xfId="10939"/>
    <cellStyle name="Énfasis4 58 2" xfId="10940"/>
    <cellStyle name="Énfasis4 59" xfId="10941"/>
    <cellStyle name="Énfasis4 59 2" xfId="10942"/>
    <cellStyle name="Énfasis4 6" xfId="10943"/>
    <cellStyle name="Énfasis4 6 2" xfId="10944"/>
    <cellStyle name="Énfasis4 60" xfId="10945"/>
    <cellStyle name="Énfasis4 60 2" xfId="10946"/>
    <cellStyle name="Énfasis4 61" xfId="10947"/>
    <cellStyle name="Énfasis4 61 2" xfId="10948"/>
    <cellStyle name="Énfasis4 62" xfId="10949"/>
    <cellStyle name="Énfasis4 62 2" xfId="10950"/>
    <cellStyle name="Énfasis4 63" xfId="10951"/>
    <cellStyle name="Énfasis4 63 2" xfId="10952"/>
    <cellStyle name="Énfasis4 64" xfId="10953"/>
    <cellStyle name="Énfasis4 64 2" xfId="10954"/>
    <cellStyle name="Énfasis4 65" xfId="10955"/>
    <cellStyle name="Énfasis4 65 2" xfId="10956"/>
    <cellStyle name="Énfasis4 7" xfId="10957"/>
    <cellStyle name="Énfasis4 7 2" xfId="10958"/>
    <cellStyle name="Énfasis4 8" xfId="10959"/>
    <cellStyle name="Énfasis4 8 2" xfId="10960"/>
    <cellStyle name="Énfasis4 9" xfId="10961"/>
    <cellStyle name="Énfasis4 9 2" xfId="10962"/>
    <cellStyle name="Énfasis5 - 20%" xfId="10963"/>
    <cellStyle name="Énfasis5 - 40%" xfId="10964"/>
    <cellStyle name="Énfasis5 - 60%" xfId="10965"/>
    <cellStyle name="Énfasis5 1" xfId="10966"/>
    <cellStyle name="Énfasis5 10" xfId="10967"/>
    <cellStyle name="Énfasis5 10 2" xfId="10968"/>
    <cellStyle name="Énfasis5 11" xfId="10969"/>
    <cellStyle name="Énfasis5 11 2" xfId="10970"/>
    <cellStyle name="Énfasis5 12" xfId="10971"/>
    <cellStyle name="Énfasis5 12 2" xfId="10972"/>
    <cellStyle name="Énfasis5 13" xfId="10973"/>
    <cellStyle name="Énfasis5 13 2" xfId="10974"/>
    <cellStyle name="Énfasis5 14" xfId="10975"/>
    <cellStyle name="Énfasis5 14 2" xfId="10976"/>
    <cellStyle name="Énfasis5 15" xfId="10977"/>
    <cellStyle name="Énfasis5 15 2" xfId="10978"/>
    <cellStyle name="Énfasis5 16" xfId="10979"/>
    <cellStyle name="Énfasis5 16 2" xfId="10980"/>
    <cellStyle name="Énfasis5 17" xfId="10981"/>
    <cellStyle name="Énfasis5 17 2" xfId="10982"/>
    <cellStyle name="Énfasis5 18" xfId="10983"/>
    <cellStyle name="Énfasis5 18 2" xfId="10984"/>
    <cellStyle name="Énfasis5 19" xfId="10985"/>
    <cellStyle name="Énfasis5 19 2" xfId="10986"/>
    <cellStyle name="Énfasis5 2" xfId="10987"/>
    <cellStyle name="Énfasis5 2 2" xfId="10988"/>
    <cellStyle name="Énfasis5 2 2 2" xfId="10989"/>
    <cellStyle name="Énfasis5 2 2 3" xfId="10990"/>
    <cellStyle name="Énfasis5 2 3" xfId="10991"/>
    <cellStyle name="Énfasis5 2_Chile DataRequest2210v1" xfId="10992"/>
    <cellStyle name="Énfasis5 20" xfId="10993"/>
    <cellStyle name="Énfasis5 20 2" xfId="10994"/>
    <cellStyle name="Énfasis5 21" xfId="10995"/>
    <cellStyle name="Énfasis5 21 2" xfId="10996"/>
    <cellStyle name="Énfasis5 22" xfId="10997"/>
    <cellStyle name="Énfasis5 22 2" xfId="10998"/>
    <cellStyle name="Énfasis5 23" xfId="10999"/>
    <cellStyle name="Énfasis5 23 2" xfId="11000"/>
    <cellStyle name="Énfasis5 24" xfId="11001"/>
    <cellStyle name="Énfasis5 24 2" xfId="11002"/>
    <cellStyle name="Énfasis5 25" xfId="11003"/>
    <cellStyle name="Énfasis5 25 2" xfId="11004"/>
    <cellStyle name="Énfasis5 26" xfId="11005"/>
    <cellStyle name="Énfasis5 26 2" xfId="11006"/>
    <cellStyle name="Énfasis5 27" xfId="11007"/>
    <cellStyle name="Énfasis5 27 2" xfId="11008"/>
    <cellStyle name="Énfasis5 28" xfId="11009"/>
    <cellStyle name="Énfasis5 28 2" xfId="11010"/>
    <cellStyle name="Énfasis5 29" xfId="11011"/>
    <cellStyle name="Énfasis5 29 2" xfId="11012"/>
    <cellStyle name="Énfasis5 3" xfId="11013"/>
    <cellStyle name="Énfasis5 3 2" xfId="11014"/>
    <cellStyle name="Énfasis5 30" xfId="11015"/>
    <cellStyle name="Énfasis5 30 2" xfId="11016"/>
    <cellStyle name="Énfasis5 31" xfId="11017"/>
    <cellStyle name="Énfasis5 31 2" xfId="11018"/>
    <cellStyle name="Énfasis5 32" xfId="11019"/>
    <cellStyle name="Énfasis5 32 2" xfId="11020"/>
    <cellStyle name="Énfasis5 33" xfId="11021"/>
    <cellStyle name="Énfasis5 33 2" xfId="11022"/>
    <cellStyle name="Énfasis5 34" xfId="11023"/>
    <cellStyle name="Énfasis5 34 2" xfId="11024"/>
    <cellStyle name="Énfasis5 35" xfId="11025"/>
    <cellStyle name="Énfasis5 35 2" xfId="11026"/>
    <cellStyle name="Énfasis5 36" xfId="11027"/>
    <cellStyle name="Énfasis5 36 2" xfId="11028"/>
    <cellStyle name="Énfasis5 37" xfId="11029"/>
    <cellStyle name="Énfasis5 37 2" xfId="11030"/>
    <cellStyle name="Énfasis5 38" xfId="11031"/>
    <cellStyle name="Énfasis5 38 2" xfId="11032"/>
    <cellStyle name="Énfasis5 39" xfId="11033"/>
    <cellStyle name="Énfasis5 39 2" xfId="11034"/>
    <cellStyle name="Énfasis5 4" xfId="11035"/>
    <cellStyle name="Énfasis5 4 2" xfId="11036"/>
    <cellStyle name="Énfasis5 40" xfId="11037"/>
    <cellStyle name="Énfasis5 40 2" xfId="11038"/>
    <cellStyle name="Énfasis5 41" xfId="11039"/>
    <cellStyle name="Énfasis5 41 2" xfId="11040"/>
    <cellStyle name="Énfasis5 42" xfId="11041"/>
    <cellStyle name="Énfasis5 42 2" xfId="11042"/>
    <cellStyle name="Énfasis5 43" xfId="11043"/>
    <cellStyle name="Énfasis5 43 2" xfId="11044"/>
    <cellStyle name="Énfasis5 44" xfId="11045"/>
    <cellStyle name="Énfasis5 44 2" xfId="11046"/>
    <cellStyle name="Énfasis5 45" xfId="11047"/>
    <cellStyle name="Énfasis5 45 2" xfId="11048"/>
    <cellStyle name="Énfasis5 46" xfId="11049"/>
    <cellStyle name="Énfasis5 46 2" xfId="11050"/>
    <cellStyle name="Énfasis5 47" xfId="11051"/>
    <cellStyle name="Énfasis5 47 2" xfId="11052"/>
    <cellStyle name="Énfasis5 48" xfId="11053"/>
    <cellStyle name="Énfasis5 48 2" xfId="11054"/>
    <cellStyle name="Énfasis5 49" xfId="11055"/>
    <cellStyle name="Énfasis5 49 2" xfId="11056"/>
    <cellStyle name="Énfasis5 5" xfId="11057"/>
    <cellStyle name="Énfasis5 5 2" xfId="11058"/>
    <cellStyle name="Énfasis5 50" xfId="11059"/>
    <cellStyle name="Énfasis5 50 2" xfId="11060"/>
    <cellStyle name="Énfasis5 51" xfId="11061"/>
    <cellStyle name="Énfasis5 51 2" xfId="11062"/>
    <cellStyle name="Énfasis5 52" xfId="11063"/>
    <cellStyle name="Énfasis5 52 2" xfId="11064"/>
    <cellStyle name="Énfasis5 53" xfId="11065"/>
    <cellStyle name="Énfasis5 53 2" xfId="11066"/>
    <cellStyle name="Énfasis5 54" xfId="11067"/>
    <cellStyle name="Énfasis5 54 2" xfId="11068"/>
    <cellStyle name="Énfasis5 55" xfId="11069"/>
    <cellStyle name="Énfasis5 55 2" xfId="11070"/>
    <cellStyle name="Énfasis5 56" xfId="11071"/>
    <cellStyle name="Énfasis5 56 2" xfId="11072"/>
    <cellStyle name="Énfasis5 57" xfId="11073"/>
    <cellStyle name="Énfasis5 57 2" xfId="11074"/>
    <cellStyle name="Énfasis5 58" xfId="11075"/>
    <cellStyle name="Énfasis5 58 2" xfId="11076"/>
    <cellStyle name="Énfasis5 59" xfId="11077"/>
    <cellStyle name="Énfasis5 59 2" xfId="11078"/>
    <cellStyle name="Énfasis5 6" xfId="11079"/>
    <cellStyle name="Énfasis5 6 2" xfId="11080"/>
    <cellStyle name="Énfasis5 60" xfId="11081"/>
    <cellStyle name="Énfasis5 60 2" xfId="11082"/>
    <cellStyle name="Énfasis5 61" xfId="11083"/>
    <cellStyle name="Énfasis5 61 2" xfId="11084"/>
    <cellStyle name="Énfasis5 62" xfId="11085"/>
    <cellStyle name="Énfasis5 62 2" xfId="11086"/>
    <cellStyle name="Énfasis5 63" xfId="11087"/>
    <cellStyle name="Énfasis5 63 2" xfId="11088"/>
    <cellStyle name="Énfasis5 64" xfId="11089"/>
    <cellStyle name="Énfasis5 64 2" xfId="11090"/>
    <cellStyle name="Énfasis5 65" xfId="11091"/>
    <cellStyle name="Énfasis5 65 2" xfId="11092"/>
    <cellStyle name="Énfasis5 7" xfId="11093"/>
    <cellStyle name="Énfasis5 7 2" xfId="11094"/>
    <cellStyle name="Énfasis5 8" xfId="11095"/>
    <cellStyle name="Énfasis5 8 2" xfId="11096"/>
    <cellStyle name="Énfasis5 9" xfId="11097"/>
    <cellStyle name="Énfasis5 9 2" xfId="11098"/>
    <cellStyle name="Énfasis6 - 20%" xfId="11099"/>
    <cellStyle name="Énfasis6 - 40%" xfId="11100"/>
    <cellStyle name="Énfasis6 - 60%" xfId="11101"/>
    <cellStyle name="Énfasis6 1" xfId="11102"/>
    <cellStyle name="Énfasis6 10" xfId="11103"/>
    <cellStyle name="Énfasis6 10 2" xfId="11104"/>
    <cellStyle name="Énfasis6 11" xfId="11105"/>
    <cellStyle name="Énfasis6 11 2" xfId="11106"/>
    <cellStyle name="Énfasis6 12" xfId="11107"/>
    <cellStyle name="Énfasis6 12 2" xfId="11108"/>
    <cellStyle name="Énfasis6 13" xfId="11109"/>
    <cellStyle name="Énfasis6 13 2" xfId="11110"/>
    <cellStyle name="Énfasis6 14" xfId="11111"/>
    <cellStyle name="Énfasis6 14 2" xfId="11112"/>
    <cellStyle name="Énfasis6 15" xfId="11113"/>
    <cellStyle name="Énfasis6 15 2" xfId="11114"/>
    <cellStyle name="Énfasis6 16" xfId="11115"/>
    <cellStyle name="Énfasis6 16 2" xfId="11116"/>
    <cellStyle name="Énfasis6 17" xfId="11117"/>
    <cellStyle name="Énfasis6 17 2" xfId="11118"/>
    <cellStyle name="Énfasis6 18" xfId="11119"/>
    <cellStyle name="Énfasis6 18 2" xfId="11120"/>
    <cellStyle name="Énfasis6 19" xfId="11121"/>
    <cellStyle name="Énfasis6 19 2" xfId="11122"/>
    <cellStyle name="Énfasis6 2" xfId="11123"/>
    <cellStyle name="Énfasis6 2 2" xfId="11124"/>
    <cellStyle name="Énfasis6 2 2 2" xfId="11125"/>
    <cellStyle name="Énfasis6 2 2 3" xfId="11126"/>
    <cellStyle name="Énfasis6 2 3" xfId="11127"/>
    <cellStyle name="Énfasis6 2_Chile DataRequest2210v1" xfId="11128"/>
    <cellStyle name="Énfasis6 20" xfId="11129"/>
    <cellStyle name="Énfasis6 20 2" xfId="11130"/>
    <cellStyle name="Énfasis6 21" xfId="11131"/>
    <cellStyle name="Énfasis6 21 2" xfId="11132"/>
    <cellStyle name="Énfasis6 22" xfId="11133"/>
    <cellStyle name="Énfasis6 22 2" xfId="11134"/>
    <cellStyle name="Énfasis6 23" xfId="11135"/>
    <cellStyle name="Énfasis6 23 2" xfId="11136"/>
    <cellStyle name="Énfasis6 24" xfId="11137"/>
    <cellStyle name="Énfasis6 24 2" xfId="11138"/>
    <cellStyle name="Énfasis6 25" xfId="11139"/>
    <cellStyle name="Énfasis6 25 2" xfId="11140"/>
    <cellStyle name="Énfasis6 26" xfId="11141"/>
    <cellStyle name="Énfasis6 26 2" xfId="11142"/>
    <cellStyle name="Énfasis6 27" xfId="11143"/>
    <cellStyle name="Énfasis6 27 2" xfId="11144"/>
    <cellStyle name="Énfasis6 28" xfId="11145"/>
    <cellStyle name="Énfasis6 28 2" xfId="11146"/>
    <cellStyle name="Énfasis6 29" xfId="11147"/>
    <cellStyle name="Énfasis6 29 2" xfId="11148"/>
    <cellStyle name="Énfasis6 3" xfId="11149"/>
    <cellStyle name="Énfasis6 3 2" xfId="11150"/>
    <cellStyle name="Énfasis6 30" xfId="11151"/>
    <cellStyle name="Énfasis6 30 2" xfId="11152"/>
    <cellStyle name="Énfasis6 31" xfId="11153"/>
    <cellStyle name="Énfasis6 31 2" xfId="11154"/>
    <cellStyle name="Énfasis6 32" xfId="11155"/>
    <cellStyle name="Énfasis6 32 2" xfId="11156"/>
    <cellStyle name="Énfasis6 33" xfId="11157"/>
    <cellStyle name="Énfasis6 33 2" xfId="11158"/>
    <cellStyle name="Énfasis6 34" xfId="11159"/>
    <cellStyle name="Énfasis6 34 2" xfId="11160"/>
    <cellStyle name="Énfasis6 35" xfId="11161"/>
    <cellStyle name="Énfasis6 35 2" xfId="11162"/>
    <cellStyle name="Énfasis6 36" xfId="11163"/>
    <cellStyle name="Énfasis6 36 2" xfId="11164"/>
    <cellStyle name="Énfasis6 37" xfId="11165"/>
    <cellStyle name="Énfasis6 37 2" xfId="11166"/>
    <cellStyle name="Énfasis6 38" xfId="11167"/>
    <cellStyle name="Énfasis6 38 2" xfId="11168"/>
    <cellStyle name="Énfasis6 39" xfId="11169"/>
    <cellStyle name="Énfasis6 39 2" xfId="11170"/>
    <cellStyle name="Énfasis6 4" xfId="11171"/>
    <cellStyle name="Énfasis6 4 2" xfId="11172"/>
    <cellStyle name="Énfasis6 40" xfId="11173"/>
    <cellStyle name="Énfasis6 40 2" xfId="11174"/>
    <cellStyle name="Énfasis6 41" xfId="11175"/>
    <cellStyle name="Énfasis6 41 2" xfId="11176"/>
    <cellStyle name="Énfasis6 42" xfId="11177"/>
    <cellStyle name="Énfasis6 42 2" xfId="11178"/>
    <cellStyle name="Énfasis6 43" xfId="11179"/>
    <cellStyle name="Énfasis6 43 2" xfId="11180"/>
    <cellStyle name="Énfasis6 44" xfId="11181"/>
    <cellStyle name="Énfasis6 44 2" xfId="11182"/>
    <cellStyle name="Énfasis6 45" xfId="11183"/>
    <cellStyle name="Énfasis6 45 2" xfId="11184"/>
    <cellStyle name="Énfasis6 46" xfId="11185"/>
    <cellStyle name="Énfasis6 46 2" xfId="11186"/>
    <cellStyle name="Énfasis6 47" xfId="11187"/>
    <cellStyle name="Énfasis6 47 2" xfId="11188"/>
    <cellStyle name="Énfasis6 48" xfId="11189"/>
    <cellStyle name="Énfasis6 48 2" xfId="11190"/>
    <cellStyle name="Énfasis6 49" xfId="11191"/>
    <cellStyle name="Énfasis6 49 2" xfId="11192"/>
    <cellStyle name="Énfasis6 5" xfId="11193"/>
    <cellStyle name="Énfasis6 5 2" xfId="11194"/>
    <cellStyle name="Énfasis6 50" xfId="11195"/>
    <cellStyle name="Énfasis6 50 2" xfId="11196"/>
    <cellStyle name="Énfasis6 51" xfId="11197"/>
    <cellStyle name="Énfasis6 51 2" xfId="11198"/>
    <cellStyle name="Énfasis6 52" xfId="11199"/>
    <cellStyle name="Énfasis6 52 2" xfId="11200"/>
    <cellStyle name="Énfasis6 53" xfId="11201"/>
    <cellStyle name="Énfasis6 53 2" xfId="11202"/>
    <cellStyle name="Énfasis6 54" xfId="11203"/>
    <cellStyle name="Énfasis6 54 2" xfId="11204"/>
    <cellStyle name="Énfasis6 55" xfId="11205"/>
    <cellStyle name="Énfasis6 55 2" xfId="11206"/>
    <cellStyle name="Énfasis6 56" xfId="11207"/>
    <cellStyle name="Énfasis6 56 2" xfId="11208"/>
    <cellStyle name="Énfasis6 57" xfId="11209"/>
    <cellStyle name="Énfasis6 57 2" xfId="11210"/>
    <cellStyle name="Énfasis6 58" xfId="11211"/>
    <cellStyle name="Énfasis6 58 2" xfId="11212"/>
    <cellStyle name="Énfasis6 59" xfId="11213"/>
    <cellStyle name="Énfasis6 59 2" xfId="11214"/>
    <cellStyle name="Énfasis6 6" xfId="11215"/>
    <cellStyle name="Énfasis6 6 2" xfId="11216"/>
    <cellStyle name="Énfasis6 60" xfId="11217"/>
    <cellStyle name="Énfasis6 60 2" xfId="11218"/>
    <cellStyle name="Énfasis6 61" xfId="11219"/>
    <cellStyle name="Énfasis6 61 2" xfId="11220"/>
    <cellStyle name="Énfasis6 62" xfId="11221"/>
    <cellStyle name="Énfasis6 62 2" xfId="11222"/>
    <cellStyle name="Énfasis6 63" xfId="11223"/>
    <cellStyle name="Énfasis6 63 2" xfId="11224"/>
    <cellStyle name="Énfasis6 64" xfId="11225"/>
    <cellStyle name="Énfasis6 64 2" xfId="11226"/>
    <cellStyle name="Énfasis6 65" xfId="11227"/>
    <cellStyle name="Énfasis6 65 2" xfId="11228"/>
    <cellStyle name="Énfasis6 7" xfId="11229"/>
    <cellStyle name="Énfasis6 7 2" xfId="11230"/>
    <cellStyle name="Énfasis6 8" xfId="11231"/>
    <cellStyle name="Énfasis6 8 2" xfId="11232"/>
    <cellStyle name="Énfasis6 9" xfId="11233"/>
    <cellStyle name="Énfasis6 9 2" xfId="11234"/>
    <cellStyle name="Entrada 1" xfId="11235"/>
    <cellStyle name="Entrada 10" xfId="11236"/>
    <cellStyle name="Entrada 10 2" xfId="11237"/>
    <cellStyle name="Entrada 11" xfId="11238"/>
    <cellStyle name="Entrada 11 2" xfId="11239"/>
    <cellStyle name="Entrada 12" xfId="11240"/>
    <cellStyle name="Entrada 12 2" xfId="11241"/>
    <cellStyle name="Entrada 13" xfId="11242"/>
    <cellStyle name="Entrada 13 2" xfId="11243"/>
    <cellStyle name="Entrada 14" xfId="11244"/>
    <cellStyle name="Entrada 14 2" xfId="11245"/>
    <cellStyle name="Entrada 15" xfId="11246"/>
    <cellStyle name="Entrada 15 2" xfId="11247"/>
    <cellStyle name="Entrada 16" xfId="11248"/>
    <cellStyle name="Entrada 16 2" xfId="11249"/>
    <cellStyle name="Entrada 17" xfId="11250"/>
    <cellStyle name="Entrada 17 2" xfId="11251"/>
    <cellStyle name="Entrada 18" xfId="11252"/>
    <cellStyle name="Entrada 18 2" xfId="11253"/>
    <cellStyle name="Entrada 19" xfId="11254"/>
    <cellStyle name="Entrada 19 2" xfId="11255"/>
    <cellStyle name="Entrada 2" xfId="11256"/>
    <cellStyle name="Entrada 2 2" xfId="11257"/>
    <cellStyle name="Entrada 2 2 2" xfId="11258"/>
    <cellStyle name="Entrada 2 2 3" xfId="11259"/>
    <cellStyle name="Entrada 2 3" xfId="11260"/>
    <cellStyle name="Entrada 2_Chile DataRequest2210v1" xfId="11261"/>
    <cellStyle name="Entrada 20" xfId="11262"/>
    <cellStyle name="Entrada 20 2" xfId="11263"/>
    <cellStyle name="Entrada 21" xfId="11264"/>
    <cellStyle name="Entrada 21 2" xfId="11265"/>
    <cellStyle name="Entrada 22" xfId="11266"/>
    <cellStyle name="Entrada 22 2" xfId="11267"/>
    <cellStyle name="Entrada 23" xfId="11268"/>
    <cellStyle name="Entrada 23 2" xfId="11269"/>
    <cellStyle name="Entrada 24" xfId="11270"/>
    <cellStyle name="Entrada 24 2" xfId="11271"/>
    <cellStyle name="Entrada 25" xfId="11272"/>
    <cellStyle name="Entrada 25 2" xfId="11273"/>
    <cellStyle name="Entrada 26" xfId="11274"/>
    <cellStyle name="Entrada 26 2" xfId="11275"/>
    <cellStyle name="Entrada 27" xfId="11276"/>
    <cellStyle name="Entrada 27 2" xfId="11277"/>
    <cellStyle name="Entrada 28" xfId="11278"/>
    <cellStyle name="Entrada 28 2" xfId="11279"/>
    <cellStyle name="Entrada 29" xfId="11280"/>
    <cellStyle name="Entrada 29 2" xfId="11281"/>
    <cellStyle name="Entrada 3" xfId="11282"/>
    <cellStyle name="Entrada 3 2" xfId="11283"/>
    <cellStyle name="Entrada 30" xfId="11284"/>
    <cellStyle name="Entrada 30 2" xfId="11285"/>
    <cellStyle name="Entrada 31" xfId="11286"/>
    <cellStyle name="Entrada 31 2" xfId="11287"/>
    <cellStyle name="Entrada 32" xfId="11288"/>
    <cellStyle name="Entrada 32 2" xfId="11289"/>
    <cellStyle name="Entrada 33" xfId="11290"/>
    <cellStyle name="Entrada 33 2" xfId="11291"/>
    <cellStyle name="Entrada 34" xfId="11292"/>
    <cellStyle name="Entrada 34 2" xfId="11293"/>
    <cellStyle name="Entrada 35" xfId="11294"/>
    <cellStyle name="Entrada 35 2" xfId="11295"/>
    <cellStyle name="Entrada 36" xfId="11296"/>
    <cellStyle name="Entrada 36 2" xfId="11297"/>
    <cellStyle name="Entrada 37" xfId="11298"/>
    <cellStyle name="Entrada 37 2" xfId="11299"/>
    <cellStyle name="Entrada 38" xfId="11300"/>
    <cellStyle name="Entrada 38 2" xfId="11301"/>
    <cellStyle name="Entrada 39" xfId="11302"/>
    <cellStyle name="Entrada 39 2" xfId="11303"/>
    <cellStyle name="Entrada 4" xfId="11304"/>
    <cellStyle name="Entrada 40" xfId="11305"/>
    <cellStyle name="Entrada 40 2" xfId="11306"/>
    <cellStyle name="Entrada 41" xfId="11307"/>
    <cellStyle name="Entrada 41 2" xfId="11308"/>
    <cellStyle name="Entrada 42" xfId="11309"/>
    <cellStyle name="Entrada 42 2" xfId="11310"/>
    <cellStyle name="Entrada 43" xfId="11311"/>
    <cellStyle name="Entrada 43 2" xfId="11312"/>
    <cellStyle name="Entrada 44" xfId="11313"/>
    <cellStyle name="Entrada 44 2" xfId="11314"/>
    <cellStyle name="Entrada 45" xfId="11315"/>
    <cellStyle name="Entrada 45 2" xfId="11316"/>
    <cellStyle name="Entrada 46" xfId="11317"/>
    <cellStyle name="Entrada 46 2" xfId="11318"/>
    <cellStyle name="Entrada 47" xfId="11319"/>
    <cellStyle name="Entrada 47 2" xfId="11320"/>
    <cellStyle name="Entrada 48" xfId="11321"/>
    <cellStyle name="Entrada 48 2" xfId="11322"/>
    <cellStyle name="Entrada 49" xfId="11323"/>
    <cellStyle name="Entrada 49 2" xfId="11324"/>
    <cellStyle name="Entrada 5" xfId="11325"/>
    <cellStyle name="Entrada 5 2" xfId="11326"/>
    <cellStyle name="Entrada 50" xfId="11327"/>
    <cellStyle name="Entrada 50 2" xfId="11328"/>
    <cellStyle name="Entrada 51" xfId="11329"/>
    <cellStyle name="Entrada 51 2" xfId="11330"/>
    <cellStyle name="Entrada 52" xfId="11331"/>
    <cellStyle name="Entrada 52 2" xfId="11332"/>
    <cellStyle name="Entrada 53" xfId="11333"/>
    <cellStyle name="Entrada 53 2" xfId="11334"/>
    <cellStyle name="Entrada 54" xfId="11335"/>
    <cellStyle name="Entrada 54 2" xfId="11336"/>
    <cellStyle name="Entrada 55" xfId="11337"/>
    <cellStyle name="Entrada 55 2" xfId="11338"/>
    <cellStyle name="Entrada 56" xfId="11339"/>
    <cellStyle name="Entrada 56 2" xfId="11340"/>
    <cellStyle name="Entrada 57" xfId="11341"/>
    <cellStyle name="Entrada 57 2" xfId="11342"/>
    <cellStyle name="Entrada 58" xfId="11343"/>
    <cellStyle name="Entrada 58 2" xfId="11344"/>
    <cellStyle name="Entrada 59" xfId="11345"/>
    <cellStyle name="Entrada 59 2" xfId="11346"/>
    <cellStyle name="Entrada 6" xfId="11347"/>
    <cellStyle name="Entrada 6 2" xfId="11348"/>
    <cellStyle name="Entrada 60" xfId="11349"/>
    <cellStyle name="Entrada 60 2" xfId="11350"/>
    <cellStyle name="Entrada 61" xfId="11351"/>
    <cellStyle name="Entrada 61 2" xfId="11352"/>
    <cellStyle name="Entrada 62" xfId="11353"/>
    <cellStyle name="Entrada 62 2" xfId="11354"/>
    <cellStyle name="Entrada 63" xfId="11355"/>
    <cellStyle name="Entrada 63 2" xfId="11356"/>
    <cellStyle name="Entrada 64" xfId="11357"/>
    <cellStyle name="Entrada 64 2" xfId="11358"/>
    <cellStyle name="Entrada 65" xfId="11359"/>
    <cellStyle name="Entrada 65 2" xfId="11360"/>
    <cellStyle name="Entrada 7" xfId="11361"/>
    <cellStyle name="Entrada 7 2" xfId="11362"/>
    <cellStyle name="Entrada 8" xfId="11363"/>
    <cellStyle name="Entrada 8 2" xfId="11364"/>
    <cellStyle name="Entrada 9" xfId="11365"/>
    <cellStyle name="Entrada 9 2" xfId="11366"/>
    <cellStyle name="entry" xfId="11367"/>
    <cellStyle name="Estilo 1" xfId="11368"/>
    <cellStyle name="Estilo 1 10" xfId="11369"/>
    <cellStyle name="Estilo 1 10 2" xfId="11370"/>
    <cellStyle name="Estilo 1 100" xfId="11371"/>
    <cellStyle name="Estilo 1 100 2" xfId="11372"/>
    <cellStyle name="Estilo 1 101" xfId="11373"/>
    <cellStyle name="Estilo 1 101 2" xfId="11374"/>
    <cellStyle name="Estilo 1 102" xfId="11375"/>
    <cellStyle name="Estilo 1 102 2" xfId="11376"/>
    <cellStyle name="Estilo 1 103" xfId="11377"/>
    <cellStyle name="Estilo 1 103 2" xfId="11378"/>
    <cellStyle name="Estilo 1 104" xfId="11379"/>
    <cellStyle name="Estilo 1 104 2" xfId="11380"/>
    <cellStyle name="Estilo 1 105" xfId="11381"/>
    <cellStyle name="Estilo 1 105 2" xfId="11382"/>
    <cellStyle name="Estilo 1 106" xfId="11383"/>
    <cellStyle name="Estilo 1 106 2" xfId="11384"/>
    <cellStyle name="Estilo 1 107" xfId="11385"/>
    <cellStyle name="Estilo 1 107 2" xfId="11386"/>
    <cellStyle name="Estilo 1 108" xfId="11387"/>
    <cellStyle name="Estilo 1 108 2" xfId="11388"/>
    <cellStyle name="Estilo 1 109" xfId="11389"/>
    <cellStyle name="Estilo 1 109 2" xfId="11390"/>
    <cellStyle name="Estilo 1 11" xfId="11391"/>
    <cellStyle name="Estilo 1 11 2" xfId="11392"/>
    <cellStyle name="Estilo 1 110" xfId="11393"/>
    <cellStyle name="Estilo 1 110 2" xfId="11394"/>
    <cellStyle name="Estilo 1 111" xfId="11395"/>
    <cellStyle name="Estilo 1 111 2" xfId="11396"/>
    <cellStyle name="Estilo 1 112" xfId="11397"/>
    <cellStyle name="Estilo 1 112 2" xfId="11398"/>
    <cellStyle name="Estilo 1 113" xfId="11399"/>
    <cellStyle name="Estilo 1 113 2" xfId="11400"/>
    <cellStyle name="Estilo 1 114" xfId="11401"/>
    <cellStyle name="Estilo 1 114 2" xfId="11402"/>
    <cellStyle name="Estilo 1 115" xfId="11403"/>
    <cellStyle name="Estilo 1 115 2" xfId="11404"/>
    <cellStyle name="Estilo 1 116" xfId="11405"/>
    <cellStyle name="Estilo 1 116 2" xfId="11406"/>
    <cellStyle name="Estilo 1 117" xfId="11407"/>
    <cellStyle name="Estilo 1 118" xfId="11408"/>
    <cellStyle name="Estilo 1 119" xfId="11409"/>
    <cellStyle name="Estilo 1 12" xfId="11410"/>
    <cellStyle name="Estilo 1 12 2" xfId="11411"/>
    <cellStyle name="Estilo 1 13" xfId="11412"/>
    <cellStyle name="Estilo 1 13 2" xfId="11413"/>
    <cellStyle name="Estilo 1 14" xfId="11414"/>
    <cellStyle name="Estilo 1 14 2" xfId="11415"/>
    <cellStyle name="Estilo 1 15" xfId="11416"/>
    <cellStyle name="Estilo 1 15 2" xfId="11417"/>
    <cellStyle name="Estilo 1 16" xfId="11418"/>
    <cellStyle name="Estilo 1 16 2" xfId="11419"/>
    <cellStyle name="Estilo 1 17" xfId="11420"/>
    <cellStyle name="Estilo 1 17 2" xfId="11421"/>
    <cellStyle name="Estilo 1 18" xfId="11422"/>
    <cellStyle name="Estilo 1 18 2" xfId="11423"/>
    <cellStyle name="Estilo 1 19" xfId="11424"/>
    <cellStyle name="Estilo 1 19 2" xfId="11425"/>
    <cellStyle name="Estilo 1 2" xfId="11426"/>
    <cellStyle name="Estilo 1 2 10" xfId="11427"/>
    <cellStyle name="Estilo 1 2 2" xfId="11428"/>
    <cellStyle name="Estilo 1 2 3" xfId="11429"/>
    <cellStyle name="Estilo 1 2 4" xfId="11430"/>
    <cellStyle name="Estilo 1 2 5" xfId="11431"/>
    <cellStyle name="Estilo 1 2 6" xfId="11432"/>
    <cellStyle name="Estilo 1 2 7" xfId="11433"/>
    <cellStyle name="Estilo 1 2 8" xfId="11434"/>
    <cellStyle name="Estilo 1 2 9" xfId="11435"/>
    <cellStyle name="Estilo 1 20" xfId="11436"/>
    <cellStyle name="Estilo 1 20 2" xfId="11437"/>
    <cellStyle name="Estilo 1 21" xfId="11438"/>
    <cellStyle name="Estilo 1 21 2" xfId="11439"/>
    <cellStyle name="Estilo 1 22" xfId="11440"/>
    <cellStyle name="Estilo 1 22 2" xfId="11441"/>
    <cellStyle name="Estilo 1 23" xfId="11442"/>
    <cellStyle name="Estilo 1 23 2" xfId="11443"/>
    <cellStyle name="Estilo 1 24" xfId="11444"/>
    <cellStyle name="Estilo 1 24 2" xfId="11445"/>
    <cellStyle name="Estilo 1 25" xfId="11446"/>
    <cellStyle name="Estilo 1 25 2" xfId="11447"/>
    <cellStyle name="Estilo 1 26" xfId="11448"/>
    <cellStyle name="Estilo 1 26 2" xfId="11449"/>
    <cellStyle name="Estilo 1 27" xfId="11450"/>
    <cellStyle name="Estilo 1 27 2" xfId="11451"/>
    <cellStyle name="Estilo 1 28" xfId="11452"/>
    <cellStyle name="Estilo 1 28 2" xfId="11453"/>
    <cellStyle name="Estilo 1 29" xfId="11454"/>
    <cellStyle name="Estilo 1 29 2" xfId="11455"/>
    <cellStyle name="Estilo 1 3" xfId="11456"/>
    <cellStyle name="Estilo 1 3 2" xfId="11457"/>
    <cellStyle name="Estilo 1 3 3" xfId="11458"/>
    <cellStyle name="Estilo 1 3 4" xfId="11459"/>
    <cellStyle name="Estilo 1 3 5" xfId="11460"/>
    <cellStyle name="Estilo 1 3 6" xfId="11461"/>
    <cellStyle name="Estilo 1 3 7" xfId="11462"/>
    <cellStyle name="Estilo 1 3 8" xfId="11463"/>
    <cellStyle name="Estilo 1 3 9" xfId="11464"/>
    <cellStyle name="Estilo 1 30" xfId="11465"/>
    <cellStyle name="Estilo 1 30 2" xfId="11466"/>
    <cellStyle name="Estilo 1 31" xfId="11467"/>
    <cellStyle name="Estilo 1 31 2" xfId="11468"/>
    <cellStyle name="Estilo 1 32" xfId="11469"/>
    <cellStyle name="Estilo 1 32 2" xfId="11470"/>
    <cellStyle name="Estilo 1 33" xfId="11471"/>
    <cellStyle name="Estilo 1 33 2" xfId="11472"/>
    <cellStyle name="Estilo 1 34" xfId="11473"/>
    <cellStyle name="Estilo 1 34 2" xfId="11474"/>
    <cellStyle name="Estilo 1 35" xfId="11475"/>
    <cellStyle name="Estilo 1 35 2" xfId="11476"/>
    <cellStyle name="Estilo 1 36" xfId="11477"/>
    <cellStyle name="Estilo 1 36 2" xfId="11478"/>
    <cellStyle name="Estilo 1 37" xfId="11479"/>
    <cellStyle name="Estilo 1 37 2" xfId="11480"/>
    <cellStyle name="Estilo 1 38" xfId="11481"/>
    <cellStyle name="Estilo 1 38 2" xfId="11482"/>
    <cellStyle name="Estilo 1 39" xfId="11483"/>
    <cellStyle name="Estilo 1 39 2" xfId="11484"/>
    <cellStyle name="Estilo 1 4" xfId="11485"/>
    <cellStyle name="Estilo 1 4 2" xfId="11486"/>
    <cellStyle name="Estilo 1 4 3" xfId="11487"/>
    <cellStyle name="Estilo 1 4 4" xfId="11488"/>
    <cellStyle name="Estilo 1 4 5" xfId="11489"/>
    <cellStyle name="Estilo 1 4 6" xfId="11490"/>
    <cellStyle name="Estilo 1 4 7" xfId="11491"/>
    <cellStyle name="Estilo 1 4 8" xfId="11492"/>
    <cellStyle name="Estilo 1 4 9" xfId="11493"/>
    <cellStyle name="Estilo 1 40" xfId="11494"/>
    <cellStyle name="Estilo 1 40 2" xfId="11495"/>
    <cellStyle name="Estilo 1 41" xfId="11496"/>
    <cellStyle name="Estilo 1 41 2" xfId="11497"/>
    <cellStyle name="Estilo 1 42" xfId="11498"/>
    <cellStyle name="Estilo 1 42 2" xfId="11499"/>
    <cellStyle name="Estilo 1 43" xfId="11500"/>
    <cellStyle name="Estilo 1 43 2" xfId="11501"/>
    <cellStyle name="Estilo 1 44" xfId="11502"/>
    <cellStyle name="Estilo 1 44 2" xfId="11503"/>
    <cellStyle name="Estilo 1 45" xfId="11504"/>
    <cellStyle name="Estilo 1 45 2" xfId="11505"/>
    <cellStyle name="Estilo 1 46" xfId="11506"/>
    <cellStyle name="Estilo 1 46 2" xfId="11507"/>
    <cellStyle name="Estilo 1 47" xfId="11508"/>
    <cellStyle name="Estilo 1 47 2" xfId="11509"/>
    <cellStyle name="Estilo 1 48" xfId="11510"/>
    <cellStyle name="Estilo 1 48 2" xfId="11511"/>
    <cellStyle name="Estilo 1 49" xfId="11512"/>
    <cellStyle name="Estilo 1 49 2" xfId="11513"/>
    <cellStyle name="Estilo 1 5" xfId="11514"/>
    <cellStyle name="Estilo 1 5 2" xfId="11515"/>
    <cellStyle name="Estilo 1 5 3" xfId="11516"/>
    <cellStyle name="Estilo 1 5 4" xfId="11517"/>
    <cellStyle name="Estilo 1 5 5" xfId="11518"/>
    <cellStyle name="Estilo 1 5 6" xfId="11519"/>
    <cellStyle name="Estilo 1 5 7" xfId="11520"/>
    <cellStyle name="Estilo 1 5 8" xfId="11521"/>
    <cellStyle name="Estilo 1 5 9" xfId="11522"/>
    <cellStyle name="Estilo 1 50" xfId="11523"/>
    <cellStyle name="Estilo 1 50 2" xfId="11524"/>
    <cellStyle name="Estilo 1 51" xfId="11525"/>
    <cellStyle name="Estilo 1 51 2" xfId="11526"/>
    <cellStyle name="Estilo 1 52" xfId="11527"/>
    <cellStyle name="Estilo 1 52 2" xfId="11528"/>
    <cellStyle name="Estilo 1 53" xfId="11529"/>
    <cellStyle name="Estilo 1 53 2" xfId="11530"/>
    <cellStyle name="Estilo 1 54" xfId="11531"/>
    <cellStyle name="Estilo 1 54 2" xfId="11532"/>
    <cellStyle name="Estilo 1 55" xfId="11533"/>
    <cellStyle name="Estilo 1 55 2" xfId="11534"/>
    <cellStyle name="Estilo 1 56" xfId="11535"/>
    <cellStyle name="Estilo 1 56 2" xfId="11536"/>
    <cellStyle name="Estilo 1 57" xfId="11537"/>
    <cellStyle name="Estilo 1 57 2" xfId="11538"/>
    <cellStyle name="Estilo 1 58" xfId="11539"/>
    <cellStyle name="Estilo 1 58 2" xfId="11540"/>
    <cellStyle name="Estilo 1 59" xfId="11541"/>
    <cellStyle name="Estilo 1 59 2" xfId="11542"/>
    <cellStyle name="Estilo 1 6" xfId="11543"/>
    <cellStyle name="Estilo 1 6 2" xfId="11544"/>
    <cellStyle name="Estilo 1 6 3" xfId="11545"/>
    <cellStyle name="Estilo 1 6 4" xfId="11546"/>
    <cellStyle name="Estilo 1 6 5" xfId="11547"/>
    <cellStyle name="Estilo 1 6 6" xfId="11548"/>
    <cellStyle name="Estilo 1 6 7" xfId="11549"/>
    <cellStyle name="Estilo 1 6 8" xfId="11550"/>
    <cellStyle name="Estilo 1 6 9" xfId="11551"/>
    <cellStyle name="Estilo 1 60" xfId="11552"/>
    <cellStyle name="Estilo 1 60 2" xfId="11553"/>
    <cellStyle name="Estilo 1 61" xfId="11554"/>
    <cellStyle name="Estilo 1 61 2" xfId="11555"/>
    <cellStyle name="Estilo 1 62" xfId="11556"/>
    <cellStyle name="Estilo 1 62 2" xfId="11557"/>
    <cellStyle name="Estilo 1 63" xfId="11558"/>
    <cellStyle name="Estilo 1 63 2" xfId="11559"/>
    <cellStyle name="Estilo 1 64" xfId="11560"/>
    <cellStyle name="Estilo 1 64 2" xfId="11561"/>
    <cellStyle name="Estilo 1 65" xfId="11562"/>
    <cellStyle name="Estilo 1 65 2" xfId="11563"/>
    <cellStyle name="Estilo 1 66" xfId="11564"/>
    <cellStyle name="Estilo 1 66 2" xfId="11565"/>
    <cellStyle name="Estilo 1 67" xfId="11566"/>
    <cellStyle name="Estilo 1 67 2" xfId="11567"/>
    <cellStyle name="Estilo 1 68" xfId="11568"/>
    <cellStyle name="Estilo 1 68 2" xfId="11569"/>
    <cellStyle name="Estilo 1 69" xfId="11570"/>
    <cellStyle name="Estilo 1 69 2" xfId="11571"/>
    <cellStyle name="Estilo 1 7" xfId="11572"/>
    <cellStyle name="Estilo 1 7 2" xfId="11573"/>
    <cellStyle name="Estilo 1 7 3" xfId="11574"/>
    <cellStyle name="Estilo 1 7 4" xfId="11575"/>
    <cellStyle name="Estilo 1 7 5" xfId="11576"/>
    <cellStyle name="Estilo 1 7 6" xfId="11577"/>
    <cellStyle name="Estilo 1 7 7" xfId="11578"/>
    <cellStyle name="Estilo 1 7 8" xfId="11579"/>
    <cellStyle name="Estilo 1 7 9" xfId="11580"/>
    <cellStyle name="Estilo 1 70" xfId="11581"/>
    <cellStyle name="Estilo 1 70 2" xfId="11582"/>
    <cellStyle name="Estilo 1 71" xfId="11583"/>
    <cellStyle name="Estilo 1 71 2" xfId="11584"/>
    <cellStyle name="Estilo 1 72" xfId="11585"/>
    <cellStyle name="Estilo 1 72 2" xfId="11586"/>
    <cellStyle name="Estilo 1 73" xfId="11587"/>
    <cellStyle name="Estilo 1 73 2" xfId="11588"/>
    <cellStyle name="Estilo 1 74" xfId="11589"/>
    <cellStyle name="Estilo 1 74 2" xfId="11590"/>
    <cellStyle name="Estilo 1 75" xfId="11591"/>
    <cellStyle name="Estilo 1 75 2" xfId="11592"/>
    <cellStyle name="Estilo 1 76" xfId="11593"/>
    <cellStyle name="Estilo 1 76 2" xfId="11594"/>
    <cellStyle name="Estilo 1 77" xfId="11595"/>
    <cellStyle name="Estilo 1 77 2" xfId="11596"/>
    <cellStyle name="Estilo 1 78" xfId="11597"/>
    <cellStyle name="Estilo 1 78 2" xfId="11598"/>
    <cellStyle name="Estilo 1 79" xfId="11599"/>
    <cellStyle name="Estilo 1 79 2" xfId="11600"/>
    <cellStyle name="Estilo 1 8" xfId="11601"/>
    <cellStyle name="Estilo 1 8 2" xfId="11602"/>
    <cellStyle name="Estilo 1 8 3" xfId="11603"/>
    <cellStyle name="Estilo 1 8 4" xfId="11604"/>
    <cellStyle name="Estilo 1 8 5" xfId="11605"/>
    <cellStyle name="Estilo 1 8 6" xfId="11606"/>
    <cellStyle name="Estilo 1 8 7" xfId="11607"/>
    <cellStyle name="Estilo 1 8 8" xfId="11608"/>
    <cellStyle name="Estilo 1 8 9" xfId="11609"/>
    <cellStyle name="Estilo 1 80" xfId="11610"/>
    <cellStyle name="Estilo 1 80 2" xfId="11611"/>
    <cellStyle name="Estilo 1 81" xfId="11612"/>
    <cellStyle name="Estilo 1 81 2" xfId="11613"/>
    <cellStyle name="Estilo 1 82" xfId="11614"/>
    <cellStyle name="Estilo 1 82 2" xfId="11615"/>
    <cellStyle name="Estilo 1 83" xfId="11616"/>
    <cellStyle name="Estilo 1 83 2" xfId="11617"/>
    <cellStyle name="Estilo 1 84" xfId="11618"/>
    <cellStyle name="Estilo 1 84 2" xfId="11619"/>
    <cellStyle name="Estilo 1 85" xfId="11620"/>
    <cellStyle name="Estilo 1 85 2" xfId="11621"/>
    <cellStyle name="Estilo 1 86" xfId="11622"/>
    <cellStyle name="Estilo 1 86 2" xfId="11623"/>
    <cellStyle name="Estilo 1 87" xfId="11624"/>
    <cellStyle name="Estilo 1 87 2" xfId="11625"/>
    <cellStyle name="Estilo 1 88" xfId="11626"/>
    <cellStyle name="Estilo 1 88 2" xfId="11627"/>
    <cellStyle name="Estilo 1 89" xfId="11628"/>
    <cellStyle name="Estilo 1 89 2" xfId="11629"/>
    <cellStyle name="Estilo 1 9" xfId="11630"/>
    <cellStyle name="Estilo 1 9 2" xfId="11631"/>
    <cellStyle name="Estilo 1 9 3" xfId="11632"/>
    <cellStyle name="Estilo 1 90" xfId="11633"/>
    <cellStyle name="Estilo 1 90 2" xfId="11634"/>
    <cellStyle name="Estilo 1 91" xfId="11635"/>
    <cellStyle name="Estilo 1 91 2" xfId="11636"/>
    <cellStyle name="Estilo 1 92" xfId="11637"/>
    <cellStyle name="Estilo 1 92 2" xfId="11638"/>
    <cellStyle name="Estilo 1 93" xfId="11639"/>
    <cellStyle name="Estilo 1 93 2" xfId="11640"/>
    <cellStyle name="Estilo 1 94" xfId="11641"/>
    <cellStyle name="Estilo 1 94 2" xfId="11642"/>
    <cellStyle name="Estilo 1 95" xfId="11643"/>
    <cellStyle name="Estilo 1 95 2" xfId="11644"/>
    <cellStyle name="Estilo 1 96" xfId="11645"/>
    <cellStyle name="Estilo 1 96 2" xfId="11646"/>
    <cellStyle name="Estilo 1 97" xfId="11647"/>
    <cellStyle name="Estilo 1 97 2" xfId="11648"/>
    <cellStyle name="Estilo 1 98" xfId="11649"/>
    <cellStyle name="Estilo 1 98 2" xfId="11650"/>
    <cellStyle name="Estilo 1 99" xfId="11651"/>
    <cellStyle name="Estilo 1 99 2" xfId="11652"/>
    <cellStyle name="Estilo 1_CIFS CABLERAS JUNIO (2)" xfId="11653"/>
    <cellStyle name="Estilo 2" xfId="11654"/>
    <cellStyle name="Estilo 2 2" xfId="11655"/>
    <cellStyle name="Estilo 2 3" xfId="11656"/>
    <cellStyle name="Estilo 2 4" xfId="11657"/>
    <cellStyle name="Estilo 2 5" xfId="11658"/>
    <cellStyle name="Estilo 2 6" xfId="11659"/>
    <cellStyle name="Estilo 2 7" xfId="11660"/>
    <cellStyle name="Euro" xfId="11661"/>
    <cellStyle name="Euro 10" xfId="11662"/>
    <cellStyle name="Euro 10 2" xfId="11663"/>
    <cellStyle name="Euro 10 3" xfId="11664"/>
    <cellStyle name="Euro 10 4" xfId="11665"/>
    <cellStyle name="Euro 100" xfId="11666"/>
    <cellStyle name="Euro 100 2" xfId="11667"/>
    <cellStyle name="Euro 101" xfId="11668"/>
    <cellStyle name="Euro 101 2" xfId="11669"/>
    <cellStyle name="Euro 102" xfId="11670"/>
    <cellStyle name="Euro 102 2" xfId="11671"/>
    <cellStyle name="Euro 103" xfId="11672"/>
    <cellStyle name="Euro 103 2" xfId="11673"/>
    <cellStyle name="Euro 104" xfId="11674"/>
    <cellStyle name="Euro 104 2" xfId="11675"/>
    <cellStyle name="Euro 105" xfId="11676"/>
    <cellStyle name="Euro 105 2" xfId="11677"/>
    <cellStyle name="Euro 106" xfId="11678"/>
    <cellStyle name="Euro 106 2" xfId="11679"/>
    <cellStyle name="Euro 107" xfId="11680"/>
    <cellStyle name="Euro 107 2" xfId="11681"/>
    <cellStyle name="Euro 108" xfId="11682"/>
    <cellStyle name="Euro 108 2" xfId="11683"/>
    <cellStyle name="Euro 109" xfId="11684"/>
    <cellStyle name="Euro 109 2" xfId="11685"/>
    <cellStyle name="Euro 11" xfId="11686"/>
    <cellStyle name="Euro 11 2" xfId="11687"/>
    <cellStyle name="Euro 11 3" xfId="11688"/>
    <cellStyle name="Euro 11 4" xfId="11689"/>
    <cellStyle name="Euro 110" xfId="11690"/>
    <cellStyle name="Euro 110 2" xfId="11691"/>
    <cellStyle name="Euro 111" xfId="11692"/>
    <cellStyle name="Euro 111 2" xfId="11693"/>
    <cellStyle name="Euro 112" xfId="11694"/>
    <cellStyle name="Euro 112 2" xfId="11695"/>
    <cellStyle name="Euro 113" xfId="11696"/>
    <cellStyle name="Euro 113 2" xfId="11697"/>
    <cellStyle name="Euro 114" xfId="11698"/>
    <cellStyle name="Euro 114 2" xfId="11699"/>
    <cellStyle name="Euro 115" xfId="11700"/>
    <cellStyle name="Euro 115 2" xfId="11701"/>
    <cellStyle name="Euro 116" xfId="11702"/>
    <cellStyle name="Euro 116 2" xfId="11703"/>
    <cellStyle name="Euro 117" xfId="11704"/>
    <cellStyle name="Euro 117 2" xfId="11705"/>
    <cellStyle name="Euro 118" xfId="11706"/>
    <cellStyle name="Euro 118 2" xfId="11707"/>
    <cellStyle name="Euro 119" xfId="11708"/>
    <cellStyle name="Euro 119 2" xfId="11709"/>
    <cellStyle name="Euro 12" xfId="11710"/>
    <cellStyle name="Euro 12 2" xfId="11711"/>
    <cellStyle name="Euro 12 3" xfId="11712"/>
    <cellStyle name="Euro 12 4" xfId="11713"/>
    <cellStyle name="Euro 120" xfId="11714"/>
    <cellStyle name="Euro 120 2" xfId="11715"/>
    <cellStyle name="Euro 121" xfId="11716"/>
    <cellStyle name="Euro 121 2" xfId="11717"/>
    <cellStyle name="Euro 122" xfId="11718"/>
    <cellStyle name="Euro 122 2" xfId="11719"/>
    <cellStyle name="Euro 123" xfId="11720"/>
    <cellStyle name="Euro 123 2" xfId="11721"/>
    <cellStyle name="Euro 124" xfId="11722"/>
    <cellStyle name="Euro 124 2" xfId="11723"/>
    <cellStyle name="Euro 125" xfId="11724"/>
    <cellStyle name="Euro 125 2" xfId="11725"/>
    <cellStyle name="Euro 126" xfId="11726"/>
    <cellStyle name="Euro 126 2" xfId="11727"/>
    <cellStyle name="Euro 127" xfId="11728"/>
    <cellStyle name="Euro 127 2" xfId="11729"/>
    <cellStyle name="Euro 128" xfId="11730"/>
    <cellStyle name="Euro 128 2" xfId="11731"/>
    <cellStyle name="Euro 129" xfId="11732"/>
    <cellStyle name="Euro 129 2" xfId="11733"/>
    <cellStyle name="Euro 13" xfId="11734"/>
    <cellStyle name="Euro 13 2" xfId="11735"/>
    <cellStyle name="Euro 13 3" xfId="11736"/>
    <cellStyle name="Euro 13 4" xfId="11737"/>
    <cellStyle name="Euro 130" xfId="11738"/>
    <cellStyle name="Euro 130 2" xfId="11739"/>
    <cellStyle name="Euro 131" xfId="11740"/>
    <cellStyle name="Euro 131 2" xfId="11741"/>
    <cellStyle name="Euro 132" xfId="11742"/>
    <cellStyle name="Euro 132 2" xfId="11743"/>
    <cellStyle name="Euro 133" xfId="11744"/>
    <cellStyle name="Euro 133 2" xfId="11745"/>
    <cellStyle name="Euro 134" xfId="11746"/>
    <cellStyle name="Euro 134 2" xfId="11747"/>
    <cellStyle name="Euro 135" xfId="11748"/>
    <cellStyle name="Euro 135 2" xfId="11749"/>
    <cellStyle name="Euro 136" xfId="11750"/>
    <cellStyle name="Euro 136 2" xfId="11751"/>
    <cellStyle name="Euro 137" xfId="11752"/>
    <cellStyle name="Euro 137 2" xfId="11753"/>
    <cellStyle name="Euro 138" xfId="11754"/>
    <cellStyle name="Euro 138 2" xfId="11755"/>
    <cellStyle name="Euro 139" xfId="11756"/>
    <cellStyle name="Euro 139 2" xfId="11757"/>
    <cellStyle name="Euro 14" xfId="11758"/>
    <cellStyle name="Euro 14 2" xfId="11759"/>
    <cellStyle name="Euro 14 3" xfId="11760"/>
    <cellStyle name="Euro 14 4" xfId="11761"/>
    <cellStyle name="Euro 140" xfId="11762"/>
    <cellStyle name="Euro 140 2" xfId="11763"/>
    <cellStyle name="Euro 141" xfId="11764"/>
    <cellStyle name="Euro 141 2" xfId="11765"/>
    <cellStyle name="Euro 142" xfId="11766"/>
    <cellStyle name="Euro 142 2" xfId="11767"/>
    <cellStyle name="Euro 143" xfId="11768"/>
    <cellStyle name="Euro 143 2" xfId="11769"/>
    <cellStyle name="Euro 144" xfId="11770"/>
    <cellStyle name="Euro 144 2" xfId="11771"/>
    <cellStyle name="Euro 145" xfId="11772"/>
    <cellStyle name="Euro 145 2" xfId="11773"/>
    <cellStyle name="Euro 146" xfId="11774"/>
    <cellStyle name="Euro 146 2" xfId="11775"/>
    <cellStyle name="Euro 147" xfId="11776"/>
    <cellStyle name="Euro 147 2" xfId="11777"/>
    <cellStyle name="Euro 148" xfId="11778"/>
    <cellStyle name="Euro 148 2" xfId="11779"/>
    <cellStyle name="Euro 149" xfId="11780"/>
    <cellStyle name="Euro 149 2" xfId="11781"/>
    <cellStyle name="Euro 15" xfId="11782"/>
    <cellStyle name="Euro 15 2" xfId="11783"/>
    <cellStyle name="Euro 150" xfId="11784"/>
    <cellStyle name="Euro 150 2" xfId="11785"/>
    <cellStyle name="Euro 151" xfId="11786"/>
    <cellStyle name="Euro 151 2" xfId="11787"/>
    <cellStyle name="Euro 152" xfId="11788"/>
    <cellStyle name="Euro 152 2" xfId="11789"/>
    <cellStyle name="Euro 153" xfId="11790"/>
    <cellStyle name="Euro 153 2" xfId="11791"/>
    <cellStyle name="Euro 154" xfId="11792"/>
    <cellStyle name="Euro 154 2" xfId="11793"/>
    <cellStyle name="Euro 155" xfId="11794"/>
    <cellStyle name="Euro 155 2" xfId="11795"/>
    <cellStyle name="Euro 156" xfId="11796"/>
    <cellStyle name="Euro 156 2" xfId="11797"/>
    <cellStyle name="Euro 157" xfId="11798"/>
    <cellStyle name="Euro 157 2" xfId="11799"/>
    <cellStyle name="Euro 158" xfId="11800"/>
    <cellStyle name="Euro 158 2" xfId="11801"/>
    <cellStyle name="Euro 159" xfId="11802"/>
    <cellStyle name="Euro 159 2" xfId="11803"/>
    <cellStyle name="Euro 16" xfId="11804"/>
    <cellStyle name="Euro 16 2" xfId="11805"/>
    <cellStyle name="Euro 160" xfId="11806"/>
    <cellStyle name="Euro 160 2" xfId="11807"/>
    <cellStyle name="Euro 161" xfId="11808"/>
    <cellStyle name="Euro 161 2" xfId="11809"/>
    <cellStyle name="Euro 162" xfId="11810"/>
    <cellStyle name="Euro 162 2" xfId="11811"/>
    <cellStyle name="Euro 163" xfId="11812"/>
    <cellStyle name="Euro 163 2" xfId="11813"/>
    <cellStyle name="Euro 164" xfId="11814"/>
    <cellStyle name="Euro 164 2" xfId="11815"/>
    <cellStyle name="Euro 165" xfId="11816"/>
    <cellStyle name="Euro 165 2" xfId="11817"/>
    <cellStyle name="Euro 166" xfId="11818"/>
    <cellStyle name="Euro 166 2" xfId="11819"/>
    <cellStyle name="Euro 167" xfId="11820"/>
    <cellStyle name="Euro 167 2" xfId="11821"/>
    <cellStyle name="Euro 168" xfId="11822"/>
    <cellStyle name="Euro 168 2" xfId="11823"/>
    <cellStyle name="Euro 169" xfId="11824"/>
    <cellStyle name="Euro 169 2" xfId="11825"/>
    <cellStyle name="Euro 17" xfId="11826"/>
    <cellStyle name="Euro 17 2" xfId="11827"/>
    <cellStyle name="Euro 170" xfId="11828"/>
    <cellStyle name="Euro 170 2" xfId="11829"/>
    <cellStyle name="Euro 171" xfId="11830"/>
    <cellStyle name="Euro 171 2" xfId="11831"/>
    <cellStyle name="Euro 172" xfId="11832"/>
    <cellStyle name="Euro 172 2" xfId="11833"/>
    <cellStyle name="Euro 173" xfId="11834"/>
    <cellStyle name="Euro 173 2" xfId="11835"/>
    <cellStyle name="Euro 174" xfId="11836"/>
    <cellStyle name="Euro 174 2" xfId="11837"/>
    <cellStyle name="Euro 175" xfId="11838"/>
    <cellStyle name="Euro 175 2" xfId="11839"/>
    <cellStyle name="Euro 176" xfId="11840"/>
    <cellStyle name="Euro 176 2" xfId="11841"/>
    <cellStyle name="Euro 177" xfId="11842"/>
    <cellStyle name="Euro 177 2" xfId="11843"/>
    <cellStyle name="Euro 178" xfId="11844"/>
    <cellStyle name="Euro 178 2" xfId="11845"/>
    <cellStyle name="Euro 179" xfId="11846"/>
    <cellStyle name="Euro 179 2" xfId="11847"/>
    <cellStyle name="Euro 18" xfId="11848"/>
    <cellStyle name="Euro 18 2" xfId="11849"/>
    <cellStyle name="Euro 180" xfId="11850"/>
    <cellStyle name="Euro 180 2" xfId="11851"/>
    <cellStyle name="Euro 181" xfId="11852"/>
    <cellStyle name="Euro 181 2" xfId="11853"/>
    <cellStyle name="Euro 182" xfId="11854"/>
    <cellStyle name="Euro 182 2" xfId="11855"/>
    <cellStyle name="Euro 183" xfId="11856"/>
    <cellStyle name="Euro 183 2" xfId="11857"/>
    <cellStyle name="Euro 184" xfId="11858"/>
    <cellStyle name="Euro 184 2" xfId="11859"/>
    <cellStyle name="Euro 185" xfId="11860"/>
    <cellStyle name="Euro 185 2" xfId="11861"/>
    <cellStyle name="Euro 186" xfId="11862"/>
    <cellStyle name="Euro 186 2" xfId="11863"/>
    <cellStyle name="Euro 187" xfId="11864"/>
    <cellStyle name="Euro 187 2" xfId="11865"/>
    <cellStyle name="Euro 188" xfId="11866"/>
    <cellStyle name="Euro 188 2" xfId="11867"/>
    <cellStyle name="Euro 189" xfId="11868"/>
    <cellStyle name="Euro 189 2" xfId="11869"/>
    <cellStyle name="Euro 19" xfId="11870"/>
    <cellStyle name="Euro 19 2" xfId="11871"/>
    <cellStyle name="Euro 190" xfId="11872"/>
    <cellStyle name="Euro 190 2" xfId="11873"/>
    <cellStyle name="Euro 191" xfId="11874"/>
    <cellStyle name="Euro 191 2" xfId="11875"/>
    <cellStyle name="Euro 192" xfId="11876"/>
    <cellStyle name="Euro 192 2" xfId="11877"/>
    <cellStyle name="Euro 193" xfId="11878"/>
    <cellStyle name="Euro 193 2" xfId="11879"/>
    <cellStyle name="Euro 194" xfId="11880"/>
    <cellStyle name="Euro 194 2" xfId="11881"/>
    <cellStyle name="Euro 195" xfId="11882"/>
    <cellStyle name="Euro 195 2" xfId="11883"/>
    <cellStyle name="Euro 196" xfId="11884"/>
    <cellStyle name="Euro 196 2" xfId="11885"/>
    <cellStyle name="Euro 197" xfId="11886"/>
    <cellStyle name="Euro 197 2" xfId="11887"/>
    <cellStyle name="Euro 198" xfId="11888"/>
    <cellStyle name="Euro 198 2" xfId="11889"/>
    <cellStyle name="Euro 199" xfId="11890"/>
    <cellStyle name="Euro 199 2" xfId="11891"/>
    <cellStyle name="Euro 2" xfId="11892"/>
    <cellStyle name="Euro 2 10" xfId="11893"/>
    <cellStyle name="Euro 2 10 2" xfId="11894"/>
    <cellStyle name="Euro 2 11" xfId="11895"/>
    <cellStyle name="Euro 2 11 2" xfId="11896"/>
    <cellStyle name="Euro 2 12" xfId="11897"/>
    <cellStyle name="Euro 2 12 2" xfId="11898"/>
    <cellStyle name="Euro 2 13" xfId="11899"/>
    <cellStyle name="Euro 2 2" xfId="11900"/>
    <cellStyle name="Euro 2 2 10" xfId="11901"/>
    <cellStyle name="Euro 2 2 10 2" xfId="11902"/>
    <cellStyle name="Euro 2 2 10 3" xfId="11903"/>
    <cellStyle name="Euro 2 2 10 4" xfId="11904"/>
    <cellStyle name="Euro 2 2 11" xfId="11905"/>
    <cellStyle name="Euro 2 2 11 2" xfId="11906"/>
    <cellStyle name="Euro 2 2 11 3" xfId="11907"/>
    <cellStyle name="Euro 2 2 11 4" xfId="11908"/>
    <cellStyle name="Euro 2 2 12" xfId="11909"/>
    <cellStyle name="Euro 2 2 12 2" xfId="11910"/>
    <cellStyle name="Euro 2 2 12 3" xfId="11911"/>
    <cellStyle name="Euro 2 2 12 4" xfId="11912"/>
    <cellStyle name="Euro 2 2 13" xfId="11913"/>
    <cellStyle name="Euro 2 2 14" xfId="11914"/>
    <cellStyle name="Euro 2 2 15" xfId="11915"/>
    <cellStyle name="Euro 2 2 16" xfId="11916"/>
    <cellStyle name="Euro 2 2 2" xfId="11917"/>
    <cellStyle name="Euro 2 2 2 2" xfId="11918"/>
    <cellStyle name="Euro 2 2 2 2 2" xfId="11919"/>
    <cellStyle name="Euro 2 2 2 2 2 2" xfId="11920"/>
    <cellStyle name="Euro 2 2 2 2 2 2 2" xfId="11921"/>
    <cellStyle name="Euro 2 2 2 2 2 2 3" xfId="11922"/>
    <cellStyle name="Euro 2 2 2 2 2 2 4" xfId="11923"/>
    <cellStyle name="Euro 2 2 2 2 2 2 5" xfId="11924"/>
    <cellStyle name="Euro 2 2 2 2 2 3" xfId="11925"/>
    <cellStyle name="Euro 2 2 2 2 2 4" xfId="11926"/>
    <cellStyle name="Euro 2 2 2 2 2 5" xfId="11927"/>
    <cellStyle name="Euro 2 2 2 2 2 6" xfId="11928"/>
    <cellStyle name="Euro 2 2 2 2 3" xfId="11929"/>
    <cellStyle name="Euro 2 2 2 2 3 2" xfId="11930"/>
    <cellStyle name="Euro 2 2 2 2 3 3" xfId="11931"/>
    <cellStyle name="Euro 2 2 2 2 3 4" xfId="11932"/>
    <cellStyle name="Euro 2 2 2 2 4" xfId="11933"/>
    <cellStyle name="Euro 2 2 2 2 5" xfId="11934"/>
    <cellStyle name="Euro 2 2 2 2 6" xfId="11935"/>
    <cellStyle name="Euro 2 2 2 2 7" xfId="11936"/>
    <cellStyle name="Euro 2 2 2 3" xfId="11937"/>
    <cellStyle name="Euro 2 2 2 3 2" xfId="11938"/>
    <cellStyle name="Euro 2 2 2 3 3" xfId="11939"/>
    <cellStyle name="Euro 2 2 2 3 4" xfId="11940"/>
    <cellStyle name="Euro 2 2 2 4" xfId="11941"/>
    <cellStyle name="Euro 2 2 2 5" xfId="11942"/>
    <cellStyle name="Euro 2 2 2 6" xfId="11943"/>
    <cellStyle name="Euro 2 2 2 7" xfId="11944"/>
    <cellStyle name="Euro 2 2 3" xfId="11945"/>
    <cellStyle name="Euro 2 2 3 2" xfId="11946"/>
    <cellStyle name="Euro 2 2 3 3" xfId="11947"/>
    <cellStyle name="Euro 2 2 3 4" xfId="11948"/>
    <cellStyle name="Euro 2 2 4" xfId="11949"/>
    <cellStyle name="Euro 2 2 4 2" xfId="11950"/>
    <cellStyle name="Euro 2 2 4 3" xfId="11951"/>
    <cellStyle name="Euro 2 2 4 4" xfId="11952"/>
    <cellStyle name="Euro 2 2 5" xfId="11953"/>
    <cellStyle name="Euro 2 2 5 2" xfId="11954"/>
    <cellStyle name="Euro 2 2 5 3" xfId="11955"/>
    <cellStyle name="Euro 2 2 5 4" xfId="11956"/>
    <cellStyle name="Euro 2 2 6" xfId="11957"/>
    <cellStyle name="Euro 2 2 6 2" xfId="11958"/>
    <cellStyle name="Euro 2 2 6 3" xfId="11959"/>
    <cellStyle name="Euro 2 2 6 4" xfId="11960"/>
    <cellStyle name="Euro 2 2 7" xfId="11961"/>
    <cellStyle name="Euro 2 2 7 2" xfId="11962"/>
    <cellStyle name="Euro 2 2 7 3" xfId="11963"/>
    <cellStyle name="Euro 2 2 7 4" xfId="11964"/>
    <cellStyle name="Euro 2 2 8" xfId="11965"/>
    <cellStyle name="Euro 2 2 8 2" xfId="11966"/>
    <cellStyle name="Euro 2 2 8 3" xfId="11967"/>
    <cellStyle name="Euro 2 2 8 4" xfId="11968"/>
    <cellStyle name="Euro 2 2 9" xfId="11969"/>
    <cellStyle name="Euro 2 2 9 2" xfId="11970"/>
    <cellStyle name="Euro 2 2 9 3" xfId="11971"/>
    <cellStyle name="Euro 2 2 9 4" xfId="11972"/>
    <cellStyle name="Euro 2 3" xfId="11973"/>
    <cellStyle name="Euro 2 3 2" xfId="11974"/>
    <cellStyle name="Euro 2 3 3" xfId="11975"/>
    <cellStyle name="Euro 2 3 4" xfId="11976"/>
    <cellStyle name="Euro 2 4" xfId="11977"/>
    <cellStyle name="Euro 2 4 2" xfId="11978"/>
    <cellStyle name="Euro 2 4 3" xfId="11979"/>
    <cellStyle name="Euro 2 4 4" xfId="11980"/>
    <cellStyle name="Euro 2 5" xfId="11981"/>
    <cellStyle name="Euro 2 5 2" xfId="11982"/>
    <cellStyle name="Euro 2 5 3" xfId="11983"/>
    <cellStyle name="Euro 2 5 4" xfId="11984"/>
    <cellStyle name="Euro 2 6" xfId="11985"/>
    <cellStyle name="Euro 2 6 2" xfId="11986"/>
    <cellStyle name="Euro 2 6 3" xfId="11987"/>
    <cellStyle name="Euro 2 6 4" xfId="11988"/>
    <cellStyle name="Euro 2 7" xfId="11989"/>
    <cellStyle name="Euro 2 7 2" xfId="11990"/>
    <cellStyle name="Euro 2 7 3" xfId="11991"/>
    <cellStyle name="Euro 2 7 4" xfId="11992"/>
    <cellStyle name="Euro 2 8" xfId="11993"/>
    <cellStyle name="Euro 2 8 2" xfId="11994"/>
    <cellStyle name="Euro 2 8 3" xfId="11995"/>
    <cellStyle name="Euro 2 8 4" xfId="11996"/>
    <cellStyle name="Euro 2 9" xfId="11997"/>
    <cellStyle name="Euro 2 9 2" xfId="11998"/>
    <cellStyle name="Euro 2_% Operaciones" xfId="11999"/>
    <cellStyle name="Euro 20" xfId="12000"/>
    <cellStyle name="Euro 20 2" xfId="12001"/>
    <cellStyle name="Euro 200" xfId="12002"/>
    <cellStyle name="Euro 200 2" xfId="12003"/>
    <cellStyle name="Euro 201" xfId="12004"/>
    <cellStyle name="Euro 201 2" xfId="12005"/>
    <cellStyle name="Euro 202" xfId="12006"/>
    <cellStyle name="Euro 202 2" xfId="12007"/>
    <cellStyle name="Euro 203" xfId="12008"/>
    <cellStyle name="Euro 203 2" xfId="12009"/>
    <cellStyle name="Euro 204" xfId="12010"/>
    <cellStyle name="Euro 204 2" xfId="12011"/>
    <cellStyle name="Euro 205" xfId="12012"/>
    <cellStyle name="Euro 205 2" xfId="12013"/>
    <cellStyle name="Euro 206" xfId="12014"/>
    <cellStyle name="Euro 206 2" xfId="12015"/>
    <cellStyle name="Euro 207" xfId="12016"/>
    <cellStyle name="Euro 207 2" xfId="12017"/>
    <cellStyle name="Euro 208" xfId="12018"/>
    <cellStyle name="Euro 208 2" xfId="12019"/>
    <cellStyle name="Euro 209" xfId="12020"/>
    <cellStyle name="Euro 209 2" xfId="12021"/>
    <cellStyle name="Euro 21" xfId="12022"/>
    <cellStyle name="Euro 21 2" xfId="12023"/>
    <cellStyle name="Euro 210" xfId="12024"/>
    <cellStyle name="Euro 210 2" xfId="12025"/>
    <cellStyle name="Euro 211" xfId="12026"/>
    <cellStyle name="Euro 211 2" xfId="12027"/>
    <cellStyle name="Euro 212" xfId="12028"/>
    <cellStyle name="Euro 212 2" xfId="12029"/>
    <cellStyle name="Euro 213" xfId="12030"/>
    <cellStyle name="Euro 213 2" xfId="12031"/>
    <cellStyle name="Euro 214" xfId="12032"/>
    <cellStyle name="Euro 214 2" xfId="12033"/>
    <cellStyle name="Euro 215" xfId="12034"/>
    <cellStyle name="Euro 215 2" xfId="12035"/>
    <cellStyle name="Euro 216" xfId="12036"/>
    <cellStyle name="Euro 216 2" xfId="12037"/>
    <cellStyle name="Euro 217" xfId="12038"/>
    <cellStyle name="Euro 217 2" xfId="12039"/>
    <cellStyle name="Euro 218" xfId="12040"/>
    <cellStyle name="Euro 218 2" xfId="12041"/>
    <cellStyle name="Euro 219" xfId="12042"/>
    <cellStyle name="Euro 219 2" xfId="12043"/>
    <cellStyle name="Euro 22" xfId="12044"/>
    <cellStyle name="Euro 22 2" xfId="12045"/>
    <cellStyle name="Euro 220" xfId="12046"/>
    <cellStyle name="Euro 220 2" xfId="12047"/>
    <cellStyle name="Euro 221" xfId="12048"/>
    <cellStyle name="Euro 221 2" xfId="12049"/>
    <cellStyle name="Euro 222" xfId="12050"/>
    <cellStyle name="Euro 222 2" xfId="12051"/>
    <cellStyle name="Euro 223" xfId="12052"/>
    <cellStyle name="Euro 223 2" xfId="12053"/>
    <cellStyle name="Euro 224" xfId="12054"/>
    <cellStyle name="Euro 224 2" xfId="12055"/>
    <cellStyle name="Euro 225" xfId="12056"/>
    <cellStyle name="Euro 225 2" xfId="12057"/>
    <cellStyle name="Euro 226" xfId="12058"/>
    <cellStyle name="Euro 226 2" xfId="12059"/>
    <cellStyle name="Euro 227" xfId="12060"/>
    <cellStyle name="Euro 227 2" xfId="12061"/>
    <cellStyle name="Euro 228" xfId="12062"/>
    <cellStyle name="Euro 228 2" xfId="12063"/>
    <cellStyle name="Euro 229" xfId="12064"/>
    <cellStyle name="Euro 229 2" xfId="12065"/>
    <cellStyle name="Euro 23" xfId="12066"/>
    <cellStyle name="Euro 23 2" xfId="12067"/>
    <cellStyle name="Euro 230" xfId="12068"/>
    <cellStyle name="Euro 230 2" xfId="12069"/>
    <cellStyle name="Euro 231" xfId="12070"/>
    <cellStyle name="Euro 231 2" xfId="12071"/>
    <cellStyle name="Euro 232" xfId="12072"/>
    <cellStyle name="Euro 232 2" xfId="12073"/>
    <cellStyle name="Euro 233" xfId="12074"/>
    <cellStyle name="Euro 233 2" xfId="12075"/>
    <cellStyle name="Euro 234" xfId="12076"/>
    <cellStyle name="Euro 234 2" xfId="12077"/>
    <cellStyle name="Euro 235" xfId="12078"/>
    <cellStyle name="Euro 235 2" xfId="12079"/>
    <cellStyle name="Euro 236" xfId="12080"/>
    <cellStyle name="Euro 236 2" xfId="12081"/>
    <cellStyle name="Euro 237" xfId="12082"/>
    <cellStyle name="Euro 237 2" xfId="12083"/>
    <cellStyle name="Euro 238" xfId="12084"/>
    <cellStyle name="Euro 238 2" xfId="12085"/>
    <cellStyle name="Euro 239" xfId="12086"/>
    <cellStyle name="Euro 239 2" xfId="12087"/>
    <cellStyle name="Euro 24" xfId="12088"/>
    <cellStyle name="Euro 24 2" xfId="12089"/>
    <cellStyle name="Euro 240" xfId="12090"/>
    <cellStyle name="Euro 240 2" xfId="12091"/>
    <cellStyle name="Euro 241" xfId="12092"/>
    <cellStyle name="Euro 241 2" xfId="12093"/>
    <cellStyle name="Euro 242" xfId="12094"/>
    <cellStyle name="Euro 242 2" xfId="12095"/>
    <cellStyle name="Euro 243" xfId="12096"/>
    <cellStyle name="Euro 243 2" xfId="12097"/>
    <cellStyle name="Euro 244" xfId="12098"/>
    <cellStyle name="Euro 244 2" xfId="12099"/>
    <cellStyle name="Euro 245" xfId="12100"/>
    <cellStyle name="Euro 245 2" xfId="12101"/>
    <cellStyle name="Euro 246" xfId="12102"/>
    <cellStyle name="Euro 246 2" xfId="12103"/>
    <cellStyle name="Euro 247" xfId="12104"/>
    <cellStyle name="Euro 247 2" xfId="12105"/>
    <cellStyle name="Euro 248" xfId="12106"/>
    <cellStyle name="Euro 248 2" xfId="12107"/>
    <cellStyle name="Euro 249" xfId="12108"/>
    <cellStyle name="Euro 249 2" xfId="12109"/>
    <cellStyle name="Euro 25" xfId="12110"/>
    <cellStyle name="Euro 25 2" xfId="12111"/>
    <cellStyle name="Euro 250" xfId="12112"/>
    <cellStyle name="Euro 250 2" xfId="12113"/>
    <cellStyle name="Euro 251" xfId="12114"/>
    <cellStyle name="Euro 251 2" xfId="12115"/>
    <cellStyle name="Euro 252" xfId="12116"/>
    <cellStyle name="Euro 252 2" xfId="12117"/>
    <cellStyle name="Euro 253" xfId="12118"/>
    <cellStyle name="Euro 253 2" xfId="12119"/>
    <cellStyle name="Euro 254" xfId="12120"/>
    <cellStyle name="Euro 254 2" xfId="12121"/>
    <cellStyle name="Euro 255" xfId="12122"/>
    <cellStyle name="Euro 255 2" xfId="12123"/>
    <cellStyle name="Euro 256" xfId="12124"/>
    <cellStyle name="Euro 257" xfId="12125"/>
    <cellStyle name="Euro 258" xfId="12126"/>
    <cellStyle name="Euro 26" xfId="12127"/>
    <cellStyle name="Euro 26 2" xfId="12128"/>
    <cellStyle name="Euro 27" xfId="12129"/>
    <cellStyle name="Euro 27 2" xfId="12130"/>
    <cellStyle name="Euro 28" xfId="12131"/>
    <cellStyle name="Euro 28 2" xfId="12132"/>
    <cellStyle name="Euro 29" xfId="12133"/>
    <cellStyle name="Euro 29 2" xfId="12134"/>
    <cellStyle name="Euro 3" xfId="12135"/>
    <cellStyle name="Euro 3 10" xfId="12136"/>
    <cellStyle name="Euro 3 10 2" xfId="12137"/>
    <cellStyle name="Euro 3 11" xfId="12138"/>
    <cellStyle name="Euro 3 11 2" xfId="12139"/>
    <cellStyle name="Euro 3 12" xfId="12140"/>
    <cellStyle name="Euro 3 12 2" xfId="12141"/>
    <cellStyle name="Euro 3 13" xfId="12142"/>
    <cellStyle name="Euro 3 2" xfId="12143"/>
    <cellStyle name="Euro 3 2 2" xfId="12144"/>
    <cellStyle name="Euro 3 2 3" xfId="12145"/>
    <cellStyle name="Euro 3 2 4" xfId="12146"/>
    <cellStyle name="Euro 3 3" xfId="12147"/>
    <cellStyle name="Euro 3 3 2" xfId="12148"/>
    <cellStyle name="Euro 3 3 3" xfId="12149"/>
    <cellStyle name="Euro 3 3 4" xfId="12150"/>
    <cellStyle name="Euro 3 4" xfId="12151"/>
    <cellStyle name="Euro 3 4 2" xfId="12152"/>
    <cellStyle name="Euro 3 4 3" xfId="12153"/>
    <cellStyle name="Euro 3 4 4" xfId="12154"/>
    <cellStyle name="Euro 3 5" xfId="12155"/>
    <cellStyle name="Euro 3 5 2" xfId="12156"/>
    <cellStyle name="Euro 3 5 3" xfId="12157"/>
    <cellStyle name="Euro 3 5 4" xfId="12158"/>
    <cellStyle name="Euro 3 6" xfId="12159"/>
    <cellStyle name="Euro 3 6 2" xfId="12160"/>
    <cellStyle name="Euro 3 6 3" xfId="12161"/>
    <cellStyle name="Euro 3 6 4" xfId="12162"/>
    <cellStyle name="Euro 3 7" xfId="12163"/>
    <cellStyle name="Euro 3 7 2" xfId="12164"/>
    <cellStyle name="Euro 3 7 3" xfId="12165"/>
    <cellStyle name="Euro 3 7 4" xfId="12166"/>
    <cellStyle name="Euro 3 8" xfId="12167"/>
    <cellStyle name="Euro 3 8 2" xfId="12168"/>
    <cellStyle name="Euro 3 8 3" xfId="12169"/>
    <cellStyle name="Euro 3 8 4" xfId="12170"/>
    <cellStyle name="Euro 3 9" xfId="12171"/>
    <cellStyle name="Euro 3 9 2" xfId="12172"/>
    <cellStyle name="Euro 30" xfId="12173"/>
    <cellStyle name="Euro 30 2" xfId="12174"/>
    <cellStyle name="Euro 31" xfId="12175"/>
    <cellStyle name="Euro 31 2" xfId="12176"/>
    <cellStyle name="Euro 32" xfId="12177"/>
    <cellStyle name="Euro 32 2" xfId="12178"/>
    <cellStyle name="Euro 33" xfId="12179"/>
    <cellStyle name="Euro 33 2" xfId="12180"/>
    <cellStyle name="Euro 34" xfId="12181"/>
    <cellStyle name="Euro 34 2" xfId="12182"/>
    <cellStyle name="Euro 35" xfId="12183"/>
    <cellStyle name="Euro 35 2" xfId="12184"/>
    <cellStyle name="Euro 36" xfId="12185"/>
    <cellStyle name="Euro 36 2" xfId="12186"/>
    <cellStyle name="Euro 37" xfId="12187"/>
    <cellStyle name="Euro 37 2" xfId="12188"/>
    <cellStyle name="Euro 38" xfId="12189"/>
    <cellStyle name="Euro 38 2" xfId="12190"/>
    <cellStyle name="Euro 39" xfId="12191"/>
    <cellStyle name="Euro 39 2" xfId="12192"/>
    <cellStyle name="Euro 4" xfId="12193"/>
    <cellStyle name="Euro 4 10" xfId="12194"/>
    <cellStyle name="Euro 4 10 2" xfId="12195"/>
    <cellStyle name="Euro 4 100" xfId="12196"/>
    <cellStyle name="Euro 4 100 2" xfId="12197"/>
    <cellStyle name="Euro 4 101" xfId="12198"/>
    <cellStyle name="Euro 4 101 2" xfId="12199"/>
    <cellStyle name="Euro 4 11" xfId="12200"/>
    <cellStyle name="Euro 4 11 2" xfId="12201"/>
    <cellStyle name="Euro 4 12" xfId="12202"/>
    <cellStyle name="Euro 4 12 2" xfId="12203"/>
    <cellStyle name="Euro 4 13" xfId="12204"/>
    <cellStyle name="Euro 4 13 2" xfId="12205"/>
    <cellStyle name="Euro 4 14" xfId="12206"/>
    <cellStyle name="Euro 4 14 2" xfId="12207"/>
    <cellStyle name="Euro 4 15" xfId="12208"/>
    <cellStyle name="Euro 4 15 2" xfId="12209"/>
    <cellStyle name="Euro 4 16" xfId="12210"/>
    <cellStyle name="Euro 4 16 2" xfId="12211"/>
    <cellStyle name="Euro 4 17" xfId="12212"/>
    <cellStyle name="Euro 4 17 2" xfId="12213"/>
    <cellStyle name="Euro 4 18" xfId="12214"/>
    <cellStyle name="Euro 4 18 2" xfId="12215"/>
    <cellStyle name="Euro 4 19" xfId="12216"/>
    <cellStyle name="Euro 4 19 2" xfId="12217"/>
    <cellStyle name="Euro 4 2" xfId="12218"/>
    <cellStyle name="Euro 4 2 10" xfId="12219"/>
    <cellStyle name="Euro 4 2 10 2" xfId="12220"/>
    <cellStyle name="Euro 4 2 100" xfId="12221"/>
    <cellStyle name="Euro 4 2 100 2" xfId="12222"/>
    <cellStyle name="Euro 4 2 101" xfId="12223"/>
    <cellStyle name="Euro 4 2 101 2" xfId="12224"/>
    <cellStyle name="Euro 4 2 11" xfId="12225"/>
    <cellStyle name="Euro 4 2 11 2" xfId="12226"/>
    <cellStyle name="Euro 4 2 12" xfId="12227"/>
    <cellStyle name="Euro 4 2 12 2" xfId="12228"/>
    <cellStyle name="Euro 4 2 13" xfId="12229"/>
    <cellStyle name="Euro 4 2 13 2" xfId="12230"/>
    <cellStyle name="Euro 4 2 14" xfId="12231"/>
    <cellStyle name="Euro 4 2 14 2" xfId="12232"/>
    <cellStyle name="Euro 4 2 15" xfId="12233"/>
    <cellStyle name="Euro 4 2 15 2" xfId="12234"/>
    <cellStyle name="Euro 4 2 16" xfId="12235"/>
    <cellStyle name="Euro 4 2 16 2" xfId="12236"/>
    <cellStyle name="Euro 4 2 17" xfId="12237"/>
    <cellStyle name="Euro 4 2 17 2" xfId="12238"/>
    <cellStyle name="Euro 4 2 18" xfId="12239"/>
    <cellStyle name="Euro 4 2 18 2" xfId="12240"/>
    <cellStyle name="Euro 4 2 19" xfId="12241"/>
    <cellStyle name="Euro 4 2 19 2" xfId="12242"/>
    <cellStyle name="Euro 4 2 2" xfId="12243"/>
    <cellStyle name="Euro 4 2 2 2" xfId="12244"/>
    <cellStyle name="Euro 4 2 20" xfId="12245"/>
    <cellStyle name="Euro 4 2 20 2" xfId="12246"/>
    <cellStyle name="Euro 4 2 21" xfId="12247"/>
    <cellStyle name="Euro 4 2 21 2" xfId="12248"/>
    <cellStyle name="Euro 4 2 22" xfId="12249"/>
    <cellStyle name="Euro 4 2 22 2" xfId="12250"/>
    <cellStyle name="Euro 4 2 23" xfId="12251"/>
    <cellStyle name="Euro 4 2 23 2" xfId="12252"/>
    <cellStyle name="Euro 4 2 24" xfId="12253"/>
    <cellStyle name="Euro 4 2 24 2" xfId="12254"/>
    <cellStyle name="Euro 4 2 25" xfId="12255"/>
    <cellStyle name="Euro 4 2 25 2" xfId="12256"/>
    <cellStyle name="Euro 4 2 26" xfId="12257"/>
    <cellStyle name="Euro 4 2 26 2" xfId="12258"/>
    <cellStyle name="Euro 4 2 27" xfId="12259"/>
    <cellStyle name="Euro 4 2 27 2" xfId="12260"/>
    <cellStyle name="Euro 4 2 28" xfId="12261"/>
    <cellStyle name="Euro 4 2 28 2" xfId="12262"/>
    <cellStyle name="Euro 4 2 29" xfId="12263"/>
    <cellStyle name="Euro 4 2 29 2" xfId="12264"/>
    <cellStyle name="Euro 4 2 3" xfId="12265"/>
    <cellStyle name="Euro 4 2 3 2" xfId="12266"/>
    <cellStyle name="Euro 4 2 30" xfId="12267"/>
    <cellStyle name="Euro 4 2 30 2" xfId="12268"/>
    <cellStyle name="Euro 4 2 31" xfId="12269"/>
    <cellStyle name="Euro 4 2 31 2" xfId="12270"/>
    <cellStyle name="Euro 4 2 32" xfId="12271"/>
    <cellStyle name="Euro 4 2 32 2" xfId="12272"/>
    <cellStyle name="Euro 4 2 33" xfId="12273"/>
    <cellStyle name="Euro 4 2 33 2" xfId="12274"/>
    <cellStyle name="Euro 4 2 34" xfId="12275"/>
    <cellStyle name="Euro 4 2 34 2" xfId="12276"/>
    <cellStyle name="Euro 4 2 35" xfId="12277"/>
    <cellStyle name="Euro 4 2 35 2" xfId="12278"/>
    <cellStyle name="Euro 4 2 36" xfId="12279"/>
    <cellStyle name="Euro 4 2 36 2" xfId="12280"/>
    <cellStyle name="Euro 4 2 37" xfId="12281"/>
    <cellStyle name="Euro 4 2 37 2" xfId="12282"/>
    <cellStyle name="Euro 4 2 38" xfId="12283"/>
    <cellStyle name="Euro 4 2 38 2" xfId="12284"/>
    <cellStyle name="Euro 4 2 39" xfId="12285"/>
    <cellStyle name="Euro 4 2 39 2" xfId="12286"/>
    <cellStyle name="Euro 4 2 4" xfId="12287"/>
    <cellStyle name="Euro 4 2 4 2" xfId="12288"/>
    <cellStyle name="Euro 4 2 40" xfId="12289"/>
    <cellStyle name="Euro 4 2 40 2" xfId="12290"/>
    <cellStyle name="Euro 4 2 41" xfId="12291"/>
    <cellStyle name="Euro 4 2 41 2" xfId="12292"/>
    <cellStyle name="Euro 4 2 42" xfId="12293"/>
    <cellStyle name="Euro 4 2 42 2" xfId="12294"/>
    <cellStyle name="Euro 4 2 43" xfId="12295"/>
    <cellStyle name="Euro 4 2 43 2" xfId="12296"/>
    <cellStyle name="Euro 4 2 44" xfId="12297"/>
    <cellStyle name="Euro 4 2 44 2" xfId="12298"/>
    <cellStyle name="Euro 4 2 45" xfId="12299"/>
    <cellStyle name="Euro 4 2 45 2" xfId="12300"/>
    <cellStyle name="Euro 4 2 46" xfId="12301"/>
    <cellStyle name="Euro 4 2 46 2" xfId="12302"/>
    <cellStyle name="Euro 4 2 47" xfId="12303"/>
    <cellStyle name="Euro 4 2 47 2" xfId="12304"/>
    <cellStyle name="Euro 4 2 48" xfId="12305"/>
    <cellStyle name="Euro 4 2 48 2" xfId="12306"/>
    <cellStyle name="Euro 4 2 49" xfId="12307"/>
    <cellStyle name="Euro 4 2 49 2" xfId="12308"/>
    <cellStyle name="Euro 4 2 5" xfId="12309"/>
    <cellStyle name="Euro 4 2 5 2" xfId="12310"/>
    <cellStyle name="Euro 4 2 50" xfId="12311"/>
    <cellStyle name="Euro 4 2 50 2" xfId="12312"/>
    <cellStyle name="Euro 4 2 51" xfId="12313"/>
    <cellStyle name="Euro 4 2 51 2" xfId="12314"/>
    <cellStyle name="Euro 4 2 52" xfId="12315"/>
    <cellStyle name="Euro 4 2 52 2" xfId="12316"/>
    <cellStyle name="Euro 4 2 53" xfId="12317"/>
    <cellStyle name="Euro 4 2 53 2" xfId="12318"/>
    <cellStyle name="Euro 4 2 54" xfId="12319"/>
    <cellStyle name="Euro 4 2 54 2" xfId="12320"/>
    <cellStyle name="Euro 4 2 55" xfId="12321"/>
    <cellStyle name="Euro 4 2 55 2" xfId="12322"/>
    <cellStyle name="Euro 4 2 56" xfId="12323"/>
    <cellStyle name="Euro 4 2 56 2" xfId="12324"/>
    <cellStyle name="Euro 4 2 57" xfId="12325"/>
    <cellStyle name="Euro 4 2 57 2" xfId="12326"/>
    <cellStyle name="Euro 4 2 58" xfId="12327"/>
    <cellStyle name="Euro 4 2 58 2" xfId="12328"/>
    <cellStyle name="Euro 4 2 59" xfId="12329"/>
    <cellStyle name="Euro 4 2 59 2" xfId="12330"/>
    <cellStyle name="Euro 4 2 6" xfId="12331"/>
    <cellStyle name="Euro 4 2 6 2" xfId="12332"/>
    <cellStyle name="Euro 4 2 60" xfId="12333"/>
    <cellStyle name="Euro 4 2 60 2" xfId="12334"/>
    <cellStyle name="Euro 4 2 61" xfId="12335"/>
    <cellStyle name="Euro 4 2 61 2" xfId="12336"/>
    <cellStyle name="Euro 4 2 62" xfId="12337"/>
    <cellStyle name="Euro 4 2 62 2" xfId="12338"/>
    <cellStyle name="Euro 4 2 63" xfId="12339"/>
    <cellStyle name="Euro 4 2 63 2" xfId="12340"/>
    <cellStyle name="Euro 4 2 64" xfId="12341"/>
    <cellStyle name="Euro 4 2 64 2" xfId="12342"/>
    <cellStyle name="Euro 4 2 65" xfId="12343"/>
    <cellStyle name="Euro 4 2 65 2" xfId="12344"/>
    <cellStyle name="Euro 4 2 66" xfId="12345"/>
    <cellStyle name="Euro 4 2 66 2" xfId="12346"/>
    <cellStyle name="Euro 4 2 67" xfId="12347"/>
    <cellStyle name="Euro 4 2 67 2" xfId="12348"/>
    <cellStyle name="Euro 4 2 68" xfId="12349"/>
    <cellStyle name="Euro 4 2 68 2" xfId="12350"/>
    <cellStyle name="Euro 4 2 69" xfId="12351"/>
    <cellStyle name="Euro 4 2 69 2" xfId="12352"/>
    <cellStyle name="Euro 4 2 7" xfId="12353"/>
    <cellStyle name="Euro 4 2 7 2" xfId="12354"/>
    <cellStyle name="Euro 4 2 70" xfId="12355"/>
    <cellStyle name="Euro 4 2 70 2" xfId="12356"/>
    <cellStyle name="Euro 4 2 71" xfId="12357"/>
    <cellStyle name="Euro 4 2 71 2" xfId="12358"/>
    <cellStyle name="Euro 4 2 72" xfId="12359"/>
    <cellStyle name="Euro 4 2 72 2" xfId="12360"/>
    <cellStyle name="Euro 4 2 73" xfId="12361"/>
    <cellStyle name="Euro 4 2 73 2" xfId="12362"/>
    <cellStyle name="Euro 4 2 74" xfId="12363"/>
    <cellStyle name="Euro 4 2 74 2" xfId="12364"/>
    <cellStyle name="Euro 4 2 75" xfId="12365"/>
    <cellStyle name="Euro 4 2 75 2" xfId="12366"/>
    <cellStyle name="Euro 4 2 76" xfId="12367"/>
    <cellStyle name="Euro 4 2 76 2" xfId="12368"/>
    <cellStyle name="Euro 4 2 77" xfId="12369"/>
    <cellStyle name="Euro 4 2 77 2" xfId="12370"/>
    <cellStyle name="Euro 4 2 78" xfId="12371"/>
    <cellStyle name="Euro 4 2 78 2" xfId="12372"/>
    <cellStyle name="Euro 4 2 79" xfId="12373"/>
    <cellStyle name="Euro 4 2 79 2" xfId="12374"/>
    <cellStyle name="Euro 4 2 8" xfId="12375"/>
    <cellStyle name="Euro 4 2 8 2" xfId="12376"/>
    <cellStyle name="Euro 4 2 80" xfId="12377"/>
    <cellStyle name="Euro 4 2 80 2" xfId="12378"/>
    <cellStyle name="Euro 4 2 81" xfId="12379"/>
    <cellStyle name="Euro 4 2 81 2" xfId="12380"/>
    <cellStyle name="Euro 4 2 82" xfId="12381"/>
    <cellStyle name="Euro 4 2 82 2" xfId="12382"/>
    <cellStyle name="Euro 4 2 83" xfId="12383"/>
    <cellStyle name="Euro 4 2 83 2" xfId="12384"/>
    <cellStyle name="Euro 4 2 84" xfId="12385"/>
    <cellStyle name="Euro 4 2 84 2" xfId="12386"/>
    <cellStyle name="Euro 4 2 85" xfId="12387"/>
    <cellStyle name="Euro 4 2 85 2" xfId="12388"/>
    <cellStyle name="Euro 4 2 86" xfId="12389"/>
    <cellStyle name="Euro 4 2 86 2" xfId="12390"/>
    <cellStyle name="Euro 4 2 87" xfId="12391"/>
    <cellStyle name="Euro 4 2 87 2" xfId="12392"/>
    <cellStyle name="Euro 4 2 88" xfId="12393"/>
    <cellStyle name="Euro 4 2 88 2" xfId="12394"/>
    <cellStyle name="Euro 4 2 89" xfId="12395"/>
    <cellStyle name="Euro 4 2 89 2" xfId="12396"/>
    <cellStyle name="Euro 4 2 9" xfId="12397"/>
    <cellStyle name="Euro 4 2 9 2" xfId="12398"/>
    <cellStyle name="Euro 4 2 90" xfId="12399"/>
    <cellStyle name="Euro 4 2 90 2" xfId="12400"/>
    <cellStyle name="Euro 4 2 91" xfId="12401"/>
    <cellStyle name="Euro 4 2 91 2" xfId="12402"/>
    <cellStyle name="Euro 4 2 92" xfId="12403"/>
    <cellStyle name="Euro 4 2 92 2" xfId="12404"/>
    <cellStyle name="Euro 4 2 93" xfId="12405"/>
    <cellStyle name="Euro 4 2 93 2" xfId="12406"/>
    <cellStyle name="Euro 4 2 94" xfId="12407"/>
    <cellStyle name="Euro 4 2 94 2" xfId="12408"/>
    <cellStyle name="Euro 4 2 95" xfId="12409"/>
    <cellStyle name="Euro 4 2 95 2" xfId="12410"/>
    <cellStyle name="Euro 4 2 96" xfId="12411"/>
    <cellStyle name="Euro 4 2 96 2" xfId="12412"/>
    <cellStyle name="Euro 4 2 97" xfId="12413"/>
    <cellStyle name="Euro 4 2 97 2" xfId="12414"/>
    <cellStyle name="Euro 4 2 98" xfId="12415"/>
    <cellStyle name="Euro 4 2 98 2" xfId="12416"/>
    <cellStyle name="Euro 4 2 99" xfId="12417"/>
    <cellStyle name="Euro 4 2 99 2" xfId="12418"/>
    <cellStyle name="Euro 4 20" xfId="12419"/>
    <cellStyle name="Euro 4 20 2" xfId="12420"/>
    <cellStyle name="Euro 4 21" xfId="12421"/>
    <cellStyle name="Euro 4 21 2" xfId="12422"/>
    <cellStyle name="Euro 4 22" xfId="12423"/>
    <cellStyle name="Euro 4 22 2" xfId="12424"/>
    <cellStyle name="Euro 4 23" xfId="12425"/>
    <cellStyle name="Euro 4 23 2" xfId="12426"/>
    <cellStyle name="Euro 4 24" xfId="12427"/>
    <cellStyle name="Euro 4 24 2" xfId="12428"/>
    <cellStyle name="Euro 4 25" xfId="12429"/>
    <cellStyle name="Euro 4 25 2" xfId="12430"/>
    <cellStyle name="Euro 4 26" xfId="12431"/>
    <cellStyle name="Euro 4 26 2" xfId="12432"/>
    <cellStyle name="Euro 4 27" xfId="12433"/>
    <cellStyle name="Euro 4 27 2" xfId="12434"/>
    <cellStyle name="Euro 4 28" xfId="12435"/>
    <cellStyle name="Euro 4 28 2" xfId="12436"/>
    <cellStyle name="Euro 4 29" xfId="12437"/>
    <cellStyle name="Euro 4 29 2" xfId="12438"/>
    <cellStyle name="Euro 4 3" xfId="12439"/>
    <cellStyle name="Euro 4 3 2" xfId="12440"/>
    <cellStyle name="Euro 4 3 3" xfId="12441"/>
    <cellStyle name="Euro 4 3 4" xfId="12442"/>
    <cellStyle name="Euro 4 30" xfId="12443"/>
    <cellStyle name="Euro 4 30 2" xfId="12444"/>
    <cellStyle name="Euro 4 31" xfId="12445"/>
    <cellStyle name="Euro 4 31 2" xfId="12446"/>
    <cellStyle name="Euro 4 32" xfId="12447"/>
    <cellStyle name="Euro 4 32 2" xfId="12448"/>
    <cellStyle name="Euro 4 33" xfId="12449"/>
    <cellStyle name="Euro 4 33 2" xfId="12450"/>
    <cellStyle name="Euro 4 34" xfId="12451"/>
    <cellStyle name="Euro 4 34 2" xfId="12452"/>
    <cellStyle name="Euro 4 35" xfId="12453"/>
    <cellStyle name="Euro 4 35 2" xfId="12454"/>
    <cellStyle name="Euro 4 36" xfId="12455"/>
    <cellStyle name="Euro 4 36 2" xfId="12456"/>
    <cellStyle name="Euro 4 37" xfId="12457"/>
    <cellStyle name="Euro 4 37 2" xfId="12458"/>
    <cellStyle name="Euro 4 38" xfId="12459"/>
    <cellStyle name="Euro 4 38 2" xfId="12460"/>
    <cellStyle name="Euro 4 39" xfId="12461"/>
    <cellStyle name="Euro 4 39 2" xfId="12462"/>
    <cellStyle name="Euro 4 4" xfId="12463"/>
    <cellStyle name="Euro 4 4 2" xfId="12464"/>
    <cellStyle name="Euro 4 4 3" xfId="12465"/>
    <cellStyle name="Euro 4 4 4" xfId="12466"/>
    <cellStyle name="Euro 4 40" xfId="12467"/>
    <cellStyle name="Euro 4 40 2" xfId="12468"/>
    <cellStyle name="Euro 4 41" xfId="12469"/>
    <cellStyle name="Euro 4 41 2" xfId="12470"/>
    <cellStyle name="Euro 4 42" xfId="12471"/>
    <cellStyle name="Euro 4 42 2" xfId="12472"/>
    <cellStyle name="Euro 4 43" xfId="12473"/>
    <cellStyle name="Euro 4 43 2" xfId="12474"/>
    <cellStyle name="Euro 4 44" xfId="12475"/>
    <cellStyle name="Euro 4 44 2" xfId="12476"/>
    <cellStyle name="Euro 4 45" xfId="12477"/>
    <cellStyle name="Euro 4 45 2" xfId="12478"/>
    <cellStyle name="Euro 4 46" xfId="12479"/>
    <cellStyle name="Euro 4 46 2" xfId="12480"/>
    <cellStyle name="Euro 4 47" xfId="12481"/>
    <cellStyle name="Euro 4 47 2" xfId="12482"/>
    <cellStyle name="Euro 4 48" xfId="12483"/>
    <cellStyle name="Euro 4 48 2" xfId="12484"/>
    <cellStyle name="Euro 4 49" xfId="12485"/>
    <cellStyle name="Euro 4 49 2" xfId="12486"/>
    <cellStyle name="Euro 4 5" xfId="12487"/>
    <cellStyle name="Euro 4 5 2" xfId="12488"/>
    <cellStyle name="Euro 4 5 3" xfId="12489"/>
    <cellStyle name="Euro 4 5 4" xfId="12490"/>
    <cellStyle name="Euro 4 50" xfId="12491"/>
    <cellStyle name="Euro 4 50 2" xfId="12492"/>
    <cellStyle name="Euro 4 51" xfId="12493"/>
    <cellStyle name="Euro 4 51 2" xfId="12494"/>
    <cellStyle name="Euro 4 52" xfId="12495"/>
    <cellStyle name="Euro 4 52 2" xfId="12496"/>
    <cellStyle name="Euro 4 53" xfId="12497"/>
    <cellStyle name="Euro 4 53 2" xfId="12498"/>
    <cellStyle name="Euro 4 54" xfId="12499"/>
    <cellStyle name="Euro 4 54 2" xfId="12500"/>
    <cellStyle name="Euro 4 55" xfId="12501"/>
    <cellStyle name="Euro 4 55 2" xfId="12502"/>
    <cellStyle name="Euro 4 56" xfId="12503"/>
    <cellStyle name="Euro 4 56 2" xfId="12504"/>
    <cellStyle name="Euro 4 57" xfId="12505"/>
    <cellStyle name="Euro 4 57 2" xfId="12506"/>
    <cellStyle name="Euro 4 58" xfId="12507"/>
    <cellStyle name="Euro 4 58 2" xfId="12508"/>
    <cellStyle name="Euro 4 59" xfId="12509"/>
    <cellStyle name="Euro 4 59 2" xfId="12510"/>
    <cellStyle name="Euro 4 6" xfId="12511"/>
    <cellStyle name="Euro 4 6 2" xfId="12512"/>
    <cellStyle name="Euro 4 6 3" xfId="12513"/>
    <cellStyle name="Euro 4 6 4" xfId="12514"/>
    <cellStyle name="Euro 4 60" xfId="12515"/>
    <cellStyle name="Euro 4 60 2" xfId="12516"/>
    <cellStyle name="Euro 4 61" xfId="12517"/>
    <cellStyle name="Euro 4 61 2" xfId="12518"/>
    <cellStyle name="Euro 4 62" xfId="12519"/>
    <cellStyle name="Euro 4 62 2" xfId="12520"/>
    <cellStyle name="Euro 4 63" xfId="12521"/>
    <cellStyle name="Euro 4 63 2" xfId="12522"/>
    <cellStyle name="Euro 4 64" xfId="12523"/>
    <cellStyle name="Euro 4 64 2" xfId="12524"/>
    <cellStyle name="Euro 4 65" xfId="12525"/>
    <cellStyle name="Euro 4 65 2" xfId="12526"/>
    <cellStyle name="Euro 4 66" xfId="12527"/>
    <cellStyle name="Euro 4 66 2" xfId="12528"/>
    <cellStyle name="Euro 4 67" xfId="12529"/>
    <cellStyle name="Euro 4 67 2" xfId="12530"/>
    <cellStyle name="Euro 4 68" xfId="12531"/>
    <cellStyle name="Euro 4 68 2" xfId="12532"/>
    <cellStyle name="Euro 4 69" xfId="12533"/>
    <cellStyle name="Euro 4 69 2" xfId="12534"/>
    <cellStyle name="Euro 4 7" xfId="12535"/>
    <cellStyle name="Euro 4 7 2" xfId="12536"/>
    <cellStyle name="Euro 4 7 3" xfId="12537"/>
    <cellStyle name="Euro 4 7 4" xfId="12538"/>
    <cellStyle name="Euro 4 70" xfId="12539"/>
    <cellStyle name="Euro 4 70 2" xfId="12540"/>
    <cellStyle name="Euro 4 71" xfId="12541"/>
    <cellStyle name="Euro 4 71 2" xfId="12542"/>
    <cellStyle name="Euro 4 72" xfId="12543"/>
    <cellStyle name="Euro 4 72 2" xfId="12544"/>
    <cellStyle name="Euro 4 73" xfId="12545"/>
    <cellStyle name="Euro 4 73 2" xfId="12546"/>
    <cellStyle name="Euro 4 74" xfId="12547"/>
    <cellStyle name="Euro 4 74 2" xfId="12548"/>
    <cellStyle name="Euro 4 75" xfId="12549"/>
    <cellStyle name="Euro 4 75 2" xfId="12550"/>
    <cellStyle name="Euro 4 76" xfId="12551"/>
    <cellStyle name="Euro 4 76 2" xfId="12552"/>
    <cellStyle name="Euro 4 77" xfId="12553"/>
    <cellStyle name="Euro 4 77 2" xfId="12554"/>
    <cellStyle name="Euro 4 78" xfId="12555"/>
    <cellStyle name="Euro 4 78 2" xfId="12556"/>
    <cellStyle name="Euro 4 79" xfId="12557"/>
    <cellStyle name="Euro 4 79 2" xfId="12558"/>
    <cellStyle name="Euro 4 8" xfId="12559"/>
    <cellStyle name="Euro 4 8 2" xfId="12560"/>
    <cellStyle name="Euro 4 8 3" xfId="12561"/>
    <cellStyle name="Euro 4 8 4" xfId="12562"/>
    <cellStyle name="Euro 4 80" xfId="12563"/>
    <cellStyle name="Euro 4 80 2" xfId="12564"/>
    <cellStyle name="Euro 4 81" xfId="12565"/>
    <cellStyle name="Euro 4 81 2" xfId="12566"/>
    <cellStyle name="Euro 4 82" xfId="12567"/>
    <cellStyle name="Euro 4 82 2" xfId="12568"/>
    <cellStyle name="Euro 4 83" xfId="12569"/>
    <cellStyle name="Euro 4 83 2" xfId="12570"/>
    <cellStyle name="Euro 4 84" xfId="12571"/>
    <cellStyle name="Euro 4 84 2" xfId="12572"/>
    <cellStyle name="Euro 4 85" xfId="12573"/>
    <cellStyle name="Euro 4 85 2" xfId="12574"/>
    <cellStyle name="Euro 4 86" xfId="12575"/>
    <cellStyle name="Euro 4 86 2" xfId="12576"/>
    <cellStyle name="Euro 4 87" xfId="12577"/>
    <cellStyle name="Euro 4 87 2" xfId="12578"/>
    <cellStyle name="Euro 4 88" xfId="12579"/>
    <cellStyle name="Euro 4 88 2" xfId="12580"/>
    <cellStyle name="Euro 4 89" xfId="12581"/>
    <cellStyle name="Euro 4 89 2" xfId="12582"/>
    <cellStyle name="Euro 4 9" xfId="12583"/>
    <cellStyle name="Euro 4 9 2" xfId="12584"/>
    <cellStyle name="Euro 4 90" xfId="12585"/>
    <cellStyle name="Euro 4 90 2" xfId="12586"/>
    <cellStyle name="Euro 4 91" xfId="12587"/>
    <cellStyle name="Euro 4 91 2" xfId="12588"/>
    <cellStyle name="Euro 4 92" xfId="12589"/>
    <cellStyle name="Euro 4 92 2" xfId="12590"/>
    <cellStyle name="Euro 4 93" xfId="12591"/>
    <cellStyle name="Euro 4 93 2" xfId="12592"/>
    <cellStyle name="Euro 4 94" xfId="12593"/>
    <cellStyle name="Euro 4 94 2" xfId="12594"/>
    <cellStyle name="Euro 4 95" xfId="12595"/>
    <cellStyle name="Euro 4 95 2" xfId="12596"/>
    <cellStyle name="Euro 4 96" xfId="12597"/>
    <cellStyle name="Euro 4 96 2" xfId="12598"/>
    <cellStyle name="Euro 4 97" xfId="12599"/>
    <cellStyle name="Euro 4 97 2" xfId="12600"/>
    <cellStyle name="Euro 4 98" xfId="12601"/>
    <cellStyle name="Euro 4 98 2" xfId="12602"/>
    <cellStyle name="Euro 4 99" xfId="12603"/>
    <cellStyle name="Euro 4 99 2" xfId="12604"/>
    <cellStyle name="Euro 40" xfId="12605"/>
    <cellStyle name="Euro 40 2" xfId="12606"/>
    <cellStyle name="Euro 41" xfId="12607"/>
    <cellStyle name="Euro 41 2" xfId="12608"/>
    <cellStyle name="Euro 42" xfId="12609"/>
    <cellStyle name="Euro 42 2" xfId="12610"/>
    <cellStyle name="Euro 43" xfId="12611"/>
    <cellStyle name="Euro 43 2" xfId="12612"/>
    <cellStyle name="Euro 44" xfId="12613"/>
    <cellStyle name="Euro 44 2" xfId="12614"/>
    <cellStyle name="Euro 45" xfId="12615"/>
    <cellStyle name="Euro 45 2" xfId="12616"/>
    <cellStyle name="Euro 46" xfId="12617"/>
    <cellStyle name="Euro 46 2" xfId="12618"/>
    <cellStyle name="Euro 47" xfId="12619"/>
    <cellStyle name="Euro 47 2" xfId="12620"/>
    <cellStyle name="Euro 48" xfId="12621"/>
    <cellStyle name="Euro 48 2" xfId="12622"/>
    <cellStyle name="Euro 49" xfId="12623"/>
    <cellStyle name="Euro 49 2" xfId="12624"/>
    <cellStyle name="Euro 5" xfId="12625"/>
    <cellStyle name="Euro 5 10" xfId="12626"/>
    <cellStyle name="Euro 5 10 2" xfId="12627"/>
    <cellStyle name="Euro 5 11" xfId="12628"/>
    <cellStyle name="Euro 5 11 2" xfId="12629"/>
    <cellStyle name="Euro 5 12" xfId="12630"/>
    <cellStyle name="Euro 5 12 2" xfId="12631"/>
    <cellStyle name="Euro 5 2" xfId="12632"/>
    <cellStyle name="Euro 5 2 2" xfId="12633"/>
    <cellStyle name="Euro 5 2 3" xfId="12634"/>
    <cellStyle name="Euro 5 2 4" xfId="12635"/>
    <cellStyle name="Euro 5 3" xfId="12636"/>
    <cellStyle name="Euro 5 3 2" xfId="12637"/>
    <cellStyle name="Euro 5 3 3" xfId="12638"/>
    <cellStyle name="Euro 5 3 4" xfId="12639"/>
    <cellStyle name="Euro 5 4" xfId="12640"/>
    <cellStyle name="Euro 5 4 2" xfId="12641"/>
    <cellStyle name="Euro 5 4 3" xfId="12642"/>
    <cellStyle name="Euro 5 4 4" xfId="12643"/>
    <cellStyle name="Euro 5 5" xfId="12644"/>
    <cellStyle name="Euro 5 5 2" xfId="12645"/>
    <cellStyle name="Euro 5 5 3" xfId="12646"/>
    <cellStyle name="Euro 5 5 4" xfId="12647"/>
    <cellStyle name="Euro 5 6" xfId="12648"/>
    <cellStyle name="Euro 5 6 2" xfId="12649"/>
    <cellStyle name="Euro 5 6 3" xfId="12650"/>
    <cellStyle name="Euro 5 6 4" xfId="12651"/>
    <cellStyle name="Euro 5 7" xfId="12652"/>
    <cellStyle name="Euro 5 7 2" xfId="12653"/>
    <cellStyle name="Euro 5 7 3" xfId="12654"/>
    <cellStyle name="Euro 5 7 4" xfId="12655"/>
    <cellStyle name="Euro 5 8" xfId="12656"/>
    <cellStyle name="Euro 5 8 2" xfId="12657"/>
    <cellStyle name="Euro 5 8 3" xfId="12658"/>
    <cellStyle name="Euro 5 8 4" xfId="12659"/>
    <cellStyle name="Euro 5 9" xfId="12660"/>
    <cellStyle name="Euro 5 9 2" xfId="12661"/>
    <cellStyle name="Euro 50" xfId="12662"/>
    <cellStyle name="Euro 50 2" xfId="12663"/>
    <cellStyle name="Euro 51" xfId="12664"/>
    <cellStyle name="Euro 51 2" xfId="12665"/>
    <cellStyle name="Euro 52" xfId="12666"/>
    <cellStyle name="Euro 52 2" xfId="12667"/>
    <cellStyle name="Euro 53" xfId="12668"/>
    <cellStyle name="Euro 53 2" xfId="12669"/>
    <cellStyle name="Euro 54" xfId="12670"/>
    <cellStyle name="Euro 54 2" xfId="12671"/>
    <cellStyle name="Euro 55" xfId="12672"/>
    <cellStyle name="Euro 55 2" xfId="12673"/>
    <cellStyle name="Euro 56" xfId="12674"/>
    <cellStyle name="Euro 56 2" xfId="12675"/>
    <cellStyle name="Euro 57" xfId="12676"/>
    <cellStyle name="Euro 57 2" xfId="12677"/>
    <cellStyle name="Euro 58" xfId="12678"/>
    <cellStyle name="Euro 58 2" xfId="12679"/>
    <cellStyle name="Euro 59" xfId="12680"/>
    <cellStyle name="Euro 59 2" xfId="12681"/>
    <cellStyle name="Euro 6" xfId="12682"/>
    <cellStyle name="Euro 6 10" xfId="12683"/>
    <cellStyle name="Euro 6 11" xfId="12684"/>
    <cellStyle name="Euro 6 2" xfId="12685"/>
    <cellStyle name="Euro 6 2 2" xfId="12686"/>
    <cellStyle name="Euro 6 2 2 2" xfId="12687"/>
    <cellStyle name="Euro 6 2 2 3" xfId="12688"/>
    <cellStyle name="Euro 6 2 2 4" xfId="12689"/>
    <cellStyle name="Euro 6 2 3" xfId="12690"/>
    <cellStyle name="Euro 6 2 3 2" xfId="12691"/>
    <cellStyle name="Euro 6 2 3 3" xfId="12692"/>
    <cellStyle name="Euro 6 2 3 4" xfId="12693"/>
    <cellStyle name="Euro 6 2 4" xfId="12694"/>
    <cellStyle name="Euro 6 2 4 2" xfId="12695"/>
    <cellStyle name="Euro 6 2 4 3" xfId="12696"/>
    <cellStyle name="Euro 6 2 4 4" xfId="12697"/>
    <cellStyle name="Euro 6 2 5" xfId="12698"/>
    <cellStyle name="Euro 6 2 5 2" xfId="12699"/>
    <cellStyle name="Euro 6 2 5 3" xfId="12700"/>
    <cellStyle name="Euro 6 2 5 4" xfId="12701"/>
    <cellStyle name="Euro 6 2 6" xfId="12702"/>
    <cellStyle name="Euro 6 2 6 2" xfId="12703"/>
    <cellStyle name="Euro 6 2 6 3" xfId="12704"/>
    <cellStyle name="Euro 6 2 6 4" xfId="12705"/>
    <cellStyle name="Euro 6 3" xfId="12706"/>
    <cellStyle name="Euro 6 3 2" xfId="12707"/>
    <cellStyle name="Euro 6 3 3" xfId="12708"/>
    <cellStyle name="Euro 6 3 4" xfId="12709"/>
    <cellStyle name="Euro 6 4" xfId="12710"/>
    <cellStyle name="Euro 6 4 2" xfId="12711"/>
    <cellStyle name="Euro 6 4 3" xfId="12712"/>
    <cellStyle name="Euro 6 4 4" xfId="12713"/>
    <cellStyle name="Euro 6 5" xfId="12714"/>
    <cellStyle name="Euro 6 6" xfId="12715"/>
    <cellStyle name="Euro 6 7" xfId="12716"/>
    <cellStyle name="Euro 6 8" xfId="12717"/>
    <cellStyle name="Euro 6 9" xfId="12718"/>
    <cellStyle name="Euro 60" xfId="12719"/>
    <cellStyle name="Euro 60 2" xfId="12720"/>
    <cellStyle name="Euro 61" xfId="12721"/>
    <cellStyle name="Euro 61 2" xfId="12722"/>
    <cellStyle name="Euro 62" xfId="12723"/>
    <cellStyle name="Euro 62 2" xfId="12724"/>
    <cellStyle name="Euro 63" xfId="12725"/>
    <cellStyle name="Euro 63 2" xfId="12726"/>
    <cellStyle name="Euro 64" xfId="12727"/>
    <cellStyle name="Euro 64 2" xfId="12728"/>
    <cellStyle name="Euro 65" xfId="12729"/>
    <cellStyle name="Euro 65 2" xfId="12730"/>
    <cellStyle name="Euro 66" xfId="12731"/>
    <cellStyle name="Euro 66 2" xfId="12732"/>
    <cellStyle name="Euro 67" xfId="12733"/>
    <cellStyle name="Euro 67 2" xfId="12734"/>
    <cellStyle name="Euro 68" xfId="12735"/>
    <cellStyle name="Euro 68 2" xfId="12736"/>
    <cellStyle name="Euro 69" xfId="12737"/>
    <cellStyle name="Euro 69 2" xfId="12738"/>
    <cellStyle name="Euro 7" xfId="12739"/>
    <cellStyle name="Euro 7 10" xfId="12740"/>
    <cellStyle name="Euro 7 10 2" xfId="12741"/>
    <cellStyle name="Euro 7 10 3" xfId="12742"/>
    <cellStyle name="Euro 7 10 4" xfId="12743"/>
    <cellStyle name="Euro 7 11" xfId="12744"/>
    <cellStyle name="Euro 7 11 2" xfId="12745"/>
    <cellStyle name="Euro 7 11 3" xfId="12746"/>
    <cellStyle name="Euro 7 11 4" xfId="12747"/>
    <cellStyle name="Euro 7 12" xfId="12748"/>
    <cellStyle name="Euro 7 12 2" xfId="12749"/>
    <cellStyle name="Euro 7 12 3" xfId="12750"/>
    <cellStyle name="Euro 7 12 4" xfId="12751"/>
    <cellStyle name="Euro 7 13" xfId="12752"/>
    <cellStyle name="Euro 7 14" xfId="12753"/>
    <cellStyle name="Euro 7 15" xfId="12754"/>
    <cellStyle name="Euro 7 16" xfId="12755"/>
    <cellStyle name="Euro 7 2" xfId="12756"/>
    <cellStyle name="Euro 7 2 2" xfId="12757"/>
    <cellStyle name="Euro 7 2 2 2" xfId="12758"/>
    <cellStyle name="Euro 7 2 2 2 2" xfId="12759"/>
    <cellStyle name="Euro 7 2 2 2 2 2" xfId="12760"/>
    <cellStyle name="Euro 7 2 2 2 2 3" xfId="12761"/>
    <cellStyle name="Euro 7 2 2 2 2 4" xfId="12762"/>
    <cellStyle name="Euro 7 2 2 2 2 5" xfId="12763"/>
    <cellStyle name="Euro 7 2 2 2 3" xfId="12764"/>
    <cellStyle name="Euro 7 2 2 3" xfId="12765"/>
    <cellStyle name="Euro 7 2 2 3 2" xfId="12766"/>
    <cellStyle name="Euro 7 2 2 3 3" xfId="12767"/>
    <cellStyle name="Euro 7 2 2 3 4" xfId="12768"/>
    <cellStyle name="Euro 7 2 2 4" xfId="12769"/>
    <cellStyle name="Euro 7 2 2 5" xfId="12770"/>
    <cellStyle name="Euro 7 2 2 6" xfId="12771"/>
    <cellStyle name="Euro 7 2 2 7" xfId="12772"/>
    <cellStyle name="Euro 7 2 3" xfId="12773"/>
    <cellStyle name="Euro 7 2 4" xfId="12774"/>
    <cellStyle name="Euro 7 2 5" xfId="12775"/>
    <cellStyle name="Euro 7 3" xfId="12776"/>
    <cellStyle name="Euro 7 3 2" xfId="12777"/>
    <cellStyle name="Euro 7 3 3" xfId="12778"/>
    <cellStyle name="Euro 7 3 4" xfId="12779"/>
    <cellStyle name="Euro 7 4" xfId="12780"/>
    <cellStyle name="Euro 7 4 2" xfId="12781"/>
    <cellStyle name="Euro 7 4 3" xfId="12782"/>
    <cellStyle name="Euro 7 4 4" xfId="12783"/>
    <cellStyle name="Euro 7 5" xfId="12784"/>
    <cellStyle name="Euro 7 5 2" xfId="12785"/>
    <cellStyle name="Euro 7 5 3" xfId="12786"/>
    <cellStyle name="Euro 7 5 4" xfId="12787"/>
    <cellStyle name="Euro 7 6" xfId="12788"/>
    <cellStyle name="Euro 7 6 2" xfId="12789"/>
    <cellStyle name="Euro 7 6 3" xfId="12790"/>
    <cellStyle name="Euro 7 6 4" xfId="12791"/>
    <cellStyle name="Euro 7 7" xfId="12792"/>
    <cellStyle name="Euro 7 7 2" xfId="12793"/>
    <cellStyle name="Euro 7 7 3" xfId="12794"/>
    <cellStyle name="Euro 7 7 4" xfId="12795"/>
    <cellStyle name="Euro 7 8" xfId="12796"/>
    <cellStyle name="Euro 7 8 2" xfId="12797"/>
    <cellStyle name="Euro 7 8 3" xfId="12798"/>
    <cellStyle name="Euro 7 8 4" xfId="12799"/>
    <cellStyle name="Euro 7 9" xfId="12800"/>
    <cellStyle name="Euro 7 9 2" xfId="12801"/>
    <cellStyle name="Euro 7 9 3" xfId="12802"/>
    <cellStyle name="Euro 7 9 4" xfId="12803"/>
    <cellStyle name="Euro 70" xfId="12804"/>
    <cellStyle name="Euro 70 2" xfId="12805"/>
    <cellStyle name="Euro 71" xfId="12806"/>
    <cellStyle name="Euro 71 2" xfId="12807"/>
    <cellStyle name="Euro 72" xfId="12808"/>
    <cellStyle name="Euro 72 2" xfId="12809"/>
    <cellStyle name="Euro 73" xfId="12810"/>
    <cellStyle name="Euro 73 2" xfId="12811"/>
    <cellStyle name="Euro 74" xfId="12812"/>
    <cellStyle name="Euro 74 2" xfId="12813"/>
    <cellStyle name="Euro 75" xfId="12814"/>
    <cellStyle name="Euro 75 2" xfId="12815"/>
    <cellStyle name="Euro 76" xfId="12816"/>
    <cellStyle name="Euro 76 2" xfId="12817"/>
    <cellStyle name="Euro 77" xfId="12818"/>
    <cellStyle name="Euro 77 2" xfId="12819"/>
    <cellStyle name="Euro 78" xfId="12820"/>
    <cellStyle name="Euro 78 2" xfId="12821"/>
    <cellStyle name="Euro 79" xfId="12822"/>
    <cellStyle name="Euro 79 2" xfId="12823"/>
    <cellStyle name="Euro 8" xfId="12824"/>
    <cellStyle name="Euro 8 2" xfId="12825"/>
    <cellStyle name="Euro 8 3" xfId="12826"/>
    <cellStyle name="Euro 8 4" xfId="12827"/>
    <cellStyle name="Euro 80" xfId="12828"/>
    <cellStyle name="Euro 80 2" xfId="12829"/>
    <cellStyle name="Euro 81" xfId="12830"/>
    <cellStyle name="Euro 81 2" xfId="12831"/>
    <cellStyle name="Euro 82" xfId="12832"/>
    <cellStyle name="Euro 82 2" xfId="12833"/>
    <cellStyle name="Euro 83" xfId="12834"/>
    <cellStyle name="Euro 83 2" xfId="12835"/>
    <cellStyle name="Euro 84" xfId="12836"/>
    <cellStyle name="Euro 84 2" xfId="12837"/>
    <cellStyle name="Euro 85" xfId="12838"/>
    <cellStyle name="Euro 85 2" xfId="12839"/>
    <cellStyle name="Euro 86" xfId="12840"/>
    <cellStyle name="Euro 86 2" xfId="12841"/>
    <cellStyle name="Euro 87" xfId="12842"/>
    <cellStyle name="Euro 87 2" xfId="12843"/>
    <cellStyle name="Euro 88" xfId="12844"/>
    <cellStyle name="Euro 88 2" xfId="12845"/>
    <cellStyle name="Euro 89" xfId="12846"/>
    <cellStyle name="Euro 89 2" xfId="12847"/>
    <cellStyle name="Euro 9" xfId="12848"/>
    <cellStyle name="Euro 9 2" xfId="12849"/>
    <cellStyle name="Euro 9 3" xfId="12850"/>
    <cellStyle name="Euro 9 4" xfId="12851"/>
    <cellStyle name="Euro 90" xfId="12852"/>
    <cellStyle name="Euro 90 2" xfId="12853"/>
    <cellStyle name="Euro 91" xfId="12854"/>
    <cellStyle name="Euro 91 2" xfId="12855"/>
    <cellStyle name="Euro 92" xfId="12856"/>
    <cellStyle name="Euro 92 2" xfId="12857"/>
    <cellStyle name="Euro 93" xfId="12858"/>
    <cellStyle name="Euro 93 2" xfId="12859"/>
    <cellStyle name="Euro 94" xfId="12860"/>
    <cellStyle name="Euro 94 2" xfId="12861"/>
    <cellStyle name="Euro 95" xfId="12862"/>
    <cellStyle name="Euro 95 2" xfId="12863"/>
    <cellStyle name="Euro 96" xfId="12864"/>
    <cellStyle name="Euro 96 2" xfId="12865"/>
    <cellStyle name="Euro 97" xfId="12866"/>
    <cellStyle name="Euro 97 2" xfId="12867"/>
    <cellStyle name="Euro 98" xfId="12868"/>
    <cellStyle name="Euro 98 2" xfId="12869"/>
    <cellStyle name="Euro 99" xfId="12870"/>
    <cellStyle name="Euro 99 2" xfId="12871"/>
    <cellStyle name="Euro_% Operaciones" xfId="12872"/>
    <cellStyle name="Excel Built-in Comma" xfId="12873"/>
    <cellStyle name="Excel Built-in Comma 2" xfId="12874"/>
    <cellStyle name="Excel Built-in Comma 3" xfId="12875"/>
    <cellStyle name="Excel Built-in Currency" xfId="12876"/>
    <cellStyle name="Excel Built-in Currency 2" xfId="12877"/>
    <cellStyle name="Excel Built-in Normal" xfId="12878"/>
    <cellStyle name="Excel Built-in Normal 2" xfId="12879"/>
    <cellStyle name="Excel Built-in Percent" xfId="12880"/>
    <cellStyle name="Excel_BuiltIn_Comma 1" xfId="12881"/>
    <cellStyle name="Explanatory Text" xfId="12882"/>
    <cellStyle name="Explanatory Text 2" xfId="12883"/>
    <cellStyle name="Explanatory Text 3" xfId="12884"/>
    <cellStyle name="Explicación_RESUMEN SERVICIO FEBRERO" xfId="12885"/>
    <cellStyle name="F2" xfId="12886"/>
    <cellStyle name="F3" xfId="12887"/>
    <cellStyle name="F4" xfId="12888"/>
    <cellStyle name="F5" xfId="12889"/>
    <cellStyle name="F6" xfId="12890"/>
    <cellStyle name="F7" xfId="12891"/>
    <cellStyle name="F8" xfId="12892"/>
    <cellStyle name="fECHA" xfId="12893"/>
    <cellStyle name="fechaA" xfId="12894"/>
    <cellStyle name="FIJO" xfId="12895"/>
    <cellStyle name="FINANCIERO" xfId="12896"/>
    <cellStyle name="Fixed" xfId="12897"/>
    <cellStyle name="Fixed 2" xfId="12898"/>
    <cellStyle name="Followed Hyperlink" xfId="12899"/>
    <cellStyle name="Footnote" xfId="12900"/>
    <cellStyle name="Good" xfId="12901"/>
    <cellStyle name="Good 2" xfId="12902"/>
    <cellStyle name="Good 3" xfId="12903"/>
    <cellStyle name="Green" xfId="12904"/>
    <cellStyle name="Grey" xfId="12905"/>
    <cellStyle name="Grey 2" xfId="12906"/>
    <cellStyle name="Grey 3" xfId="12907"/>
    <cellStyle name="Hard Percent" xfId="12908"/>
    <cellStyle name="Header" xfId="12909"/>
    <cellStyle name="Header1" xfId="12910"/>
    <cellStyle name="Header2" xfId="12911"/>
    <cellStyle name="Header2 2" xfId="12912"/>
    <cellStyle name="Heading 1" xfId="12913"/>
    <cellStyle name="Heading 1 2" xfId="12914"/>
    <cellStyle name="Heading 1 3" xfId="12915"/>
    <cellStyle name="Heading 1 4" xfId="12916"/>
    <cellStyle name="Heading 2" xfId="12917"/>
    <cellStyle name="Heading 2 2" xfId="12918"/>
    <cellStyle name="Heading 2 3" xfId="12919"/>
    <cellStyle name="Heading 2 4" xfId="12920"/>
    <cellStyle name="Heading 3" xfId="12921"/>
    <cellStyle name="Heading 3 2" xfId="12922"/>
    <cellStyle name="Heading 3 3" xfId="12923"/>
    <cellStyle name="Heading 4" xfId="12924"/>
    <cellStyle name="Heading 4 2" xfId="12925"/>
    <cellStyle name="Heading 4 3" xfId="12926"/>
    <cellStyle name="Heading1" xfId="12927"/>
    <cellStyle name="Heading2" xfId="12928"/>
    <cellStyle name="HIGHLIGHT" xfId="12929"/>
    <cellStyle name="Highlight 1" xfId="12930"/>
    <cellStyle name="Hipervínculo 10" xfId="12931"/>
    <cellStyle name="Hipervínculo 10 2" xfId="12932"/>
    <cellStyle name="Hipervínculo 11" xfId="12933"/>
    <cellStyle name="Hipervínculo 13" xfId="12934"/>
    <cellStyle name="Hipervínculo 13 2" xfId="12935"/>
    <cellStyle name="Hipervínculo 14" xfId="12936"/>
    <cellStyle name="Hipervínculo 14 2" xfId="12937"/>
    <cellStyle name="Hipervínculo 2" xfId="12938"/>
    <cellStyle name="Hipervínculo 2 10" xfId="12939"/>
    <cellStyle name="Hipervínculo 2 2" xfId="12940"/>
    <cellStyle name="Hipervínculo 2 2 2" xfId="12941"/>
    <cellStyle name="Hipervínculo 2 2 2 2" xfId="12942"/>
    <cellStyle name="Hipervínculo 2 2 2 2 2" xfId="12943"/>
    <cellStyle name="Hipervínculo 2 2 2 3" xfId="12944"/>
    <cellStyle name="Hipervínculo 2 2 2 3 2" xfId="12945"/>
    <cellStyle name="Hipervínculo 2 2 2 4" xfId="12946"/>
    <cellStyle name="Hipervínculo 2 2 3" xfId="12947"/>
    <cellStyle name="Hipervínculo 2 2 3 2" xfId="12948"/>
    <cellStyle name="Hipervínculo 2 2 4" xfId="12949"/>
    <cellStyle name="Hipervínculo 2 3" xfId="12950"/>
    <cellStyle name="Hipervínculo 2 3 2" xfId="12951"/>
    <cellStyle name="Hipervínculo 2 4" xfId="12952"/>
    <cellStyle name="Hipervínculo 2 4 2" xfId="12953"/>
    <cellStyle name="Hipervínculo 2 5" xfId="12954"/>
    <cellStyle name="Hipervínculo 2 5 2" xfId="12955"/>
    <cellStyle name="Hipervínculo 2 6" xfId="12956"/>
    <cellStyle name="Hipervínculo 2 6 2" xfId="12957"/>
    <cellStyle name="Hipervínculo 2 7" xfId="12958"/>
    <cellStyle name="Hipervínculo 2 7 2" xfId="12959"/>
    <cellStyle name="Hipervínculo 2 8" xfId="12960"/>
    <cellStyle name="Hipervínculo 2 8 2" xfId="12961"/>
    <cellStyle name="Hipervínculo 2 9" xfId="12962"/>
    <cellStyle name="Hipervínculo 2_% Operaciones" xfId="12963"/>
    <cellStyle name="Hipervínculo 3" xfId="12964"/>
    <cellStyle name="Hipervínculo 3 10" xfId="12965"/>
    <cellStyle name="Hipervínculo 3 10 2" xfId="12966"/>
    <cellStyle name="Hipervínculo 3 11" xfId="12967"/>
    <cellStyle name="Hipervínculo 3 11 2" xfId="12968"/>
    <cellStyle name="Hipervínculo 3 12" xfId="12969"/>
    <cellStyle name="Hipervínculo 3 12 2" xfId="12970"/>
    <cellStyle name="Hipervínculo 3 13" xfId="12971"/>
    <cellStyle name="Hipervínculo 3 13 2" xfId="12972"/>
    <cellStyle name="Hipervínculo 3 14" xfId="12973"/>
    <cellStyle name="Hipervínculo 3 14 2" xfId="12974"/>
    <cellStyle name="Hipervínculo 3 15" xfId="12975"/>
    <cellStyle name="Hipervínculo 3 15 2" xfId="12976"/>
    <cellStyle name="Hipervínculo 3 16" xfId="12977"/>
    <cellStyle name="Hipervínculo 3 17" xfId="12978"/>
    <cellStyle name="Hipervínculo 3 2" xfId="12979"/>
    <cellStyle name="Hipervínculo 3 2 2" xfId="12980"/>
    <cellStyle name="Hipervínculo 3 3" xfId="12981"/>
    <cellStyle name="Hipervínculo 3 3 2" xfId="12982"/>
    <cellStyle name="Hipervínculo 3 4" xfId="12983"/>
    <cellStyle name="Hipervínculo 3 4 2" xfId="12984"/>
    <cellStyle name="Hipervínculo 3 5" xfId="12985"/>
    <cellStyle name="Hipervínculo 3 5 2" xfId="12986"/>
    <cellStyle name="Hipervínculo 3 6" xfId="12987"/>
    <cellStyle name="Hipervínculo 3 6 2" xfId="12988"/>
    <cellStyle name="Hipervínculo 3 7" xfId="12989"/>
    <cellStyle name="Hipervínculo 3 7 2" xfId="12990"/>
    <cellStyle name="Hipervínculo 3 8" xfId="12991"/>
    <cellStyle name="Hipervínculo 3 8 2" xfId="12992"/>
    <cellStyle name="Hipervínculo 3 9" xfId="12993"/>
    <cellStyle name="Hipervínculo 3 9 2" xfId="12994"/>
    <cellStyle name="Hipervínculo 4" xfId="12995"/>
    <cellStyle name="Hipervínculo 4 2" xfId="12996"/>
    <cellStyle name="Hipervínculo 4 2 2" xfId="12997"/>
    <cellStyle name="Hipervínculo 4 3" xfId="12998"/>
    <cellStyle name="Hipervínculo 5" xfId="12999"/>
    <cellStyle name="Hipervínculo 5 2" xfId="13000"/>
    <cellStyle name="Hipervínculo 6" xfId="13001"/>
    <cellStyle name="Hipervínculo 6 10" xfId="13002"/>
    <cellStyle name="Hipervínculo 6 10 2" xfId="13003"/>
    <cellStyle name="Hipervínculo 6 11" xfId="13004"/>
    <cellStyle name="Hipervínculo 6 11 2" xfId="13005"/>
    <cellStyle name="Hipervínculo 6 12" xfId="13006"/>
    <cellStyle name="Hipervínculo 6 12 2" xfId="13007"/>
    <cellStyle name="Hipervínculo 6 13" xfId="13008"/>
    <cellStyle name="Hipervínculo 6 13 2" xfId="13009"/>
    <cellStyle name="Hipervínculo 6 14" xfId="13010"/>
    <cellStyle name="Hipervínculo 6 14 2" xfId="13011"/>
    <cellStyle name="Hipervínculo 6 15" xfId="13012"/>
    <cellStyle name="Hipervínculo 6 15 2" xfId="13013"/>
    <cellStyle name="Hipervínculo 6 16" xfId="13014"/>
    <cellStyle name="Hipervínculo 6 2" xfId="13015"/>
    <cellStyle name="Hipervínculo 6 2 2" xfId="13016"/>
    <cellStyle name="Hipervínculo 6 3" xfId="13017"/>
    <cellStyle name="Hipervínculo 6 3 2" xfId="13018"/>
    <cellStyle name="Hipervínculo 6 4" xfId="13019"/>
    <cellStyle name="Hipervínculo 6 4 2" xfId="13020"/>
    <cellStyle name="Hipervínculo 6 5" xfId="13021"/>
    <cellStyle name="Hipervínculo 6 5 2" xfId="13022"/>
    <cellStyle name="Hipervínculo 6 6" xfId="13023"/>
    <cellStyle name="Hipervínculo 6 6 2" xfId="13024"/>
    <cellStyle name="Hipervínculo 6 7" xfId="13025"/>
    <cellStyle name="Hipervínculo 6 7 2" xfId="13026"/>
    <cellStyle name="Hipervínculo 6 8" xfId="13027"/>
    <cellStyle name="Hipervínculo 6 8 2" xfId="13028"/>
    <cellStyle name="Hipervínculo 6 9" xfId="13029"/>
    <cellStyle name="Hipervínculo 6 9 2" xfId="13030"/>
    <cellStyle name="Hipervínculo 7" xfId="13031"/>
    <cellStyle name="Hipervínculo 7 2" xfId="13032"/>
    <cellStyle name="Hipervínculo 8" xfId="13033"/>
    <cellStyle name="Hipervínculo 9" xfId="13034"/>
    <cellStyle name="Hipervínculo 9 2" xfId="13035"/>
    <cellStyle name="Hipervínculo visitado 2" xfId="13036"/>
    <cellStyle name="hola" xfId="13037"/>
    <cellStyle name="Hyperlink" xfId="13038"/>
    <cellStyle name="Hyperlink 2" xfId="13039"/>
    <cellStyle name="Hyperlink 2 2" xfId="13040"/>
    <cellStyle name="Hyperlink 3" xfId="13041"/>
    <cellStyle name="Hyperlink 3 2" xfId="13042"/>
    <cellStyle name="Hyperlink 4" xfId="13043"/>
    <cellStyle name="Hyperlink 4 2" xfId="13044"/>
    <cellStyle name="í " xfId="13045"/>
    <cellStyle name="Incorrecto 1" xfId="13046"/>
    <cellStyle name="Incorrecto 10" xfId="13047"/>
    <cellStyle name="Incorrecto 10 2" xfId="13048"/>
    <cellStyle name="Incorrecto 11" xfId="13049"/>
    <cellStyle name="Incorrecto 11 2" xfId="13050"/>
    <cellStyle name="Incorrecto 12" xfId="13051"/>
    <cellStyle name="Incorrecto 12 2" xfId="13052"/>
    <cellStyle name="Incorrecto 13" xfId="13053"/>
    <cellStyle name="Incorrecto 13 2" xfId="13054"/>
    <cellStyle name="Incorrecto 14" xfId="13055"/>
    <cellStyle name="Incorrecto 14 2" xfId="13056"/>
    <cellStyle name="Incorrecto 15" xfId="13057"/>
    <cellStyle name="Incorrecto 15 2" xfId="13058"/>
    <cellStyle name="Incorrecto 16" xfId="13059"/>
    <cellStyle name="Incorrecto 16 2" xfId="13060"/>
    <cellStyle name="Incorrecto 17" xfId="13061"/>
    <cellStyle name="Incorrecto 17 2" xfId="13062"/>
    <cellStyle name="Incorrecto 18" xfId="13063"/>
    <cellStyle name="Incorrecto 18 2" xfId="13064"/>
    <cellStyle name="Incorrecto 19" xfId="13065"/>
    <cellStyle name="Incorrecto 19 2" xfId="13066"/>
    <cellStyle name="Incorrecto 2" xfId="13067"/>
    <cellStyle name="Incorrecto 2 2" xfId="13068"/>
    <cellStyle name="Incorrecto 2 2 2" xfId="13069"/>
    <cellStyle name="Incorrecto 2 2 3" xfId="13070"/>
    <cellStyle name="Incorrecto 2 3" xfId="13071"/>
    <cellStyle name="Incorrecto 2 4" xfId="13072"/>
    <cellStyle name="Incorrecto 2_Chile DataRequest2210v1" xfId="13073"/>
    <cellStyle name="Incorrecto 20" xfId="13074"/>
    <cellStyle name="Incorrecto 20 2" xfId="13075"/>
    <cellStyle name="Incorrecto 21" xfId="13076"/>
    <cellStyle name="Incorrecto 21 2" xfId="13077"/>
    <cellStyle name="Incorrecto 22" xfId="13078"/>
    <cellStyle name="Incorrecto 22 2" xfId="13079"/>
    <cellStyle name="Incorrecto 23" xfId="13080"/>
    <cellStyle name="Incorrecto 23 2" xfId="13081"/>
    <cellStyle name="Incorrecto 24" xfId="13082"/>
    <cellStyle name="Incorrecto 24 2" xfId="13083"/>
    <cellStyle name="Incorrecto 25" xfId="13084"/>
    <cellStyle name="Incorrecto 25 2" xfId="13085"/>
    <cellStyle name="Incorrecto 26" xfId="13086"/>
    <cellStyle name="Incorrecto 26 2" xfId="13087"/>
    <cellStyle name="Incorrecto 27" xfId="13088"/>
    <cellStyle name="Incorrecto 27 2" xfId="13089"/>
    <cellStyle name="Incorrecto 28" xfId="13090"/>
    <cellStyle name="Incorrecto 28 2" xfId="13091"/>
    <cellStyle name="Incorrecto 29" xfId="13092"/>
    <cellStyle name="Incorrecto 29 2" xfId="13093"/>
    <cellStyle name="Incorrecto 3" xfId="13094"/>
    <cellStyle name="Incorrecto 30" xfId="13095"/>
    <cellStyle name="Incorrecto 30 2" xfId="13096"/>
    <cellStyle name="Incorrecto 31" xfId="13097"/>
    <cellStyle name="Incorrecto 31 2" xfId="13098"/>
    <cellStyle name="Incorrecto 32" xfId="13099"/>
    <cellStyle name="Incorrecto 32 2" xfId="13100"/>
    <cellStyle name="Incorrecto 33" xfId="13101"/>
    <cellStyle name="Incorrecto 33 2" xfId="13102"/>
    <cellStyle name="Incorrecto 34" xfId="13103"/>
    <cellStyle name="Incorrecto 34 2" xfId="13104"/>
    <cellStyle name="Incorrecto 35" xfId="13105"/>
    <cellStyle name="Incorrecto 35 2" xfId="13106"/>
    <cellStyle name="Incorrecto 36" xfId="13107"/>
    <cellStyle name="Incorrecto 36 2" xfId="13108"/>
    <cellStyle name="Incorrecto 37" xfId="13109"/>
    <cellStyle name="Incorrecto 37 2" xfId="13110"/>
    <cellStyle name="Incorrecto 38" xfId="13111"/>
    <cellStyle name="Incorrecto 38 2" xfId="13112"/>
    <cellStyle name="Incorrecto 39" xfId="13113"/>
    <cellStyle name="Incorrecto 39 2" xfId="13114"/>
    <cellStyle name="Incorrecto 4" xfId="13115"/>
    <cellStyle name="Incorrecto 40" xfId="13116"/>
    <cellStyle name="Incorrecto 40 2" xfId="13117"/>
    <cellStyle name="Incorrecto 41" xfId="13118"/>
    <cellStyle name="Incorrecto 41 2" xfId="13119"/>
    <cellStyle name="Incorrecto 42" xfId="13120"/>
    <cellStyle name="Incorrecto 42 2" xfId="13121"/>
    <cellStyle name="Incorrecto 43" xfId="13122"/>
    <cellStyle name="Incorrecto 43 2" xfId="13123"/>
    <cellStyle name="Incorrecto 44" xfId="13124"/>
    <cellStyle name="Incorrecto 44 2" xfId="13125"/>
    <cellStyle name="Incorrecto 45" xfId="13126"/>
    <cellStyle name="Incorrecto 45 2" xfId="13127"/>
    <cellStyle name="Incorrecto 46" xfId="13128"/>
    <cellStyle name="Incorrecto 46 2" xfId="13129"/>
    <cellStyle name="Incorrecto 47" xfId="13130"/>
    <cellStyle name="Incorrecto 47 2" xfId="13131"/>
    <cellStyle name="Incorrecto 48" xfId="13132"/>
    <cellStyle name="Incorrecto 48 2" xfId="13133"/>
    <cellStyle name="Incorrecto 49" xfId="13134"/>
    <cellStyle name="Incorrecto 49 2" xfId="13135"/>
    <cellStyle name="Incorrecto 5" xfId="13136"/>
    <cellStyle name="Incorrecto 5 2" xfId="13137"/>
    <cellStyle name="Incorrecto 50" xfId="13138"/>
    <cellStyle name="Incorrecto 50 2" xfId="13139"/>
    <cellStyle name="Incorrecto 51" xfId="13140"/>
    <cellStyle name="Incorrecto 51 2" xfId="13141"/>
    <cellStyle name="Incorrecto 52" xfId="13142"/>
    <cellStyle name="Incorrecto 52 2" xfId="13143"/>
    <cellStyle name="Incorrecto 53" xfId="13144"/>
    <cellStyle name="Incorrecto 53 2" xfId="13145"/>
    <cellStyle name="Incorrecto 54" xfId="13146"/>
    <cellStyle name="Incorrecto 54 2" xfId="13147"/>
    <cellStyle name="Incorrecto 55" xfId="13148"/>
    <cellStyle name="Incorrecto 55 2" xfId="13149"/>
    <cellStyle name="Incorrecto 56" xfId="13150"/>
    <cellStyle name="Incorrecto 56 2" xfId="13151"/>
    <cellStyle name="Incorrecto 57" xfId="13152"/>
    <cellStyle name="Incorrecto 57 2" xfId="13153"/>
    <cellStyle name="Incorrecto 58" xfId="13154"/>
    <cellStyle name="Incorrecto 58 2" xfId="13155"/>
    <cellStyle name="Incorrecto 59" xfId="13156"/>
    <cellStyle name="Incorrecto 59 2" xfId="13157"/>
    <cellStyle name="Incorrecto 6" xfId="13158"/>
    <cellStyle name="Incorrecto 6 2" xfId="13159"/>
    <cellStyle name="Incorrecto 60" xfId="13160"/>
    <cellStyle name="Incorrecto 60 2" xfId="13161"/>
    <cellStyle name="Incorrecto 61" xfId="13162"/>
    <cellStyle name="Incorrecto 61 2" xfId="13163"/>
    <cellStyle name="Incorrecto 62" xfId="13164"/>
    <cellStyle name="Incorrecto 62 2" xfId="13165"/>
    <cellStyle name="Incorrecto 63" xfId="13166"/>
    <cellStyle name="Incorrecto 63 2" xfId="13167"/>
    <cellStyle name="Incorrecto 64" xfId="13168"/>
    <cellStyle name="Incorrecto 64 2" xfId="13169"/>
    <cellStyle name="Incorrecto 65" xfId="13170"/>
    <cellStyle name="Incorrecto 65 2" xfId="13171"/>
    <cellStyle name="Incorrecto 7" xfId="13172"/>
    <cellStyle name="Incorrecto 7 2" xfId="13173"/>
    <cellStyle name="Incorrecto 8" xfId="13174"/>
    <cellStyle name="Incorrecto 8 2" xfId="13175"/>
    <cellStyle name="Incorrecto 9" xfId="13176"/>
    <cellStyle name="Incorrecto 9 2" xfId="13177"/>
    <cellStyle name="Incorreto" xfId="13178"/>
    <cellStyle name="Input" xfId="13179"/>
    <cellStyle name="Input [yellow]" xfId="13180"/>
    <cellStyle name="Input [yellow] 2" xfId="13181"/>
    <cellStyle name="Input [yellow] 3" xfId="13182"/>
    <cellStyle name="Input 2" xfId="13183"/>
    <cellStyle name="Input 3" xfId="13184"/>
    <cellStyle name="Input 4" xfId="13185"/>
    <cellStyle name="Input 5" xfId="13186"/>
    <cellStyle name="Input 6" xfId="13187"/>
    <cellStyle name="Input 7" xfId="13188"/>
    <cellStyle name="Input_FORECAST 5+7 2011 CONSERTEL" xfId="13189"/>
    <cellStyle name="Input2" xfId="13190"/>
    <cellStyle name="InputNormal" xfId="13191"/>
    <cellStyle name="Inv. Profile" xfId="13192"/>
    <cellStyle name="item1" xfId="13193"/>
    <cellStyle name="Jun" xfId="13194"/>
    <cellStyle name="l]_x000d__x000d_Path=M:\RIOCEN01_x000d__x000d_Name=Carlos Emilio Brousse_x000d__x000d_DDEApps=nsf,nsg,nsh,ntf,ns2,ors,org_x000d__x000d_SmartIcons=Todos_x000d__x000d_" xfId="13195"/>
    <cellStyle name="Linked Cell" xfId="13196"/>
    <cellStyle name="Linked Cell 2" xfId="13197"/>
    <cellStyle name="Linked Cell 2 2" xfId="13198"/>
    <cellStyle name="Linked Cell 3" xfId="13199"/>
    <cellStyle name="Linked Cell 3 2" xfId="13200"/>
    <cellStyle name="lugares" xfId="13201"/>
    <cellStyle name="Magenta" xfId="13202"/>
    <cellStyle name="Mes 1" xfId="13203"/>
    <cellStyle name="Migliaia (0)_Formularios de Precios" xfId="13204"/>
    <cellStyle name="Mil" xfId="13205"/>
    <cellStyle name="Millares [0] 10" xfId="13206"/>
    <cellStyle name="Millares [0] 10 10" xfId="13207"/>
    <cellStyle name="Millares [0] 10 11" xfId="13208"/>
    <cellStyle name="Millares [0] 10 2" xfId="13209"/>
    <cellStyle name="Millares [0] 10 2 2" xfId="13210"/>
    <cellStyle name="Millares [0] 10 2 3" xfId="13211"/>
    <cellStyle name="Millares [0] 10 2 4" xfId="13212"/>
    <cellStyle name="Millares [0] 10 3" xfId="13213"/>
    <cellStyle name="Millares [0] 10 3 2" xfId="13214"/>
    <cellStyle name="Millares [0] 10 3 3" xfId="13215"/>
    <cellStyle name="Millares [0] 10 3 4" xfId="13216"/>
    <cellStyle name="Millares [0] 10 4" xfId="13217"/>
    <cellStyle name="Millares [0] 10 4 2" xfId="13218"/>
    <cellStyle name="Millares [0] 10 4 3" xfId="13219"/>
    <cellStyle name="Millares [0] 10 4 4" xfId="13220"/>
    <cellStyle name="Millares [0] 10 5" xfId="13221"/>
    <cellStyle name="Millares [0] 10 5 2" xfId="13222"/>
    <cellStyle name="Millares [0] 10 5 3" xfId="13223"/>
    <cellStyle name="Millares [0] 10 5 4" xfId="13224"/>
    <cellStyle name="Millares [0] 10 6" xfId="13225"/>
    <cellStyle name="Millares [0] 10 6 2" xfId="13226"/>
    <cellStyle name="Millares [0] 10 6 3" xfId="13227"/>
    <cellStyle name="Millares [0] 10 6 4" xfId="13228"/>
    <cellStyle name="Millares [0] 10 7" xfId="13229"/>
    <cellStyle name="Millares [0] 10 7 2" xfId="13230"/>
    <cellStyle name="Millares [0] 10 7 3" xfId="13231"/>
    <cellStyle name="Millares [0] 10 7 4" xfId="13232"/>
    <cellStyle name="Millares [0] 10 8" xfId="13233"/>
    <cellStyle name="Millares [0] 10 8 2" xfId="13234"/>
    <cellStyle name="Millares [0] 10 8 3" xfId="13235"/>
    <cellStyle name="Millares [0] 10 8 4" xfId="13236"/>
    <cellStyle name="Millares [0] 10 9" xfId="13237"/>
    <cellStyle name="Millares [0] 11" xfId="13238"/>
    <cellStyle name="Millares [0] 11 10" xfId="13239"/>
    <cellStyle name="Millares [0] 11 11" xfId="13240"/>
    <cellStyle name="Millares [0] 11 2" xfId="13241"/>
    <cellStyle name="Millares [0] 11 2 2" xfId="13242"/>
    <cellStyle name="Millares [0] 11 2 3" xfId="13243"/>
    <cellStyle name="Millares [0] 11 2 4" xfId="13244"/>
    <cellStyle name="Millares [0] 11 3" xfId="13245"/>
    <cellStyle name="Millares [0] 11 3 2" xfId="13246"/>
    <cellStyle name="Millares [0] 11 3 3" xfId="13247"/>
    <cellStyle name="Millares [0] 11 3 4" xfId="13248"/>
    <cellStyle name="Millares [0] 11 4" xfId="13249"/>
    <cellStyle name="Millares [0] 11 4 2" xfId="13250"/>
    <cellStyle name="Millares [0] 11 4 3" xfId="13251"/>
    <cellStyle name="Millares [0] 11 4 4" xfId="13252"/>
    <cellStyle name="Millares [0] 11 5" xfId="13253"/>
    <cellStyle name="Millares [0] 11 5 2" xfId="13254"/>
    <cellStyle name="Millares [0] 11 5 3" xfId="13255"/>
    <cellStyle name="Millares [0] 11 5 4" xfId="13256"/>
    <cellStyle name="Millares [0] 11 6" xfId="13257"/>
    <cellStyle name="Millares [0] 11 6 2" xfId="13258"/>
    <cellStyle name="Millares [0] 11 6 3" xfId="13259"/>
    <cellStyle name="Millares [0] 11 6 4" xfId="13260"/>
    <cellStyle name="Millares [0] 11 7" xfId="13261"/>
    <cellStyle name="Millares [0] 11 7 2" xfId="13262"/>
    <cellStyle name="Millares [0] 11 7 3" xfId="13263"/>
    <cellStyle name="Millares [0] 11 7 4" xfId="13264"/>
    <cellStyle name="Millares [0] 11 8" xfId="13265"/>
    <cellStyle name="Millares [0] 11 8 2" xfId="13266"/>
    <cellStyle name="Millares [0] 11 8 3" xfId="13267"/>
    <cellStyle name="Millares [0] 11 8 4" xfId="13268"/>
    <cellStyle name="Millares [0] 11 9" xfId="13269"/>
    <cellStyle name="Millares [0] 12" xfId="13270"/>
    <cellStyle name="Millares [0] 12 10" xfId="13271"/>
    <cellStyle name="Millares [0] 12 11" xfId="13272"/>
    <cellStyle name="Millares [0] 12 12" xfId="13273"/>
    <cellStyle name="Millares [0] 12 2" xfId="13274"/>
    <cellStyle name="Millares [0] 12 2 2" xfId="13275"/>
    <cellStyle name="Millares [0] 12 2 3" xfId="13276"/>
    <cellStyle name="Millares [0] 12 2 4" xfId="13277"/>
    <cellStyle name="Millares [0] 12 3" xfId="13278"/>
    <cellStyle name="Millares [0] 12 3 2" xfId="13279"/>
    <cellStyle name="Millares [0] 12 3 3" xfId="13280"/>
    <cellStyle name="Millares [0] 12 3 4" xfId="13281"/>
    <cellStyle name="Millares [0] 12 4" xfId="13282"/>
    <cellStyle name="Millares [0] 12 4 2" xfId="13283"/>
    <cellStyle name="Millares [0] 12 4 3" xfId="13284"/>
    <cellStyle name="Millares [0] 12 4 4" xfId="13285"/>
    <cellStyle name="Millares [0] 12 5" xfId="13286"/>
    <cellStyle name="Millares [0] 12 5 2" xfId="13287"/>
    <cellStyle name="Millares [0] 12 5 3" xfId="13288"/>
    <cellStyle name="Millares [0] 12 5 4" xfId="13289"/>
    <cellStyle name="Millares [0] 12 6" xfId="13290"/>
    <cellStyle name="Millares [0] 12 6 2" xfId="13291"/>
    <cellStyle name="Millares [0] 12 6 3" xfId="13292"/>
    <cellStyle name="Millares [0] 12 6 4" xfId="13293"/>
    <cellStyle name="Millares [0] 12 7" xfId="13294"/>
    <cellStyle name="Millares [0] 12 7 2" xfId="13295"/>
    <cellStyle name="Millares [0] 12 7 3" xfId="13296"/>
    <cellStyle name="Millares [0] 12 7 4" xfId="13297"/>
    <cellStyle name="Millares [0] 12 8" xfId="13298"/>
    <cellStyle name="Millares [0] 12 8 2" xfId="13299"/>
    <cellStyle name="Millares [0] 12 8 3" xfId="13300"/>
    <cellStyle name="Millares [0] 12 8 4" xfId="13301"/>
    <cellStyle name="Millares [0] 12 9" xfId="13302"/>
    <cellStyle name="Millares [0] 13" xfId="13303"/>
    <cellStyle name="Millares [0] 13 10" xfId="13304"/>
    <cellStyle name="Millares [0] 13 11" xfId="13305"/>
    <cellStyle name="Millares [0] 13 2" xfId="13306"/>
    <cellStyle name="Millares [0] 13 2 2" xfId="13307"/>
    <cellStyle name="Millares [0] 13 2 3" xfId="13308"/>
    <cellStyle name="Millares [0] 13 2 4" xfId="13309"/>
    <cellStyle name="Millares [0] 13 3" xfId="13310"/>
    <cellStyle name="Millares [0] 13 3 2" xfId="13311"/>
    <cellStyle name="Millares [0] 13 3 3" xfId="13312"/>
    <cellStyle name="Millares [0] 13 3 4" xfId="13313"/>
    <cellStyle name="Millares [0] 13 4" xfId="13314"/>
    <cellStyle name="Millares [0] 13 4 2" xfId="13315"/>
    <cellStyle name="Millares [0] 13 4 3" xfId="13316"/>
    <cellStyle name="Millares [0] 13 4 4" xfId="13317"/>
    <cellStyle name="Millares [0] 13 5" xfId="13318"/>
    <cellStyle name="Millares [0] 13 5 2" xfId="13319"/>
    <cellStyle name="Millares [0] 13 5 3" xfId="13320"/>
    <cellStyle name="Millares [0] 13 5 4" xfId="13321"/>
    <cellStyle name="Millares [0] 13 6" xfId="13322"/>
    <cellStyle name="Millares [0] 13 6 2" xfId="13323"/>
    <cellStyle name="Millares [0] 13 6 3" xfId="13324"/>
    <cellStyle name="Millares [0] 13 6 4" xfId="13325"/>
    <cellStyle name="Millares [0] 13 7" xfId="13326"/>
    <cellStyle name="Millares [0] 13 7 2" xfId="13327"/>
    <cellStyle name="Millares [0] 13 7 3" xfId="13328"/>
    <cellStyle name="Millares [0] 13 7 4" xfId="13329"/>
    <cellStyle name="Millares [0] 13 8" xfId="13330"/>
    <cellStyle name="Millares [0] 13 8 2" xfId="13331"/>
    <cellStyle name="Millares [0] 13 8 3" xfId="13332"/>
    <cellStyle name="Millares [0] 13 8 4" xfId="13333"/>
    <cellStyle name="Millares [0] 13 9" xfId="13334"/>
    <cellStyle name="Millares [0] 2" xfId="13335"/>
    <cellStyle name="Millares [0] 2 10" xfId="13336"/>
    <cellStyle name="Millares [0] 2 11" xfId="13337"/>
    <cellStyle name="Millares [0] 2 12" xfId="13338"/>
    <cellStyle name="Millares [0] 2 13" xfId="13339"/>
    <cellStyle name="Millares [0] 2 2" xfId="13340"/>
    <cellStyle name="Millares [0] 2 2 2" xfId="13341"/>
    <cellStyle name="Millares [0] 2 2 3" xfId="13342"/>
    <cellStyle name="Millares [0] 2 2 4" xfId="13343"/>
    <cellStyle name="Millares [0] 2 2 5" xfId="13344"/>
    <cellStyle name="Millares [0] 2 3" xfId="13345"/>
    <cellStyle name="Millares [0] 2 3 2" xfId="13346"/>
    <cellStyle name="Millares [0] 2 3 3" xfId="13347"/>
    <cellStyle name="Millares [0] 2 3 4" xfId="13348"/>
    <cellStyle name="Millares [0] 2 4" xfId="13349"/>
    <cellStyle name="Millares [0] 2 4 2" xfId="13350"/>
    <cellStyle name="Millares [0] 2 4 3" xfId="13351"/>
    <cellStyle name="Millares [0] 2 4 4" xfId="13352"/>
    <cellStyle name="Millares [0] 2 5" xfId="13353"/>
    <cellStyle name="Millares [0] 2 5 2" xfId="13354"/>
    <cellStyle name="Millares [0] 2 5 3" xfId="13355"/>
    <cellStyle name="Millares [0] 2 5 4" xfId="13356"/>
    <cellStyle name="Millares [0] 2 6" xfId="13357"/>
    <cellStyle name="Millares [0] 2 6 2" xfId="13358"/>
    <cellStyle name="Millares [0] 2 6 3" xfId="13359"/>
    <cellStyle name="Millares [0] 2 6 4" xfId="13360"/>
    <cellStyle name="Millares [0] 2 7" xfId="13361"/>
    <cellStyle name="Millares [0] 2 7 2" xfId="13362"/>
    <cellStyle name="Millares [0] 2 7 3" xfId="13363"/>
    <cellStyle name="Millares [0] 2 7 4" xfId="13364"/>
    <cellStyle name="Millares [0] 2 8" xfId="13365"/>
    <cellStyle name="Millares [0] 2 8 2" xfId="13366"/>
    <cellStyle name="Millares [0] 2 8 3" xfId="13367"/>
    <cellStyle name="Millares [0] 2 8 4" xfId="13368"/>
    <cellStyle name="Millares [0] 2 9" xfId="13369"/>
    <cellStyle name="Millares [0] 2_Control de Máquinas" xfId="13370"/>
    <cellStyle name="Millares [0] 3" xfId="13371"/>
    <cellStyle name="Millares [0] 3 10" xfId="13372"/>
    <cellStyle name="Millares [0] 3 11" xfId="13373"/>
    <cellStyle name="Millares [0] 3 12" xfId="13374"/>
    <cellStyle name="Millares [0] 3 2" xfId="13375"/>
    <cellStyle name="Millares [0] 3 2 2" xfId="13376"/>
    <cellStyle name="Millares [0] 3 2 3" xfId="13377"/>
    <cellStyle name="Millares [0] 3 2 4" xfId="13378"/>
    <cellStyle name="Millares [0] 3 3" xfId="13379"/>
    <cellStyle name="Millares [0] 3 3 2" xfId="13380"/>
    <cellStyle name="Millares [0] 3 3 3" xfId="13381"/>
    <cellStyle name="Millares [0] 3 3 4" xfId="13382"/>
    <cellStyle name="Millares [0] 3 4" xfId="13383"/>
    <cellStyle name="Millares [0] 3 4 2" xfId="13384"/>
    <cellStyle name="Millares [0] 3 4 3" xfId="13385"/>
    <cellStyle name="Millares [0] 3 4 4" xfId="13386"/>
    <cellStyle name="Millares [0] 3 5" xfId="13387"/>
    <cellStyle name="Millares [0] 3 5 2" xfId="13388"/>
    <cellStyle name="Millares [0] 3 5 3" xfId="13389"/>
    <cellStyle name="Millares [0] 3 5 4" xfId="13390"/>
    <cellStyle name="Millares [0] 3 6" xfId="13391"/>
    <cellStyle name="Millares [0] 3 6 2" xfId="13392"/>
    <cellStyle name="Millares [0] 3 6 3" xfId="13393"/>
    <cellStyle name="Millares [0] 3 6 4" xfId="13394"/>
    <cellStyle name="Millares [0] 3 7" xfId="13395"/>
    <cellStyle name="Millares [0] 3 7 2" xfId="13396"/>
    <cellStyle name="Millares [0] 3 7 3" xfId="13397"/>
    <cellStyle name="Millares [0] 3 7 4" xfId="13398"/>
    <cellStyle name="Millares [0] 3 8" xfId="13399"/>
    <cellStyle name="Millares [0] 3 8 2" xfId="13400"/>
    <cellStyle name="Millares [0] 3 8 3" xfId="13401"/>
    <cellStyle name="Millares [0] 3 8 4" xfId="13402"/>
    <cellStyle name="Millares [0] 3 9" xfId="13403"/>
    <cellStyle name="Millares [0] 4" xfId="13404"/>
    <cellStyle name="Millares [0] 4 10" xfId="13405"/>
    <cellStyle name="Millares [0] 4 11" xfId="13406"/>
    <cellStyle name="Millares [0] 4 12" xfId="13407"/>
    <cellStyle name="Millares [0] 4 2" xfId="13408"/>
    <cellStyle name="Millares [0] 4 2 2" xfId="13409"/>
    <cellStyle name="Millares [0] 4 2 3" xfId="13410"/>
    <cellStyle name="Millares [0] 4 2 4" xfId="13411"/>
    <cellStyle name="Millares [0] 4 3" xfId="13412"/>
    <cellStyle name="Millares [0] 4 3 2" xfId="13413"/>
    <cellStyle name="Millares [0] 4 3 3" xfId="13414"/>
    <cellStyle name="Millares [0] 4 3 4" xfId="13415"/>
    <cellStyle name="Millares [0] 4 4" xfId="13416"/>
    <cellStyle name="Millares [0] 4 4 2" xfId="13417"/>
    <cellStyle name="Millares [0] 4 4 3" xfId="13418"/>
    <cellStyle name="Millares [0] 4 4 4" xfId="13419"/>
    <cellStyle name="Millares [0] 4 5" xfId="13420"/>
    <cellStyle name="Millares [0] 4 5 2" xfId="13421"/>
    <cellStyle name="Millares [0] 4 5 3" xfId="13422"/>
    <cellStyle name="Millares [0] 4 5 4" xfId="13423"/>
    <cellStyle name="Millares [0] 4 6" xfId="13424"/>
    <cellStyle name="Millares [0] 4 6 2" xfId="13425"/>
    <cellStyle name="Millares [0] 4 6 3" xfId="13426"/>
    <cellStyle name="Millares [0] 4 6 4" xfId="13427"/>
    <cellStyle name="Millares [0] 4 7" xfId="13428"/>
    <cellStyle name="Millares [0] 4 7 2" xfId="13429"/>
    <cellStyle name="Millares [0] 4 7 3" xfId="13430"/>
    <cellStyle name="Millares [0] 4 7 4" xfId="13431"/>
    <cellStyle name="Millares [0] 4 8" xfId="13432"/>
    <cellStyle name="Millares [0] 4 8 2" xfId="13433"/>
    <cellStyle name="Millares [0] 4 8 3" xfId="13434"/>
    <cellStyle name="Millares [0] 4 8 4" xfId="13435"/>
    <cellStyle name="Millares [0] 4 9" xfId="13436"/>
    <cellStyle name="Millares [0] 5" xfId="13437"/>
    <cellStyle name="Millares [0] 5 10" xfId="13438"/>
    <cellStyle name="Millares [0] 5 11" xfId="13439"/>
    <cellStyle name="Millares [0] 5 2" xfId="13440"/>
    <cellStyle name="Millares [0] 5 2 2" xfId="13441"/>
    <cellStyle name="Millares [0] 5 2 3" xfId="13442"/>
    <cellStyle name="Millares [0] 5 2 4" xfId="13443"/>
    <cellStyle name="Millares [0] 5 3" xfId="13444"/>
    <cellStyle name="Millares [0] 5 3 2" xfId="13445"/>
    <cellStyle name="Millares [0] 5 3 3" xfId="13446"/>
    <cellStyle name="Millares [0] 5 3 4" xfId="13447"/>
    <cellStyle name="Millares [0] 5 4" xfId="13448"/>
    <cellStyle name="Millares [0] 5 4 2" xfId="13449"/>
    <cellStyle name="Millares [0] 5 4 3" xfId="13450"/>
    <cellStyle name="Millares [0] 5 4 4" xfId="13451"/>
    <cellStyle name="Millares [0] 5 5" xfId="13452"/>
    <cellStyle name="Millares [0] 5 5 2" xfId="13453"/>
    <cellStyle name="Millares [0] 5 5 3" xfId="13454"/>
    <cellStyle name="Millares [0] 5 5 4" xfId="13455"/>
    <cellStyle name="Millares [0] 5 6" xfId="13456"/>
    <cellStyle name="Millares [0] 5 6 2" xfId="13457"/>
    <cellStyle name="Millares [0] 5 6 3" xfId="13458"/>
    <cellStyle name="Millares [0] 5 6 4" xfId="13459"/>
    <cellStyle name="Millares [0] 5 7" xfId="13460"/>
    <cellStyle name="Millares [0] 5 7 2" xfId="13461"/>
    <cellStyle name="Millares [0] 5 7 3" xfId="13462"/>
    <cellStyle name="Millares [0] 5 7 4" xfId="13463"/>
    <cellStyle name="Millares [0] 5 8" xfId="13464"/>
    <cellStyle name="Millares [0] 5 8 2" xfId="13465"/>
    <cellStyle name="Millares [0] 5 8 3" xfId="13466"/>
    <cellStyle name="Millares [0] 5 8 4" xfId="13467"/>
    <cellStyle name="Millares [0] 5 9" xfId="13468"/>
    <cellStyle name="Millares [0] 6" xfId="13469"/>
    <cellStyle name="Millares [0] 6 10" xfId="13470"/>
    <cellStyle name="Millares [0] 6 11" xfId="13471"/>
    <cellStyle name="Millares [0] 6 2" xfId="13472"/>
    <cellStyle name="Millares [0] 6 2 2" xfId="13473"/>
    <cellStyle name="Millares [0] 6 2 3" xfId="13474"/>
    <cellStyle name="Millares [0] 6 2 4" xfId="13475"/>
    <cellStyle name="Millares [0] 6 3" xfId="13476"/>
    <cellStyle name="Millares [0] 6 3 2" xfId="13477"/>
    <cellStyle name="Millares [0] 6 3 3" xfId="13478"/>
    <cellStyle name="Millares [0] 6 3 4" xfId="13479"/>
    <cellStyle name="Millares [0] 6 4" xfId="13480"/>
    <cellStyle name="Millares [0] 6 4 2" xfId="13481"/>
    <cellStyle name="Millares [0] 6 4 3" xfId="13482"/>
    <cellStyle name="Millares [0] 6 4 4" xfId="13483"/>
    <cellStyle name="Millares [0] 6 5" xfId="13484"/>
    <cellStyle name="Millares [0] 6 5 2" xfId="13485"/>
    <cellStyle name="Millares [0] 6 5 3" xfId="13486"/>
    <cellStyle name="Millares [0] 6 5 4" xfId="13487"/>
    <cellStyle name="Millares [0] 6 6" xfId="13488"/>
    <cellStyle name="Millares [0] 6 6 2" xfId="13489"/>
    <cellStyle name="Millares [0] 6 6 3" xfId="13490"/>
    <cellStyle name="Millares [0] 6 6 4" xfId="13491"/>
    <cellStyle name="Millares [0] 6 7" xfId="13492"/>
    <cellStyle name="Millares [0] 6 7 2" xfId="13493"/>
    <cellStyle name="Millares [0] 6 7 3" xfId="13494"/>
    <cellStyle name="Millares [0] 6 7 4" xfId="13495"/>
    <cellStyle name="Millares [0] 6 8" xfId="13496"/>
    <cellStyle name="Millares [0] 6 8 2" xfId="13497"/>
    <cellStyle name="Millares [0] 6 8 3" xfId="13498"/>
    <cellStyle name="Millares [0] 6 8 4" xfId="13499"/>
    <cellStyle name="Millares [0] 6 9" xfId="13500"/>
    <cellStyle name="Millares [0] 7" xfId="13501"/>
    <cellStyle name="Millares [0] 7 10" xfId="13502"/>
    <cellStyle name="Millares [0] 7 11" xfId="13503"/>
    <cellStyle name="Millares [0] 7 2" xfId="13504"/>
    <cellStyle name="Millares [0] 7 2 2" xfId="13505"/>
    <cellStyle name="Millares [0] 7 2 3" xfId="13506"/>
    <cellStyle name="Millares [0] 7 2 4" xfId="13507"/>
    <cellStyle name="Millares [0] 7 3" xfId="13508"/>
    <cellStyle name="Millares [0] 7 3 2" xfId="13509"/>
    <cellStyle name="Millares [0] 7 3 3" xfId="13510"/>
    <cellStyle name="Millares [0] 7 3 4" xfId="13511"/>
    <cellStyle name="Millares [0] 7 4" xfId="13512"/>
    <cellStyle name="Millares [0] 7 4 2" xfId="13513"/>
    <cellStyle name="Millares [0] 7 4 3" xfId="13514"/>
    <cellStyle name="Millares [0] 7 4 4" xfId="13515"/>
    <cellStyle name="Millares [0] 7 5" xfId="13516"/>
    <cellStyle name="Millares [0] 7 5 2" xfId="13517"/>
    <cellStyle name="Millares [0] 7 5 3" xfId="13518"/>
    <cellStyle name="Millares [0] 7 5 4" xfId="13519"/>
    <cellStyle name="Millares [0] 7 6" xfId="13520"/>
    <cellStyle name="Millares [0] 7 6 2" xfId="13521"/>
    <cellStyle name="Millares [0] 7 6 3" xfId="13522"/>
    <cellStyle name="Millares [0] 7 6 4" xfId="13523"/>
    <cellStyle name="Millares [0] 7 7" xfId="13524"/>
    <cellStyle name="Millares [0] 7 7 2" xfId="13525"/>
    <cellStyle name="Millares [0] 7 7 3" xfId="13526"/>
    <cellStyle name="Millares [0] 7 7 4" xfId="13527"/>
    <cellStyle name="Millares [0] 7 8" xfId="13528"/>
    <cellStyle name="Millares [0] 7 8 2" xfId="13529"/>
    <cellStyle name="Millares [0] 7 8 3" xfId="13530"/>
    <cellStyle name="Millares [0] 7 8 4" xfId="13531"/>
    <cellStyle name="Millares [0] 7 9" xfId="13532"/>
    <cellStyle name="Millares [0] 8" xfId="13533"/>
    <cellStyle name="Millares [0] 8 10" xfId="13534"/>
    <cellStyle name="Millares [0] 8 11" xfId="13535"/>
    <cellStyle name="Millares [0] 8 2" xfId="13536"/>
    <cellStyle name="Millares [0] 8 2 2" xfId="13537"/>
    <cellStyle name="Millares [0] 8 2 3" xfId="13538"/>
    <cellStyle name="Millares [0] 8 2 4" xfId="13539"/>
    <cellStyle name="Millares [0] 8 3" xfId="13540"/>
    <cellStyle name="Millares [0] 8 3 2" xfId="13541"/>
    <cellStyle name="Millares [0] 8 3 3" xfId="13542"/>
    <cellStyle name="Millares [0] 8 3 4" xfId="13543"/>
    <cellStyle name="Millares [0] 8 4" xfId="13544"/>
    <cellStyle name="Millares [0] 8 4 2" xfId="13545"/>
    <cellStyle name="Millares [0] 8 4 3" xfId="13546"/>
    <cellStyle name="Millares [0] 8 4 4" xfId="13547"/>
    <cellStyle name="Millares [0] 8 5" xfId="13548"/>
    <cellStyle name="Millares [0] 8 5 2" xfId="13549"/>
    <cellStyle name="Millares [0] 8 5 3" xfId="13550"/>
    <cellStyle name="Millares [0] 8 5 4" xfId="13551"/>
    <cellStyle name="Millares [0] 8 6" xfId="13552"/>
    <cellStyle name="Millares [0] 8 6 2" xfId="13553"/>
    <cellStyle name="Millares [0] 8 6 3" xfId="13554"/>
    <cellStyle name="Millares [0] 8 6 4" xfId="13555"/>
    <cellStyle name="Millares [0] 8 7" xfId="13556"/>
    <cellStyle name="Millares [0] 8 7 2" xfId="13557"/>
    <cellStyle name="Millares [0] 8 7 3" xfId="13558"/>
    <cellStyle name="Millares [0] 8 7 4" xfId="13559"/>
    <cellStyle name="Millares [0] 8 8" xfId="13560"/>
    <cellStyle name="Millares [0] 8 8 2" xfId="13561"/>
    <cellStyle name="Millares [0] 8 8 3" xfId="13562"/>
    <cellStyle name="Millares [0] 8 8 4" xfId="13563"/>
    <cellStyle name="Millares [0] 8 9" xfId="13564"/>
    <cellStyle name="Millares [0] 9" xfId="13565"/>
    <cellStyle name="Millares [0] 9 10" xfId="13566"/>
    <cellStyle name="Millares [0] 9 11" xfId="13567"/>
    <cellStyle name="Millares [0] 9 2" xfId="13568"/>
    <cellStyle name="Millares [0] 9 2 2" xfId="13569"/>
    <cellStyle name="Millares [0] 9 2 3" xfId="13570"/>
    <cellStyle name="Millares [0] 9 2 4" xfId="13571"/>
    <cellStyle name="Millares [0] 9 3" xfId="13572"/>
    <cellStyle name="Millares [0] 9 3 2" xfId="13573"/>
    <cellStyle name="Millares [0] 9 3 3" xfId="13574"/>
    <cellStyle name="Millares [0] 9 3 4" xfId="13575"/>
    <cellStyle name="Millares [0] 9 4" xfId="13576"/>
    <cellStyle name="Millares [0] 9 4 2" xfId="13577"/>
    <cellStyle name="Millares [0] 9 4 3" xfId="13578"/>
    <cellStyle name="Millares [0] 9 4 4" xfId="13579"/>
    <cellStyle name="Millares [0] 9 5" xfId="13580"/>
    <cellStyle name="Millares [0] 9 5 2" xfId="13581"/>
    <cellStyle name="Millares [0] 9 5 3" xfId="13582"/>
    <cellStyle name="Millares [0] 9 5 4" xfId="13583"/>
    <cellStyle name="Millares [0] 9 6" xfId="13584"/>
    <cellStyle name="Millares [0] 9 6 2" xfId="13585"/>
    <cellStyle name="Millares [0] 9 6 3" xfId="13586"/>
    <cellStyle name="Millares [0] 9 6 4" xfId="13587"/>
    <cellStyle name="Millares [0] 9 7" xfId="13588"/>
    <cellStyle name="Millares [0] 9 7 2" xfId="13589"/>
    <cellStyle name="Millares [0] 9 7 3" xfId="13590"/>
    <cellStyle name="Millares [0] 9 7 4" xfId="13591"/>
    <cellStyle name="Millares [0] 9 8" xfId="13592"/>
    <cellStyle name="Millares [0] 9 8 2" xfId="13593"/>
    <cellStyle name="Millares [0] 9 8 3" xfId="13594"/>
    <cellStyle name="Millares [0] 9 8 4" xfId="13595"/>
    <cellStyle name="Millares [0] 9 9" xfId="13596"/>
    <cellStyle name="Millares 10" xfId="13597"/>
    <cellStyle name="Millares 10 10" xfId="13598"/>
    <cellStyle name="Millares 10 10 2" xfId="13599"/>
    <cellStyle name="Millares 10 10 2 2" xfId="13600"/>
    <cellStyle name="Millares 10 10 2 2 2" xfId="13601"/>
    <cellStyle name="Millares 10 10 2 2 2 2" xfId="13602"/>
    <cellStyle name="Millares 10 10 2 2 2 2 2" xfId="13603"/>
    <cellStyle name="Millares 10 10 2 2 2 3" xfId="13604"/>
    <cellStyle name="Millares 10 10 2 2 3" xfId="13605"/>
    <cellStyle name="Millares 10 10 2 3" xfId="13606"/>
    <cellStyle name="Millares 10 10 3" xfId="9"/>
    <cellStyle name="Millares 10 10 3 2" xfId="38794"/>
    <cellStyle name="Millares 10 11" xfId="13607"/>
    <cellStyle name="Millares 10 11 2" xfId="13608"/>
    <cellStyle name="Millares 10 12" xfId="13609"/>
    <cellStyle name="Millares 10 12 2" xfId="13610"/>
    <cellStyle name="Millares 10 13" xfId="13611"/>
    <cellStyle name="Millares 10 13 2" xfId="13612"/>
    <cellStyle name="Millares 10 14" xfId="13613"/>
    <cellStyle name="Millares 10 14 2" xfId="13614"/>
    <cellStyle name="Millares 10 15" xfId="13615"/>
    <cellStyle name="Millares 10 15 2" xfId="13616"/>
    <cellStyle name="Millares 10 16" xfId="13617"/>
    <cellStyle name="Millares 10 16 2" xfId="13618"/>
    <cellStyle name="Millares 10 17" xfId="13619"/>
    <cellStyle name="Millares 10 17 2" xfId="13620"/>
    <cellStyle name="Millares 10 18" xfId="13621"/>
    <cellStyle name="Millares 10 18 2" xfId="13622"/>
    <cellStyle name="Millares 10 19" xfId="13623"/>
    <cellStyle name="Millares 10 19 2" xfId="13624"/>
    <cellStyle name="Millares 10 2" xfId="13625"/>
    <cellStyle name="Millares 10 2 2" xfId="13626"/>
    <cellStyle name="Millares 10 2 3" xfId="13627"/>
    <cellStyle name="Millares 10 2 4" xfId="13628"/>
    <cellStyle name="Millares 10 2 5" xfId="13629"/>
    <cellStyle name="Millares 10 20" xfId="13630"/>
    <cellStyle name="Millares 10 20 2" xfId="13631"/>
    <cellStyle name="Millares 10 21" xfId="13632"/>
    <cellStyle name="Millares 10 21 2" xfId="13633"/>
    <cellStyle name="Millares 10 22" xfId="13634"/>
    <cellStyle name="Millares 10 22 2" xfId="13635"/>
    <cellStyle name="Millares 10 23" xfId="13636"/>
    <cellStyle name="Millares 10 23 2" xfId="13637"/>
    <cellStyle name="Millares 10 24" xfId="13638"/>
    <cellStyle name="Millares 10 24 2" xfId="13639"/>
    <cellStyle name="Millares 10 25" xfId="13640"/>
    <cellStyle name="Millares 10 25 2" xfId="13641"/>
    <cellStyle name="Millares 10 26" xfId="13642"/>
    <cellStyle name="Millares 10 26 2" xfId="13643"/>
    <cellStyle name="Millares 10 27" xfId="13644"/>
    <cellStyle name="Millares 10 27 2" xfId="13645"/>
    <cellStyle name="Millares 10 28" xfId="13646"/>
    <cellStyle name="Millares 10 28 2" xfId="13647"/>
    <cellStyle name="Millares 10 29" xfId="13648"/>
    <cellStyle name="Millares 10 29 2" xfId="13649"/>
    <cellStyle name="Millares 10 3" xfId="13650"/>
    <cellStyle name="Millares 10 3 2" xfId="13651"/>
    <cellStyle name="Millares 10 3 3" xfId="13652"/>
    <cellStyle name="Millares 10 3 4" xfId="13653"/>
    <cellStyle name="Millares 10 3 5" xfId="13654"/>
    <cellStyle name="Millares 10 30" xfId="13655"/>
    <cellStyle name="Millares 10 30 2" xfId="13656"/>
    <cellStyle name="Millares 10 31" xfId="13657"/>
    <cellStyle name="Millares 10 31 2" xfId="13658"/>
    <cellStyle name="Millares 10 32" xfId="13659"/>
    <cellStyle name="Millares 10 32 2" xfId="13660"/>
    <cellStyle name="Millares 10 33" xfId="13661"/>
    <cellStyle name="Millares 10 33 2" xfId="13662"/>
    <cellStyle name="Millares 10 34" xfId="13663"/>
    <cellStyle name="Millares 10 34 2" xfId="13664"/>
    <cellStyle name="Millares 10 35" xfId="13665"/>
    <cellStyle name="Millares 10 35 2" xfId="13666"/>
    <cellStyle name="Millares 10 36" xfId="13667"/>
    <cellStyle name="Millares 10 36 2" xfId="13668"/>
    <cellStyle name="Millares 10 37" xfId="13669"/>
    <cellStyle name="Millares 10 37 2" xfId="13670"/>
    <cellStyle name="Millares 10 38" xfId="13671"/>
    <cellStyle name="Millares 10 38 2" xfId="13672"/>
    <cellStyle name="Millares 10 39" xfId="13673"/>
    <cellStyle name="Millares 10 39 2" xfId="13674"/>
    <cellStyle name="Millares 10 4" xfId="13675"/>
    <cellStyle name="Millares 10 4 2" xfId="13676"/>
    <cellStyle name="Millares 10 4 3" xfId="13677"/>
    <cellStyle name="Millares 10 4 4" xfId="13678"/>
    <cellStyle name="Millares 10 4 5" xfId="13679"/>
    <cellStyle name="Millares 10 40" xfId="13680"/>
    <cellStyle name="Millares 10 40 2" xfId="13681"/>
    <cellStyle name="Millares 10 41" xfId="13682"/>
    <cellStyle name="Millares 10 41 2" xfId="13683"/>
    <cellStyle name="Millares 10 42" xfId="13684"/>
    <cellStyle name="Millares 10 42 2" xfId="13685"/>
    <cellStyle name="Millares 10 43" xfId="13686"/>
    <cellStyle name="Millares 10 43 2" xfId="13687"/>
    <cellStyle name="Millares 10 44" xfId="13688"/>
    <cellStyle name="Millares 10 44 2" xfId="13689"/>
    <cellStyle name="Millares 10 45" xfId="13690"/>
    <cellStyle name="Millares 10 45 2" xfId="13691"/>
    <cellStyle name="Millares 10 46" xfId="13692"/>
    <cellStyle name="Millares 10 46 2" xfId="13693"/>
    <cellStyle name="Millares 10 47" xfId="13694"/>
    <cellStyle name="Millares 10 47 2" xfId="13695"/>
    <cellStyle name="Millares 10 48" xfId="13696"/>
    <cellStyle name="Millares 10 48 2" xfId="13697"/>
    <cellStyle name="Millares 10 49" xfId="13698"/>
    <cellStyle name="Millares 10 49 2" xfId="13699"/>
    <cellStyle name="Millares 10 5" xfId="13700"/>
    <cellStyle name="Millares 10 5 2" xfId="13701"/>
    <cellStyle name="Millares 10 5 3" xfId="13702"/>
    <cellStyle name="Millares 10 5 4" xfId="13703"/>
    <cellStyle name="Millares 10 50" xfId="13704"/>
    <cellStyle name="Millares 10 50 2" xfId="13705"/>
    <cellStyle name="Millares 10 51" xfId="13706"/>
    <cellStyle name="Millares 10 51 2" xfId="13707"/>
    <cellStyle name="Millares 10 52" xfId="13708"/>
    <cellStyle name="Millares 10 52 2" xfId="13709"/>
    <cellStyle name="Millares 10 53" xfId="13710"/>
    <cellStyle name="Millares 10 53 2" xfId="13711"/>
    <cellStyle name="Millares 10 54" xfId="13712"/>
    <cellStyle name="Millares 10 54 2" xfId="13713"/>
    <cellStyle name="Millares 10 55" xfId="13714"/>
    <cellStyle name="Millares 10 55 2" xfId="13715"/>
    <cellStyle name="Millares 10 56" xfId="13716"/>
    <cellStyle name="Millares 10 56 2" xfId="13717"/>
    <cellStyle name="Millares 10 57" xfId="13718"/>
    <cellStyle name="Millares 10 57 2" xfId="13719"/>
    <cellStyle name="Millares 10 58" xfId="13720"/>
    <cellStyle name="Millares 10 58 2" xfId="13721"/>
    <cellStyle name="Millares 10 59" xfId="13722"/>
    <cellStyle name="Millares 10 59 2" xfId="13723"/>
    <cellStyle name="Millares 10 6" xfId="13724"/>
    <cellStyle name="Millares 10 6 2" xfId="13725"/>
    <cellStyle name="Millares 10 6 3" xfId="13726"/>
    <cellStyle name="Millares 10 6 4" xfId="13727"/>
    <cellStyle name="Millares 10 60" xfId="13728"/>
    <cellStyle name="Millares 10 60 2" xfId="13729"/>
    <cellStyle name="Millares 10 61" xfId="13730"/>
    <cellStyle name="Millares 10 61 2" xfId="13731"/>
    <cellStyle name="Millares 10 62" xfId="13732"/>
    <cellStyle name="Millares 10 62 2" xfId="13733"/>
    <cellStyle name="Millares 10 63" xfId="13734"/>
    <cellStyle name="Millares 10 63 2" xfId="13735"/>
    <cellStyle name="Millares 10 64" xfId="13736"/>
    <cellStyle name="Millares 10 64 2" xfId="13737"/>
    <cellStyle name="Millares 10 65" xfId="13738"/>
    <cellStyle name="Millares 10 66" xfId="13739"/>
    <cellStyle name="Millares 10 7" xfId="13740"/>
    <cellStyle name="Millares 10 7 2" xfId="13741"/>
    <cellStyle name="Millares 10 7 3" xfId="13742"/>
    <cellStyle name="Millares 10 7 4" xfId="13743"/>
    <cellStyle name="Millares 10 8" xfId="13744"/>
    <cellStyle name="Millares 10 8 2" xfId="13745"/>
    <cellStyle name="Millares 10 8 3" xfId="13746"/>
    <cellStyle name="Millares 10 8 4" xfId="13747"/>
    <cellStyle name="Millares 10 9" xfId="13748"/>
    <cellStyle name="Millares 10 9 2" xfId="13749"/>
    <cellStyle name="Millares 100" xfId="13750"/>
    <cellStyle name="Millares 100 2" xfId="13751"/>
    <cellStyle name="Millares 101" xfId="13752"/>
    <cellStyle name="Millares 101 2" xfId="13753"/>
    <cellStyle name="Millares 102" xfId="13754"/>
    <cellStyle name="Millares 102 2" xfId="13755"/>
    <cellStyle name="Millares 103" xfId="13756"/>
    <cellStyle name="Millares 103 2" xfId="13757"/>
    <cellStyle name="Millares 104" xfId="13758"/>
    <cellStyle name="Millares 104 2" xfId="13759"/>
    <cellStyle name="Millares 105" xfId="13760"/>
    <cellStyle name="Millares 105 2" xfId="13761"/>
    <cellStyle name="Millares 106" xfId="13762"/>
    <cellStyle name="Millares 106 2" xfId="13763"/>
    <cellStyle name="Millares 107" xfId="13764"/>
    <cellStyle name="Millares 107 2" xfId="13765"/>
    <cellStyle name="Millares 108" xfId="13766"/>
    <cellStyle name="Millares 108 2" xfId="13767"/>
    <cellStyle name="Millares 109" xfId="13768"/>
    <cellStyle name="Millares 109 2" xfId="13769"/>
    <cellStyle name="Millares 11" xfId="13770"/>
    <cellStyle name="Millares 11 10" xfId="13771"/>
    <cellStyle name="Millares 11 10 2" xfId="13772"/>
    <cellStyle name="Millares 11 11" xfId="13773"/>
    <cellStyle name="Millares 11 11 2" xfId="13774"/>
    <cellStyle name="Millares 11 12" xfId="13775"/>
    <cellStyle name="Millares 11 12 2" xfId="13776"/>
    <cellStyle name="Millares 11 13" xfId="13777"/>
    <cellStyle name="Millares 11 13 2" xfId="13778"/>
    <cellStyle name="Millares 11 14" xfId="13779"/>
    <cellStyle name="Millares 11 14 2" xfId="13780"/>
    <cellStyle name="Millares 11 15" xfId="13781"/>
    <cellStyle name="Millares 11 15 2" xfId="13782"/>
    <cellStyle name="Millares 11 16" xfId="13783"/>
    <cellStyle name="Millares 11 16 2" xfId="13784"/>
    <cellStyle name="Millares 11 17" xfId="13785"/>
    <cellStyle name="Millares 11 17 2" xfId="13786"/>
    <cellStyle name="Millares 11 18" xfId="13787"/>
    <cellStyle name="Millares 11 18 2" xfId="13788"/>
    <cellStyle name="Millares 11 19" xfId="13789"/>
    <cellStyle name="Millares 11 19 2" xfId="13790"/>
    <cellStyle name="Millares 11 2" xfId="13791"/>
    <cellStyle name="Millares 11 2 2" xfId="13792"/>
    <cellStyle name="Millares 11 2 3" xfId="13793"/>
    <cellStyle name="Millares 11 2 4" xfId="13794"/>
    <cellStyle name="Millares 11 2 5" xfId="13795"/>
    <cellStyle name="Millares 11 20" xfId="13796"/>
    <cellStyle name="Millares 11 20 2" xfId="13797"/>
    <cellStyle name="Millares 11 21" xfId="13798"/>
    <cellStyle name="Millares 11 21 2" xfId="13799"/>
    <cellStyle name="Millares 11 22" xfId="13800"/>
    <cellStyle name="Millares 11 22 2" xfId="13801"/>
    <cellStyle name="Millares 11 23" xfId="13802"/>
    <cellStyle name="Millares 11 23 2" xfId="13803"/>
    <cellStyle name="Millares 11 24" xfId="13804"/>
    <cellStyle name="Millares 11 24 2" xfId="13805"/>
    <cellStyle name="Millares 11 25" xfId="13806"/>
    <cellStyle name="Millares 11 25 2" xfId="13807"/>
    <cellStyle name="Millares 11 26" xfId="13808"/>
    <cellStyle name="Millares 11 26 2" xfId="13809"/>
    <cellStyle name="Millares 11 27" xfId="13810"/>
    <cellStyle name="Millares 11 27 2" xfId="13811"/>
    <cellStyle name="Millares 11 28" xfId="13812"/>
    <cellStyle name="Millares 11 28 2" xfId="13813"/>
    <cellStyle name="Millares 11 29" xfId="13814"/>
    <cellStyle name="Millares 11 29 2" xfId="13815"/>
    <cellStyle name="Millares 11 3" xfId="13816"/>
    <cellStyle name="Millares 11 3 2" xfId="13817"/>
    <cellStyle name="Millares 11 3 3" xfId="13818"/>
    <cellStyle name="Millares 11 3 4" xfId="13819"/>
    <cellStyle name="Millares 11 3 5" xfId="13820"/>
    <cellStyle name="Millares 11 30" xfId="13821"/>
    <cellStyle name="Millares 11 30 2" xfId="13822"/>
    <cellStyle name="Millares 11 31" xfId="13823"/>
    <cellStyle name="Millares 11 31 2" xfId="13824"/>
    <cellStyle name="Millares 11 32" xfId="13825"/>
    <cellStyle name="Millares 11 32 2" xfId="13826"/>
    <cellStyle name="Millares 11 33" xfId="13827"/>
    <cellStyle name="Millares 11 33 2" xfId="13828"/>
    <cellStyle name="Millares 11 34" xfId="13829"/>
    <cellStyle name="Millares 11 34 2" xfId="13830"/>
    <cellStyle name="Millares 11 35" xfId="13831"/>
    <cellStyle name="Millares 11 35 2" xfId="13832"/>
    <cellStyle name="Millares 11 36" xfId="13833"/>
    <cellStyle name="Millares 11 36 2" xfId="13834"/>
    <cellStyle name="Millares 11 37" xfId="13835"/>
    <cellStyle name="Millares 11 37 2" xfId="13836"/>
    <cellStyle name="Millares 11 38" xfId="13837"/>
    <cellStyle name="Millares 11 38 2" xfId="13838"/>
    <cellStyle name="Millares 11 39" xfId="13839"/>
    <cellStyle name="Millares 11 39 2" xfId="13840"/>
    <cellStyle name="Millares 11 4" xfId="13841"/>
    <cellStyle name="Millares 11 4 2" xfId="13842"/>
    <cellStyle name="Millares 11 4 3" xfId="13843"/>
    <cellStyle name="Millares 11 4 4" xfId="13844"/>
    <cellStyle name="Millares 11 4 5" xfId="13845"/>
    <cellStyle name="Millares 11 40" xfId="13846"/>
    <cellStyle name="Millares 11 40 2" xfId="13847"/>
    <cellStyle name="Millares 11 41" xfId="13848"/>
    <cellStyle name="Millares 11 41 2" xfId="13849"/>
    <cellStyle name="Millares 11 42" xfId="13850"/>
    <cellStyle name="Millares 11 42 2" xfId="13851"/>
    <cellStyle name="Millares 11 43" xfId="13852"/>
    <cellStyle name="Millares 11 43 2" xfId="13853"/>
    <cellStyle name="Millares 11 44" xfId="13854"/>
    <cellStyle name="Millares 11 44 2" xfId="13855"/>
    <cellStyle name="Millares 11 45" xfId="13856"/>
    <cellStyle name="Millares 11 45 2" xfId="13857"/>
    <cellStyle name="Millares 11 46" xfId="13858"/>
    <cellStyle name="Millares 11 46 2" xfId="13859"/>
    <cellStyle name="Millares 11 47" xfId="13860"/>
    <cellStyle name="Millares 11 47 2" xfId="13861"/>
    <cellStyle name="Millares 11 48" xfId="13862"/>
    <cellStyle name="Millares 11 48 2" xfId="13863"/>
    <cellStyle name="Millares 11 49" xfId="13864"/>
    <cellStyle name="Millares 11 49 2" xfId="13865"/>
    <cellStyle name="Millares 11 5" xfId="13866"/>
    <cellStyle name="Millares 11 5 2" xfId="13867"/>
    <cellStyle name="Millares 11 5 3" xfId="13868"/>
    <cellStyle name="Millares 11 5 4" xfId="13869"/>
    <cellStyle name="Millares 11 50" xfId="13870"/>
    <cellStyle name="Millares 11 50 2" xfId="13871"/>
    <cellStyle name="Millares 11 51" xfId="13872"/>
    <cellStyle name="Millares 11 51 2" xfId="13873"/>
    <cellStyle name="Millares 11 52" xfId="13874"/>
    <cellStyle name="Millares 11 52 2" xfId="13875"/>
    <cellStyle name="Millares 11 53" xfId="13876"/>
    <cellStyle name="Millares 11 53 2" xfId="13877"/>
    <cellStyle name="Millares 11 54" xfId="13878"/>
    <cellStyle name="Millares 11 54 2" xfId="13879"/>
    <cellStyle name="Millares 11 55" xfId="13880"/>
    <cellStyle name="Millares 11 55 2" xfId="13881"/>
    <cellStyle name="Millares 11 56" xfId="13882"/>
    <cellStyle name="Millares 11 56 2" xfId="13883"/>
    <cellStyle name="Millares 11 57" xfId="13884"/>
    <cellStyle name="Millares 11 57 2" xfId="13885"/>
    <cellStyle name="Millares 11 58" xfId="13886"/>
    <cellStyle name="Millares 11 58 2" xfId="13887"/>
    <cellStyle name="Millares 11 59" xfId="13888"/>
    <cellStyle name="Millares 11 59 2" xfId="13889"/>
    <cellStyle name="Millares 11 6" xfId="13890"/>
    <cellStyle name="Millares 11 6 2" xfId="13891"/>
    <cellStyle name="Millares 11 6 3" xfId="13892"/>
    <cellStyle name="Millares 11 6 4" xfId="13893"/>
    <cellStyle name="Millares 11 60" xfId="13894"/>
    <cellStyle name="Millares 11 60 2" xfId="13895"/>
    <cellStyle name="Millares 11 61" xfId="13896"/>
    <cellStyle name="Millares 11 61 2" xfId="13897"/>
    <cellStyle name="Millares 11 62" xfId="13898"/>
    <cellStyle name="Millares 11 62 2" xfId="13899"/>
    <cellStyle name="Millares 11 63" xfId="13900"/>
    <cellStyle name="Millares 11 63 2" xfId="13901"/>
    <cellStyle name="Millares 11 64" xfId="13902"/>
    <cellStyle name="Millares 11 64 2" xfId="13903"/>
    <cellStyle name="Millares 11 65" xfId="13904"/>
    <cellStyle name="Millares 11 66" xfId="13905"/>
    <cellStyle name="Millares 11 7" xfId="13906"/>
    <cellStyle name="Millares 11 7 2" xfId="13907"/>
    <cellStyle name="Millares 11 7 3" xfId="13908"/>
    <cellStyle name="Millares 11 7 4" xfId="13909"/>
    <cellStyle name="Millares 11 8" xfId="13910"/>
    <cellStyle name="Millares 11 8 2" xfId="13911"/>
    <cellStyle name="Millares 11 8 3" xfId="13912"/>
    <cellStyle name="Millares 11 8 4" xfId="13913"/>
    <cellStyle name="Millares 11 9" xfId="13914"/>
    <cellStyle name="Millares 11 9 2" xfId="13915"/>
    <cellStyle name="Millares 110" xfId="13916"/>
    <cellStyle name="Millares 110 2" xfId="13917"/>
    <cellStyle name="Millares 111" xfId="13918"/>
    <cellStyle name="Millares 111 2" xfId="13919"/>
    <cellStyle name="Millares 112" xfId="13920"/>
    <cellStyle name="Millares 112 2" xfId="13921"/>
    <cellStyle name="Millares 112 3" xfId="13922"/>
    <cellStyle name="Millares 113" xfId="13923"/>
    <cellStyle name="Millares 113 2" xfId="13924"/>
    <cellStyle name="Millares 113 3" xfId="13925"/>
    <cellStyle name="Millares 114" xfId="13926"/>
    <cellStyle name="Millares 114 2" xfId="13927"/>
    <cellStyle name="Millares 114 3" xfId="13928"/>
    <cellStyle name="Millares 115" xfId="13929"/>
    <cellStyle name="Millares 115 2" xfId="13930"/>
    <cellStyle name="Millares 115 3" xfId="13931"/>
    <cellStyle name="Millares 116" xfId="13932"/>
    <cellStyle name="Millares 116 2" xfId="13933"/>
    <cellStyle name="Millares 116 3" xfId="13934"/>
    <cellStyle name="Millares 117" xfId="13935"/>
    <cellStyle name="Millares 117 2" xfId="13936"/>
    <cellStyle name="Millares 117 3" xfId="13937"/>
    <cellStyle name="Millares 118" xfId="13938"/>
    <cellStyle name="Millares 118 2" xfId="13939"/>
    <cellStyle name="Millares 118 3" xfId="13940"/>
    <cellStyle name="Millares 119" xfId="13941"/>
    <cellStyle name="Millares 119 2" xfId="13942"/>
    <cellStyle name="Millares 119 3" xfId="13943"/>
    <cellStyle name="Millares 12" xfId="13944"/>
    <cellStyle name="Millares 12 10" xfId="13945"/>
    <cellStyle name="Millares 12 11" xfId="13946"/>
    <cellStyle name="Millares 12 2" xfId="13947"/>
    <cellStyle name="Millares 12 2 2" xfId="13948"/>
    <cellStyle name="Millares 12 2 2 2" xfId="13949"/>
    <cellStyle name="Millares 12 2 3" xfId="13950"/>
    <cellStyle name="Millares 12 2 3 2" xfId="13951"/>
    <cellStyle name="Millares 12 2 4" xfId="13952"/>
    <cellStyle name="Millares 12 2 5" xfId="13953"/>
    <cellStyle name="Millares 12 3" xfId="13954"/>
    <cellStyle name="Millares 12 3 2" xfId="13955"/>
    <cellStyle name="Millares 12 3 2 2" xfId="13956"/>
    <cellStyle name="Millares 12 3 3" xfId="13957"/>
    <cellStyle name="Millares 12 3 4" xfId="13958"/>
    <cellStyle name="Millares 12 3 5" xfId="13959"/>
    <cellStyle name="Millares 12 4" xfId="13960"/>
    <cellStyle name="Millares 12 4 2" xfId="13961"/>
    <cellStyle name="Millares 12 4 3" xfId="13962"/>
    <cellStyle name="Millares 12 4 4" xfId="13963"/>
    <cellStyle name="Millares 12 4 5" xfId="13964"/>
    <cellStyle name="Millares 12 5" xfId="13965"/>
    <cellStyle name="Millares 12 5 2" xfId="13966"/>
    <cellStyle name="Millares 12 5 3" xfId="13967"/>
    <cellStyle name="Millares 12 5 4" xfId="13968"/>
    <cellStyle name="Millares 12 5 5" xfId="13969"/>
    <cellStyle name="Millares 12 6" xfId="13970"/>
    <cellStyle name="Millares 12 6 2" xfId="13971"/>
    <cellStyle name="Millares 12 6 3" xfId="13972"/>
    <cellStyle name="Millares 12 6 4" xfId="13973"/>
    <cellStyle name="Millares 12 6 5" xfId="13974"/>
    <cellStyle name="Millares 12 7" xfId="13975"/>
    <cellStyle name="Millares 12 7 2" xfId="13976"/>
    <cellStyle name="Millares 12 7 3" xfId="13977"/>
    <cellStyle name="Millares 12 7 4" xfId="13978"/>
    <cellStyle name="Millares 12 7 5" xfId="13979"/>
    <cellStyle name="Millares 12 8" xfId="13980"/>
    <cellStyle name="Millares 12 8 2" xfId="13981"/>
    <cellStyle name="Millares 12 8 3" xfId="13982"/>
    <cellStyle name="Millares 12 8 4" xfId="13983"/>
    <cellStyle name="Millares 12 9" xfId="13984"/>
    <cellStyle name="Millares 120" xfId="13985"/>
    <cellStyle name="Millares 120 2" xfId="13986"/>
    <cellStyle name="Millares 120 3" xfId="13987"/>
    <cellStyle name="Millares 121" xfId="13988"/>
    <cellStyle name="Millares 121 2" xfId="13989"/>
    <cellStyle name="Millares 121 3" xfId="13990"/>
    <cellStyle name="Millares 122" xfId="13991"/>
    <cellStyle name="Millares 122 2" xfId="13992"/>
    <cellStyle name="Millares 122 3" xfId="13993"/>
    <cellStyle name="Millares 123" xfId="13994"/>
    <cellStyle name="Millares 123 2" xfId="13995"/>
    <cellStyle name="Millares 123 3" xfId="13996"/>
    <cellStyle name="Millares 124" xfId="13997"/>
    <cellStyle name="Millares 124 2" xfId="13998"/>
    <cellStyle name="Millares 124 3" xfId="13999"/>
    <cellStyle name="Millares 125" xfId="14000"/>
    <cellStyle name="Millares 125 2" xfId="14001"/>
    <cellStyle name="Millares 125 3" xfId="14002"/>
    <cellStyle name="Millares 126" xfId="14003"/>
    <cellStyle name="Millares 127" xfId="14004"/>
    <cellStyle name="Millares 128" xfId="14005"/>
    <cellStyle name="Millares 129" xfId="14006"/>
    <cellStyle name="Millares 129 2" xfId="14007"/>
    <cellStyle name="Millares 13" xfId="14008"/>
    <cellStyle name="Millares 13 10" xfId="14009"/>
    <cellStyle name="Millares 13 11" xfId="14010"/>
    <cellStyle name="Millares 13 12" xfId="14011"/>
    <cellStyle name="Millares 13 2" xfId="14012"/>
    <cellStyle name="Millares 13 2 2" xfId="14013"/>
    <cellStyle name="Millares 13 2 2 2" xfId="14014"/>
    <cellStyle name="Millares 13 2 3" xfId="14015"/>
    <cellStyle name="Millares 13 2 4" xfId="14016"/>
    <cellStyle name="Millares 13 3" xfId="14017"/>
    <cellStyle name="Millares 13 3 2" xfId="14018"/>
    <cellStyle name="Millares 13 3 3" xfId="14019"/>
    <cellStyle name="Millares 13 3 4" xfId="14020"/>
    <cellStyle name="Millares 13 3 5" xfId="14021"/>
    <cellStyle name="Millares 13 4" xfId="14022"/>
    <cellStyle name="Millares 13 4 2" xfId="14023"/>
    <cellStyle name="Millares 13 4 3" xfId="14024"/>
    <cellStyle name="Millares 13 4 4" xfId="14025"/>
    <cellStyle name="Millares 13 5" xfId="14026"/>
    <cellStyle name="Millares 13 5 2" xfId="14027"/>
    <cellStyle name="Millares 13 5 3" xfId="14028"/>
    <cellStyle name="Millares 13 5 4" xfId="14029"/>
    <cellStyle name="Millares 13 6" xfId="14030"/>
    <cellStyle name="Millares 13 6 2" xfId="14031"/>
    <cellStyle name="Millares 13 6 3" xfId="14032"/>
    <cellStyle name="Millares 13 6 4" xfId="14033"/>
    <cellStyle name="Millares 13 7" xfId="14034"/>
    <cellStyle name="Millares 13 7 2" xfId="14035"/>
    <cellStyle name="Millares 13 7 3" xfId="14036"/>
    <cellStyle name="Millares 13 7 4" xfId="14037"/>
    <cellStyle name="Millares 13 8" xfId="14038"/>
    <cellStyle name="Millares 13 8 2" xfId="14039"/>
    <cellStyle name="Millares 13 8 3" xfId="14040"/>
    <cellStyle name="Millares 13 8 4" xfId="14041"/>
    <cellStyle name="Millares 13 9" xfId="14042"/>
    <cellStyle name="Millares 130" xfId="14043"/>
    <cellStyle name="Millares 130 2" xfId="14044"/>
    <cellStyle name="Millares 130 3" xfId="14045"/>
    <cellStyle name="Millares 131" xfId="14046"/>
    <cellStyle name="Millares 132" xfId="14047"/>
    <cellStyle name="Millares 132 2" xfId="14048"/>
    <cellStyle name="Millares 133" xfId="14049"/>
    <cellStyle name="Millares 133 2" xfId="14050"/>
    <cellStyle name="Millares 134" xfId="14051"/>
    <cellStyle name="Millares 135" xfId="14052"/>
    <cellStyle name="Millares 136" xfId="14053"/>
    <cellStyle name="Millares 137" xfId="14054"/>
    <cellStyle name="Millares 138" xfId="14055"/>
    <cellStyle name="Millares 139" xfId="14056"/>
    <cellStyle name="Millares 14" xfId="14057"/>
    <cellStyle name="Millares 14 10" xfId="14058"/>
    <cellStyle name="Millares 14 11" xfId="14059"/>
    <cellStyle name="Millares 14 12" xfId="14060"/>
    <cellStyle name="Millares 14 2" xfId="14061"/>
    <cellStyle name="Millares 14 2 2" xfId="14062"/>
    <cellStyle name="Millares 14 2 3" xfId="14063"/>
    <cellStyle name="Millares 14 2 4" xfId="14064"/>
    <cellStyle name="Millares 14 2 5" xfId="14065"/>
    <cellStyle name="Millares 14 3" xfId="14066"/>
    <cellStyle name="Millares 14 3 2" xfId="14067"/>
    <cellStyle name="Millares 14 3 3" xfId="14068"/>
    <cellStyle name="Millares 14 3 4" xfId="14069"/>
    <cellStyle name="Millares 14 4" xfId="14070"/>
    <cellStyle name="Millares 14 4 2" xfId="14071"/>
    <cellStyle name="Millares 14 4 3" xfId="14072"/>
    <cellStyle name="Millares 14 4 4" xfId="14073"/>
    <cellStyle name="Millares 14 5" xfId="14074"/>
    <cellStyle name="Millares 14 5 2" xfId="14075"/>
    <cellStyle name="Millares 14 5 3" xfId="14076"/>
    <cellStyle name="Millares 14 5 4" xfId="14077"/>
    <cellStyle name="Millares 14 6" xfId="14078"/>
    <cellStyle name="Millares 14 6 2" xfId="14079"/>
    <cellStyle name="Millares 14 6 3" xfId="14080"/>
    <cellStyle name="Millares 14 6 4" xfId="14081"/>
    <cellStyle name="Millares 14 7" xfId="14082"/>
    <cellStyle name="Millares 14 7 2" xfId="14083"/>
    <cellStyle name="Millares 14 7 3" xfId="14084"/>
    <cellStyle name="Millares 14 7 4" xfId="14085"/>
    <cellStyle name="Millares 14 8" xfId="14086"/>
    <cellStyle name="Millares 14 8 2" xfId="14087"/>
    <cellStyle name="Millares 14 8 3" xfId="14088"/>
    <cellStyle name="Millares 14 8 4" xfId="14089"/>
    <cellStyle name="Millares 14 9" xfId="14090"/>
    <cellStyle name="Millares 140" xfId="14091"/>
    <cellStyle name="Millares 141" xfId="14092"/>
    <cellStyle name="Millares 142" xfId="14093"/>
    <cellStyle name="Millares 143" xfId="14094"/>
    <cellStyle name="Millares 144" xfId="14095"/>
    <cellStyle name="Millares 145" xfId="18"/>
    <cellStyle name="Millares 15" xfId="14096"/>
    <cellStyle name="Millares 15 10" xfId="14097"/>
    <cellStyle name="Millares 15 11" xfId="14098"/>
    <cellStyle name="Millares 15 12" xfId="14099"/>
    <cellStyle name="Millares 15 2" xfId="14100"/>
    <cellStyle name="Millares 15 2 2" xfId="14101"/>
    <cellStyle name="Millares 15 2 3" xfId="14102"/>
    <cellStyle name="Millares 15 2 4" xfId="14103"/>
    <cellStyle name="Millares 15 3" xfId="14104"/>
    <cellStyle name="Millares 15 3 2" xfId="14105"/>
    <cellStyle name="Millares 15 3 3" xfId="14106"/>
    <cellStyle name="Millares 15 3 4" xfId="14107"/>
    <cellStyle name="Millares 15 4" xfId="14108"/>
    <cellStyle name="Millares 15 4 2" xfId="14109"/>
    <cellStyle name="Millares 15 4 3" xfId="14110"/>
    <cellStyle name="Millares 15 4 4" xfId="14111"/>
    <cellStyle name="Millares 15 5" xfId="14112"/>
    <cellStyle name="Millares 15 5 2" xfId="14113"/>
    <cellStyle name="Millares 15 5 3" xfId="14114"/>
    <cellStyle name="Millares 15 5 4" xfId="14115"/>
    <cellStyle name="Millares 15 6" xfId="14116"/>
    <cellStyle name="Millares 15 6 2" xfId="14117"/>
    <cellStyle name="Millares 15 6 3" xfId="14118"/>
    <cellStyle name="Millares 15 6 4" xfId="14119"/>
    <cellStyle name="Millares 15 7" xfId="14120"/>
    <cellStyle name="Millares 15 7 2" xfId="14121"/>
    <cellStyle name="Millares 15 7 3" xfId="14122"/>
    <cellStyle name="Millares 15 7 4" xfId="14123"/>
    <cellStyle name="Millares 15 8" xfId="14124"/>
    <cellStyle name="Millares 15 8 2" xfId="14125"/>
    <cellStyle name="Millares 15 8 3" xfId="14126"/>
    <cellStyle name="Millares 15 8 4" xfId="14127"/>
    <cellStyle name="Millares 15 9" xfId="14128"/>
    <cellStyle name="Millares 16" xfId="14129"/>
    <cellStyle name="Millares 16 10" xfId="14130"/>
    <cellStyle name="Millares 16 11" xfId="14131"/>
    <cellStyle name="Millares 16 12" xfId="14132"/>
    <cellStyle name="Millares 16 2" xfId="14133"/>
    <cellStyle name="Millares 16 2 2" xfId="14134"/>
    <cellStyle name="Millares 16 2 3" xfId="14135"/>
    <cellStyle name="Millares 16 2 4" xfId="14136"/>
    <cellStyle name="Millares 16 3" xfId="14137"/>
    <cellStyle name="Millares 16 3 2" xfId="14138"/>
    <cellStyle name="Millares 16 3 3" xfId="14139"/>
    <cellStyle name="Millares 16 3 4" xfId="14140"/>
    <cellStyle name="Millares 16 4" xfId="14141"/>
    <cellStyle name="Millares 16 4 2" xfId="14142"/>
    <cellStyle name="Millares 16 4 3" xfId="14143"/>
    <cellStyle name="Millares 16 4 4" xfId="14144"/>
    <cellStyle name="Millares 16 5" xfId="14145"/>
    <cellStyle name="Millares 16 5 2" xfId="14146"/>
    <cellStyle name="Millares 16 5 3" xfId="14147"/>
    <cellStyle name="Millares 16 5 4" xfId="14148"/>
    <cellStyle name="Millares 16 6" xfId="14149"/>
    <cellStyle name="Millares 16 6 2" xfId="14150"/>
    <cellStyle name="Millares 16 6 3" xfId="14151"/>
    <cellStyle name="Millares 16 6 4" xfId="14152"/>
    <cellStyle name="Millares 16 7" xfId="14153"/>
    <cellStyle name="Millares 16 7 2" xfId="14154"/>
    <cellStyle name="Millares 16 7 3" xfId="14155"/>
    <cellStyle name="Millares 16 7 4" xfId="14156"/>
    <cellStyle name="Millares 16 8" xfId="14157"/>
    <cellStyle name="Millares 16 8 2" xfId="14158"/>
    <cellStyle name="Millares 16 8 3" xfId="14159"/>
    <cellStyle name="Millares 16 8 4" xfId="14160"/>
    <cellStyle name="Millares 16 9" xfId="14161"/>
    <cellStyle name="Millares 17" xfId="14162"/>
    <cellStyle name="Millares 17 10" xfId="14163"/>
    <cellStyle name="Millares 17 11" xfId="14164"/>
    <cellStyle name="Millares 17 12" xfId="14165"/>
    <cellStyle name="Millares 17 2" xfId="14166"/>
    <cellStyle name="Millares 17 2 2" xfId="14167"/>
    <cellStyle name="Millares 17 2 3" xfId="14168"/>
    <cellStyle name="Millares 17 2 4" xfId="14169"/>
    <cellStyle name="Millares 17 3" xfId="14170"/>
    <cellStyle name="Millares 17 3 2" xfId="14171"/>
    <cellStyle name="Millares 17 3 3" xfId="14172"/>
    <cellStyle name="Millares 17 3 4" xfId="14173"/>
    <cellStyle name="Millares 17 4" xfId="14174"/>
    <cellStyle name="Millares 17 4 2" xfId="14175"/>
    <cellStyle name="Millares 17 4 3" xfId="14176"/>
    <cellStyle name="Millares 17 4 4" xfId="14177"/>
    <cellStyle name="Millares 17 5" xfId="14178"/>
    <cellStyle name="Millares 17 5 2" xfId="14179"/>
    <cellStyle name="Millares 17 5 3" xfId="14180"/>
    <cellStyle name="Millares 17 5 4" xfId="14181"/>
    <cellStyle name="Millares 17 6" xfId="14182"/>
    <cellStyle name="Millares 17 6 2" xfId="14183"/>
    <cellStyle name="Millares 17 6 3" xfId="14184"/>
    <cellStyle name="Millares 17 6 4" xfId="14185"/>
    <cellStyle name="Millares 17 7" xfId="14186"/>
    <cellStyle name="Millares 17 7 2" xfId="14187"/>
    <cellStyle name="Millares 17 7 3" xfId="14188"/>
    <cellStyle name="Millares 17 7 4" xfId="14189"/>
    <cellStyle name="Millares 17 8" xfId="14190"/>
    <cellStyle name="Millares 17 8 2" xfId="14191"/>
    <cellStyle name="Millares 17 8 3" xfId="14192"/>
    <cellStyle name="Millares 17 8 4" xfId="14193"/>
    <cellStyle name="Millares 17 9" xfId="14194"/>
    <cellStyle name="Millares 18" xfId="14195"/>
    <cellStyle name="Millares 18 10" xfId="14196"/>
    <cellStyle name="Millares 18 11" xfId="14197"/>
    <cellStyle name="Millares 18 12" xfId="14198"/>
    <cellStyle name="Millares 18 2" xfId="14199"/>
    <cellStyle name="Millares 18 2 2" xfId="14200"/>
    <cellStyle name="Millares 18 2 3" xfId="14201"/>
    <cellStyle name="Millares 18 2 4" xfId="14202"/>
    <cellStyle name="Millares 18 3" xfId="14203"/>
    <cellStyle name="Millares 18 3 2" xfId="14204"/>
    <cellStyle name="Millares 18 3 3" xfId="14205"/>
    <cellStyle name="Millares 18 3 4" xfId="14206"/>
    <cellStyle name="Millares 18 4" xfId="14207"/>
    <cellStyle name="Millares 18 4 2" xfId="14208"/>
    <cellStyle name="Millares 18 4 3" xfId="14209"/>
    <cellStyle name="Millares 18 4 4" xfId="14210"/>
    <cellStyle name="Millares 18 5" xfId="14211"/>
    <cellStyle name="Millares 18 5 2" xfId="14212"/>
    <cellStyle name="Millares 18 5 3" xfId="14213"/>
    <cellStyle name="Millares 18 5 4" xfId="14214"/>
    <cellStyle name="Millares 18 6" xfId="14215"/>
    <cellStyle name="Millares 18 6 2" xfId="14216"/>
    <cellStyle name="Millares 18 6 3" xfId="14217"/>
    <cellStyle name="Millares 18 6 4" xfId="14218"/>
    <cellStyle name="Millares 18 7" xfId="14219"/>
    <cellStyle name="Millares 18 7 2" xfId="14220"/>
    <cellStyle name="Millares 18 7 3" xfId="14221"/>
    <cellStyle name="Millares 18 7 4" xfId="14222"/>
    <cellStyle name="Millares 18 8" xfId="14223"/>
    <cellStyle name="Millares 18 8 2" xfId="14224"/>
    <cellStyle name="Millares 18 8 3" xfId="14225"/>
    <cellStyle name="Millares 18 8 4" xfId="14226"/>
    <cellStyle name="Millares 18 9" xfId="14227"/>
    <cellStyle name="Millares 19" xfId="14228"/>
    <cellStyle name="Millares 19 10" xfId="14229"/>
    <cellStyle name="Millares 19 11" xfId="14230"/>
    <cellStyle name="Millares 19 12" xfId="14231"/>
    <cellStyle name="Millares 19 2" xfId="14232"/>
    <cellStyle name="Millares 19 2 2" xfId="14233"/>
    <cellStyle name="Millares 19 2 3" xfId="14234"/>
    <cellStyle name="Millares 19 2 4" xfId="14235"/>
    <cellStyle name="Millares 19 3" xfId="14236"/>
    <cellStyle name="Millares 19 3 2" xfId="14237"/>
    <cellStyle name="Millares 19 3 3" xfId="14238"/>
    <cellStyle name="Millares 19 3 4" xfId="14239"/>
    <cellStyle name="Millares 19 4" xfId="14240"/>
    <cellStyle name="Millares 19 4 2" xfId="14241"/>
    <cellStyle name="Millares 19 4 3" xfId="14242"/>
    <cellStyle name="Millares 19 4 4" xfId="14243"/>
    <cellStyle name="Millares 19 5" xfId="14244"/>
    <cellStyle name="Millares 19 5 2" xfId="14245"/>
    <cellStyle name="Millares 19 5 3" xfId="14246"/>
    <cellStyle name="Millares 19 5 4" xfId="14247"/>
    <cellStyle name="Millares 19 6" xfId="14248"/>
    <cellStyle name="Millares 19 6 2" xfId="14249"/>
    <cellStyle name="Millares 19 6 3" xfId="14250"/>
    <cellStyle name="Millares 19 6 4" xfId="14251"/>
    <cellStyle name="Millares 19 7" xfId="14252"/>
    <cellStyle name="Millares 19 7 2" xfId="14253"/>
    <cellStyle name="Millares 19 7 3" xfId="14254"/>
    <cellStyle name="Millares 19 7 4" xfId="14255"/>
    <cellStyle name="Millares 19 8" xfId="14256"/>
    <cellStyle name="Millares 19 8 2" xfId="14257"/>
    <cellStyle name="Millares 19 8 3" xfId="14258"/>
    <cellStyle name="Millares 19 8 4" xfId="14259"/>
    <cellStyle name="Millares 19 9" xfId="14260"/>
    <cellStyle name="Millares 2" xfId="11"/>
    <cellStyle name="Millares 2 10" xfId="14261"/>
    <cellStyle name="Millares 2 10 2" xfId="14262"/>
    <cellStyle name="Millares 2 10 3" xfId="14263"/>
    <cellStyle name="Millares 2 10 4" xfId="14264"/>
    <cellStyle name="Millares 2 11" xfId="14265"/>
    <cellStyle name="Millares 2 11 2" xfId="14266"/>
    <cellStyle name="Millares 2 11 3" xfId="14267"/>
    <cellStyle name="Millares 2 11 4" xfId="14268"/>
    <cellStyle name="Millares 2 12" xfId="14269"/>
    <cellStyle name="Millares 2 12 2" xfId="14270"/>
    <cellStyle name="Millares 2 12 3" xfId="14271"/>
    <cellStyle name="Millares 2 12 4" xfId="14272"/>
    <cellStyle name="Millares 2 13" xfId="14273"/>
    <cellStyle name="Millares 2 13 2" xfId="14274"/>
    <cellStyle name="Millares 2 13 3" xfId="14275"/>
    <cellStyle name="Millares 2 13 4" xfId="14276"/>
    <cellStyle name="Millares 2 14" xfId="14277"/>
    <cellStyle name="Millares 2 14 2" xfId="14278"/>
    <cellStyle name="Millares 2 14 3" xfId="14279"/>
    <cellStyle name="Millares 2 14 4" xfId="14280"/>
    <cellStyle name="Millares 2 15" xfId="14281"/>
    <cellStyle name="Millares 2 15 2" xfId="14282"/>
    <cellStyle name="Millares 2 15 3" xfId="14283"/>
    <cellStyle name="Millares 2 15 4" xfId="14284"/>
    <cellStyle name="Millares 2 16" xfId="14285"/>
    <cellStyle name="Millares 2 16 2" xfId="14286"/>
    <cellStyle name="Millares 2 16 3" xfId="14287"/>
    <cellStyle name="Millares 2 16 4" xfId="14288"/>
    <cellStyle name="Millares 2 16 5" xfId="14289"/>
    <cellStyle name="Millares 2 17" xfId="14290"/>
    <cellStyle name="Millares 2 17 2" xfId="14291"/>
    <cellStyle name="Millares 2 17 3" xfId="14292"/>
    <cellStyle name="Millares 2 17 4" xfId="14293"/>
    <cellStyle name="Millares 2 17 5" xfId="14294"/>
    <cellStyle name="Millares 2 18" xfId="14295"/>
    <cellStyle name="Millares 2 18 2" xfId="14296"/>
    <cellStyle name="Millares 2 18 3" xfId="14297"/>
    <cellStyle name="Millares 2 18 4" xfId="14298"/>
    <cellStyle name="Millares 2 18 5" xfId="14299"/>
    <cellStyle name="Millares 2 19" xfId="14300"/>
    <cellStyle name="Millares 2 19 2" xfId="14301"/>
    <cellStyle name="Millares 2 19 3" xfId="14302"/>
    <cellStyle name="Millares 2 19 4" xfId="14303"/>
    <cellStyle name="Millares 2 19 5" xfId="14304"/>
    <cellStyle name="Millares 2 2" xfId="14305"/>
    <cellStyle name="Millares 2 2 10" xfId="14306"/>
    <cellStyle name="Millares 2 2 11" xfId="14307"/>
    <cellStyle name="Millares 2 2 11 2" xfId="14308"/>
    <cellStyle name="Millares 2 2 11 2 2" xfId="14309"/>
    <cellStyle name="Millares 2 2 11 2 3" xfId="14310"/>
    <cellStyle name="Millares 2 2 11 2 4" xfId="14311"/>
    <cellStyle name="Millares 2 2 11 2 5" xfId="14312"/>
    <cellStyle name="Millares 2 2 11 3" xfId="14313"/>
    <cellStyle name="Millares 2 2 11 4" xfId="14314"/>
    <cellStyle name="Millares 2 2 11 5" xfId="14315"/>
    <cellStyle name="Millares 2 2 11 6" xfId="14316"/>
    <cellStyle name="Millares 2 2 11 7" xfId="14317"/>
    <cellStyle name="Millares 2 2 12" xfId="14318"/>
    <cellStyle name="Millares 2 2 12 2" xfId="14319"/>
    <cellStyle name="Millares 2 2 12 3" xfId="14320"/>
    <cellStyle name="Millares 2 2 12 4" xfId="14321"/>
    <cellStyle name="Millares 2 2 12 5" xfId="14322"/>
    <cellStyle name="Millares 2 2 13" xfId="14323"/>
    <cellStyle name="Millares 2 2 13 2" xfId="14324"/>
    <cellStyle name="Millares 2 2 13 3" xfId="14325"/>
    <cellStyle name="Millares 2 2 13 4" xfId="14326"/>
    <cellStyle name="Millares 2 2 13 5" xfId="14327"/>
    <cellStyle name="Millares 2 2 14" xfId="14328"/>
    <cellStyle name="Millares 2 2 15" xfId="14329"/>
    <cellStyle name="Millares 2 2 16" xfId="14330"/>
    <cellStyle name="Millares 2 2 17" xfId="14331"/>
    <cellStyle name="Millares 2 2 18" xfId="14332"/>
    <cellStyle name="Millares 2 2 19" xfId="14333"/>
    <cellStyle name="Millares 2 2 2" xfId="14334"/>
    <cellStyle name="Millares 2 2 2 10" xfId="14335"/>
    <cellStyle name="Millares 2 2 2 10 2" xfId="14336"/>
    <cellStyle name="Millares 2 2 2 10 3" xfId="14337"/>
    <cellStyle name="Millares 2 2 2 10 4" xfId="14338"/>
    <cellStyle name="Millares 2 2 2 11" xfId="14339"/>
    <cellStyle name="Millares 2 2 2 11 2" xfId="14340"/>
    <cellStyle name="Millares 2 2 2 11 3" xfId="14341"/>
    <cellStyle name="Millares 2 2 2 11 4" xfId="14342"/>
    <cellStyle name="Millares 2 2 2 12" xfId="14343"/>
    <cellStyle name="Millares 2 2 2 12 2" xfId="14344"/>
    <cellStyle name="Millares 2 2 2 12 3" xfId="14345"/>
    <cellStyle name="Millares 2 2 2 12 4" xfId="14346"/>
    <cellStyle name="Millares 2 2 2 13" xfId="14347"/>
    <cellStyle name="Millares 2 2 2 13 2" xfId="14348"/>
    <cellStyle name="Millares 2 2 2 13 3" xfId="14349"/>
    <cellStyle name="Millares 2 2 2 13 4" xfId="14350"/>
    <cellStyle name="Millares 2 2 2 13 5" xfId="14351"/>
    <cellStyle name="Millares 2 2 2 14" xfId="14352"/>
    <cellStyle name="Millares 2 2 2 14 2" xfId="14353"/>
    <cellStyle name="Millares 2 2 2 14 2 2" xfId="14354"/>
    <cellStyle name="Millares 2 2 2 14 2 3" xfId="14355"/>
    <cellStyle name="Millares 2 2 2 14 2 4" xfId="14356"/>
    <cellStyle name="Millares 2 2 2 14 2 5" xfId="14357"/>
    <cellStyle name="Millares 2 2 2 14 3" xfId="14358"/>
    <cellStyle name="Millares 2 2 2 14 4" xfId="14359"/>
    <cellStyle name="Millares 2 2 2 14 5" xfId="14360"/>
    <cellStyle name="Millares 2 2 2 14 6" xfId="14361"/>
    <cellStyle name="Millares 2 2 2 14 7" xfId="14362"/>
    <cellStyle name="Millares 2 2 2 15" xfId="14363"/>
    <cellStyle name="Millares 2 2 2 15 2" xfId="14364"/>
    <cellStyle name="Millares 2 2 2 15 3" xfId="14365"/>
    <cellStyle name="Millares 2 2 2 15 4" xfId="14366"/>
    <cellStyle name="Millares 2 2 2 15 5" xfId="14367"/>
    <cellStyle name="Millares 2 2 2 16" xfId="14368"/>
    <cellStyle name="Millares 2 2 2 16 2" xfId="14369"/>
    <cellStyle name="Millares 2 2 2 16 3" xfId="14370"/>
    <cellStyle name="Millares 2 2 2 16 4" xfId="14371"/>
    <cellStyle name="Millares 2 2 2 16 5" xfId="14372"/>
    <cellStyle name="Millares 2 2 2 17" xfId="14373"/>
    <cellStyle name="Millares 2 2 2 17 2" xfId="14374"/>
    <cellStyle name="Millares 2 2 2 17 3" xfId="14375"/>
    <cellStyle name="Millares 2 2 2 17 4" xfId="14376"/>
    <cellStyle name="Millares 2 2 2 17 5" xfId="14377"/>
    <cellStyle name="Millares 2 2 2 18" xfId="14378"/>
    <cellStyle name="Millares 2 2 2 19" xfId="14379"/>
    <cellStyle name="Millares 2 2 2 2" xfId="14380"/>
    <cellStyle name="Millares 2 2 2 2 10" xfId="14381"/>
    <cellStyle name="Millares 2 2 2 2 11" xfId="14382"/>
    <cellStyle name="Millares 2 2 2 2 12" xfId="14383"/>
    <cellStyle name="Millares 2 2 2 2 13" xfId="14384"/>
    <cellStyle name="Millares 2 2 2 2 14" xfId="14385"/>
    <cellStyle name="Millares 2 2 2 2 15" xfId="14386"/>
    <cellStyle name="Millares 2 2 2 2 16" xfId="14387"/>
    <cellStyle name="Millares 2 2 2 2 17" xfId="14388"/>
    <cellStyle name="Millares 2 2 2 2 18" xfId="14389"/>
    <cellStyle name="Millares 2 2 2 2 19" xfId="14390"/>
    <cellStyle name="Millares 2 2 2 2 2" xfId="14391"/>
    <cellStyle name="Millares 2 2 2 2 2 10" xfId="14392"/>
    <cellStyle name="Millares 2 2 2 2 2 11" xfId="14393"/>
    <cellStyle name="Millares 2 2 2 2 2 12" xfId="14394"/>
    <cellStyle name="Millares 2 2 2 2 2 13" xfId="14395"/>
    <cellStyle name="Millares 2 2 2 2 2 14" xfId="14396"/>
    <cellStyle name="Millares 2 2 2 2 2 15" xfId="14397"/>
    <cellStyle name="Millares 2 2 2 2 2 16" xfId="14398"/>
    <cellStyle name="Millares 2 2 2 2 2 17" xfId="14399"/>
    <cellStyle name="Millares 2 2 2 2 2 18" xfId="14400"/>
    <cellStyle name="Millares 2 2 2 2 2 2" xfId="14401"/>
    <cellStyle name="Millares 2 2 2 2 2 2 10" xfId="14402"/>
    <cellStyle name="Millares 2 2 2 2 2 2 11" xfId="14403"/>
    <cellStyle name="Millares 2 2 2 2 2 2 12" xfId="14404"/>
    <cellStyle name="Millares 2 2 2 2 2 2 13" xfId="14405"/>
    <cellStyle name="Millares 2 2 2 2 2 2 14" xfId="14406"/>
    <cellStyle name="Millares 2 2 2 2 2 2 15" xfId="14407"/>
    <cellStyle name="Millares 2 2 2 2 2 2 16" xfId="14408"/>
    <cellStyle name="Millares 2 2 2 2 2 2 17" xfId="14409"/>
    <cellStyle name="Millares 2 2 2 2 2 2 2" xfId="14410"/>
    <cellStyle name="Millares 2 2 2 2 2 2 2 2" xfId="14411"/>
    <cellStyle name="Millares 2 2 2 2 2 2 2 2 2" xfId="14412"/>
    <cellStyle name="Millares 2 2 2 2 2 2 2 2 2 2" xfId="14413"/>
    <cellStyle name="Millares 2 2 2 2 2 2 2 2 2 3" xfId="14414"/>
    <cellStyle name="Millares 2 2 2 2 2 2 2 2 2 4" xfId="14415"/>
    <cellStyle name="Millares 2 2 2 2 2 2 2 2 2 5" xfId="14416"/>
    <cellStyle name="Millares 2 2 2 2 2 2 2 2 3" xfId="14417"/>
    <cellStyle name="Millares 2 2 2 2 2 2 2 2 4" xfId="14418"/>
    <cellStyle name="Millares 2 2 2 2 2 2 2 2 5" xfId="14419"/>
    <cellStyle name="Millares 2 2 2 2 2 2 2 2 6" xfId="14420"/>
    <cellStyle name="Millares 2 2 2 2 2 2 2 2 7" xfId="14421"/>
    <cellStyle name="Millares 2 2 2 2 2 2 2 3" xfId="14422"/>
    <cellStyle name="Millares 2 2 2 2 2 2 2 4" xfId="14423"/>
    <cellStyle name="Millares 2 2 2 2 2 2 2 4 2" xfId="14424"/>
    <cellStyle name="Millares 2 2 2 2 2 2 2 4 3" xfId="14425"/>
    <cellStyle name="Millares 2 2 2 2 2 2 2 4 4" xfId="14426"/>
    <cellStyle name="Millares 2 2 2 2 2 2 2 4 5" xfId="14427"/>
    <cellStyle name="Millares 2 2 2 2 2 2 2 5" xfId="14428"/>
    <cellStyle name="Millares 2 2 2 2 2 2 2 5 2" xfId="14429"/>
    <cellStyle name="Millares 2 2 2 2 2 2 2 5 3" xfId="14430"/>
    <cellStyle name="Millares 2 2 2 2 2 2 2 5 4" xfId="14431"/>
    <cellStyle name="Millares 2 2 2 2 2 2 2 5 5" xfId="14432"/>
    <cellStyle name="Millares 2 2 2 2 2 2 2 6" xfId="14433"/>
    <cellStyle name="Millares 2 2 2 2 2 2 2 7" xfId="14434"/>
    <cellStyle name="Millares 2 2 2 2 2 2 2 8" xfId="14435"/>
    <cellStyle name="Millares 2 2 2 2 2 2 2 9" xfId="14436"/>
    <cellStyle name="Millares 2 2 2 2 2 2 3" xfId="14437"/>
    <cellStyle name="Millares 2 2 2 2 2 2 3 2" xfId="14438"/>
    <cellStyle name="Millares 2 2 2 2 2 2 3 3" xfId="14439"/>
    <cellStyle name="Millares 2 2 2 2 2 2 3 4" xfId="14440"/>
    <cellStyle name="Millares 2 2 2 2 2 2 3 5" xfId="14441"/>
    <cellStyle name="Millares 2 2 2 2 2 2 4" xfId="14442"/>
    <cellStyle name="Millares 2 2 2 2 2 2 4 2" xfId="14443"/>
    <cellStyle name="Millares 2 2 2 2 2 2 4 2 2" xfId="14444"/>
    <cellStyle name="Millares 2 2 2 2 2 2 4 2 3" xfId="14445"/>
    <cellStyle name="Millares 2 2 2 2 2 2 4 2 4" xfId="14446"/>
    <cellStyle name="Millares 2 2 2 2 2 2 4 2 5" xfId="14447"/>
    <cellStyle name="Millares 2 2 2 2 2 2 4 3" xfId="14448"/>
    <cellStyle name="Millares 2 2 2 2 2 2 4 4" xfId="14449"/>
    <cellStyle name="Millares 2 2 2 2 2 2 4 5" xfId="14450"/>
    <cellStyle name="Millares 2 2 2 2 2 2 4 6" xfId="14451"/>
    <cellStyle name="Millares 2 2 2 2 2 2 4 7" xfId="14452"/>
    <cellStyle name="Millares 2 2 2 2 2 2 5" xfId="14453"/>
    <cellStyle name="Millares 2 2 2 2 2 2 5 2" xfId="14454"/>
    <cellStyle name="Millares 2 2 2 2 2 2 5 3" xfId="14455"/>
    <cellStyle name="Millares 2 2 2 2 2 2 5 4" xfId="14456"/>
    <cellStyle name="Millares 2 2 2 2 2 2 5 5" xfId="14457"/>
    <cellStyle name="Millares 2 2 2 2 2 2 6" xfId="14458"/>
    <cellStyle name="Millares 2 2 2 2 2 2 6 2" xfId="14459"/>
    <cellStyle name="Millares 2 2 2 2 2 2 6 3" xfId="14460"/>
    <cellStyle name="Millares 2 2 2 2 2 2 6 4" xfId="14461"/>
    <cellStyle name="Millares 2 2 2 2 2 2 6 5" xfId="14462"/>
    <cellStyle name="Millares 2 2 2 2 2 2 7" xfId="14463"/>
    <cellStyle name="Millares 2 2 2 2 2 2 7 2" xfId="14464"/>
    <cellStyle name="Millares 2 2 2 2 2 2 7 3" xfId="14465"/>
    <cellStyle name="Millares 2 2 2 2 2 2 7 4" xfId="14466"/>
    <cellStyle name="Millares 2 2 2 2 2 2 7 5" xfId="14467"/>
    <cellStyle name="Millares 2 2 2 2 2 2 8" xfId="14468"/>
    <cellStyle name="Millares 2 2 2 2 2 2 9" xfId="14469"/>
    <cellStyle name="Millares 2 2 2 2 2 3" xfId="14470"/>
    <cellStyle name="Millares 2 2 2 2 2 3 2" xfId="14471"/>
    <cellStyle name="Millares 2 2 2 2 2 3 3" xfId="14472"/>
    <cellStyle name="Millares 2 2 2 2 2 3 4" xfId="14473"/>
    <cellStyle name="Millares 2 2 2 2 2 4" xfId="14474"/>
    <cellStyle name="Millares 2 2 2 2 2 4 2" xfId="14475"/>
    <cellStyle name="Millares 2 2 2 2 2 4 3" xfId="14476"/>
    <cellStyle name="Millares 2 2 2 2 2 4 4" xfId="14477"/>
    <cellStyle name="Millares 2 2 2 2 2 4 5" xfId="14478"/>
    <cellStyle name="Millares 2 2 2 2 2 5" xfId="14479"/>
    <cellStyle name="Millares 2 2 2 2 2 5 2" xfId="14480"/>
    <cellStyle name="Millares 2 2 2 2 2 5 2 2" xfId="14481"/>
    <cellStyle name="Millares 2 2 2 2 2 5 2 3" xfId="14482"/>
    <cellStyle name="Millares 2 2 2 2 2 5 2 4" xfId="14483"/>
    <cellStyle name="Millares 2 2 2 2 2 5 2 5" xfId="14484"/>
    <cellStyle name="Millares 2 2 2 2 2 5 3" xfId="14485"/>
    <cellStyle name="Millares 2 2 2 2 2 5 4" xfId="14486"/>
    <cellStyle name="Millares 2 2 2 2 2 5 5" xfId="14487"/>
    <cellStyle name="Millares 2 2 2 2 2 5 6" xfId="14488"/>
    <cellStyle name="Millares 2 2 2 2 2 5 7" xfId="14489"/>
    <cellStyle name="Millares 2 2 2 2 2 6" xfId="14490"/>
    <cellStyle name="Millares 2 2 2 2 2 6 2" xfId="14491"/>
    <cellStyle name="Millares 2 2 2 2 2 6 3" xfId="14492"/>
    <cellStyle name="Millares 2 2 2 2 2 6 4" xfId="14493"/>
    <cellStyle name="Millares 2 2 2 2 2 6 5" xfId="14494"/>
    <cellStyle name="Millares 2 2 2 2 2 7" xfId="14495"/>
    <cellStyle name="Millares 2 2 2 2 2 7 2" xfId="14496"/>
    <cellStyle name="Millares 2 2 2 2 2 7 3" xfId="14497"/>
    <cellStyle name="Millares 2 2 2 2 2 7 4" xfId="14498"/>
    <cellStyle name="Millares 2 2 2 2 2 7 5" xfId="14499"/>
    <cellStyle name="Millares 2 2 2 2 2 8" xfId="14500"/>
    <cellStyle name="Millares 2 2 2 2 2 8 2" xfId="14501"/>
    <cellStyle name="Millares 2 2 2 2 2 8 3" xfId="14502"/>
    <cellStyle name="Millares 2 2 2 2 2 8 4" xfId="14503"/>
    <cellStyle name="Millares 2 2 2 2 2 8 5" xfId="14504"/>
    <cellStyle name="Millares 2 2 2 2 2 9" xfId="14505"/>
    <cellStyle name="Millares 2 2 2 2 3" xfId="14506"/>
    <cellStyle name="Millares 2 2 2 2 3 2" xfId="14507"/>
    <cellStyle name="Millares 2 2 2 2 3 3" xfId="14508"/>
    <cellStyle name="Millares 2 2 2 2 3 4" xfId="14509"/>
    <cellStyle name="Millares 2 2 2 2 4" xfId="14510"/>
    <cellStyle name="Millares 2 2 2 2 4 2" xfId="14511"/>
    <cellStyle name="Millares 2 2 2 2 4 3" xfId="14512"/>
    <cellStyle name="Millares 2 2 2 2 4 4" xfId="14513"/>
    <cellStyle name="Millares 2 2 2 2 4 5" xfId="14514"/>
    <cellStyle name="Millares 2 2 2 2 5" xfId="14515"/>
    <cellStyle name="Millares 2 2 2 2 5 2" xfId="14516"/>
    <cellStyle name="Millares 2 2 2 2 5 2 2" xfId="14517"/>
    <cellStyle name="Millares 2 2 2 2 5 2 3" xfId="14518"/>
    <cellStyle name="Millares 2 2 2 2 5 2 4" xfId="14519"/>
    <cellStyle name="Millares 2 2 2 2 5 2 5" xfId="14520"/>
    <cellStyle name="Millares 2 2 2 2 5 3" xfId="14521"/>
    <cellStyle name="Millares 2 2 2 2 5 4" xfId="14522"/>
    <cellStyle name="Millares 2 2 2 2 5 5" xfId="14523"/>
    <cellStyle name="Millares 2 2 2 2 5 6" xfId="14524"/>
    <cellStyle name="Millares 2 2 2 2 5 7" xfId="14525"/>
    <cellStyle name="Millares 2 2 2 2 6" xfId="14526"/>
    <cellStyle name="Millares 2 2 2 2 6 2" xfId="14527"/>
    <cellStyle name="Millares 2 2 2 2 6 3" xfId="14528"/>
    <cellStyle name="Millares 2 2 2 2 6 4" xfId="14529"/>
    <cellStyle name="Millares 2 2 2 2 6 5" xfId="14530"/>
    <cellStyle name="Millares 2 2 2 2 7" xfId="14531"/>
    <cellStyle name="Millares 2 2 2 2 7 2" xfId="14532"/>
    <cellStyle name="Millares 2 2 2 2 7 3" xfId="14533"/>
    <cellStyle name="Millares 2 2 2 2 7 4" xfId="14534"/>
    <cellStyle name="Millares 2 2 2 2 7 5" xfId="14535"/>
    <cellStyle name="Millares 2 2 2 2 8" xfId="14536"/>
    <cellStyle name="Millares 2 2 2 2 8 2" xfId="14537"/>
    <cellStyle name="Millares 2 2 2 2 8 3" xfId="14538"/>
    <cellStyle name="Millares 2 2 2 2 8 4" xfId="14539"/>
    <cellStyle name="Millares 2 2 2 2 8 5" xfId="14540"/>
    <cellStyle name="Millares 2 2 2 2 9" xfId="14541"/>
    <cellStyle name="Millares 2 2 2 20" xfId="14542"/>
    <cellStyle name="Millares 2 2 2 21" xfId="14543"/>
    <cellStyle name="Millares 2 2 2 22" xfId="14544"/>
    <cellStyle name="Millares 2 2 2 23" xfId="14545"/>
    <cellStyle name="Millares 2 2 2 24" xfId="14546"/>
    <cellStyle name="Millares 2 2 2 25" xfId="14547"/>
    <cellStyle name="Millares 2 2 2 26" xfId="14548"/>
    <cellStyle name="Millares 2 2 2 27" xfId="14549"/>
    <cellStyle name="Millares 2 2 2 28" xfId="14550"/>
    <cellStyle name="Millares 2 2 2 29" xfId="14551"/>
    <cellStyle name="Millares 2 2 2 3" xfId="14552"/>
    <cellStyle name="Millares 2 2 2 3 2" xfId="14553"/>
    <cellStyle name="Millares 2 2 2 3 3" xfId="14554"/>
    <cellStyle name="Millares 2 2 2 3 4" xfId="14555"/>
    <cellStyle name="Millares 2 2 2 4" xfId="14556"/>
    <cellStyle name="Millares 2 2 2 4 2" xfId="14557"/>
    <cellStyle name="Millares 2 2 2 4 3" xfId="14558"/>
    <cellStyle name="Millares 2 2 2 4 4" xfId="14559"/>
    <cellStyle name="Millares 2 2 2 5" xfId="14560"/>
    <cellStyle name="Millares 2 2 2 5 2" xfId="14561"/>
    <cellStyle name="Millares 2 2 2 5 3" xfId="14562"/>
    <cellStyle name="Millares 2 2 2 5 4" xfId="14563"/>
    <cellStyle name="Millares 2 2 2 6" xfId="14564"/>
    <cellStyle name="Millares 2 2 2 6 2" xfId="14565"/>
    <cellStyle name="Millares 2 2 2 6 3" xfId="14566"/>
    <cellStyle name="Millares 2 2 2 6 4" xfId="14567"/>
    <cellStyle name="Millares 2 2 2 7" xfId="14568"/>
    <cellStyle name="Millares 2 2 2 7 2" xfId="14569"/>
    <cellStyle name="Millares 2 2 2 7 3" xfId="14570"/>
    <cellStyle name="Millares 2 2 2 7 4" xfId="14571"/>
    <cellStyle name="Millares 2 2 2 8" xfId="14572"/>
    <cellStyle name="Millares 2 2 2 8 2" xfId="14573"/>
    <cellStyle name="Millares 2 2 2 8 3" xfId="14574"/>
    <cellStyle name="Millares 2 2 2 8 4" xfId="14575"/>
    <cellStyle name="Millares 2 2 2 9" xfId="14576"/>
    <cellStyle name="Millares 2 2 2 9 2" xfId="14577"/>
    <cellStyle name="Millares 2 2 2 9 3" xfId="14578"/>
    <cellStyle name="Millares 2 2 2 9 4" xfId="14579"/>
    <cellStyle name="Millares 2 2 20" xfId="14580"/>
    <cellStyle name="Millares 2 2 21" xfId="14581"/>
    <cellStyle name="Millares 2 2 22" xfId="14582"/>
    <cellStyle name="Millares 2 2 23" xfId="14583"/>
    <cellStyle name="Millares 2 2 24" xfId="14584"/>
    <cellStyle name="Millares 2 2 25" xfId="14585"/>
    <cellStyle name="Millares 2 2 3" xfId="13"/>
    <cellStyle name="Millares 2 2 3 2" xfId="14586"/>
    <cellStyle name="Millares 2 2 3 2 2" xfId="14587"/>
    <cellStyle name="Millares 2 2 3 3" xfId="14588"/>
    <cellStyle name="Millares 2 2 3 4" xfId="14589"/>
    <cellStyle name="Millares 2 2 3 5" xfId="14590"/>
    <cellStyle name="Millares 2 2 3 6" xfId="14591"/>
    <cellStyle name="Millares 2 2 4" xfId="15"/>
    <cellStyle name="Millares 2 2 4 2" xfId="14592"/>
    <cellStyle name="Millares 2 2 4 3" xfId="14593"/>
    <cellStyle name="Millares 2 2 4 4" xfId="14594"/>
    <cellStyle name="Millares 2 2 4 5" xfId="14595"/>
    <cellStyle name="Millares 2 2 4 6" xfId="14596"/>
    <cellStyle name="Millares 2 2 5" xfId="14597"/>
    <cellStyle name="Millares 2 2 5 2" xfId="14598"/>
    <cellStyle name="Millares 2 2 5 3" xfId="14599"/>
    <cellStyle name="Millares 2 2 5 4" xfId="14600"/>
    <cellStyle name="Millares 2 2 6" xfId="14601"/>
    <cellStyle name="Millares 2 2 6 2" xfId="14602"/>
    <cellStyle name="Millares 2 2 6 3" xfId="14603"/>
    <cellStyle name="Millares 2 2 6 4" xfId="14604"/>
    <cellStyle name="Millares 2 2 7" xfId="14605"/>
    <cellStyle name="Millares 2 2 7 2" xfId="14606"/>
    <cellStyle name="Millares 2 2 7 3" xfId="14607"/>
    <cellStyle name="Millares 2 2 7 4" xfId="14608"/>
    <cellStyle name="Millares 2 2 8" xfId="14609"/>
    <cellStyle name="Millares 2 2 8 2" xfId="14610"/>
    <cellStyle name="Millares 2 2 8 3" xfId="14611"/>
    <cellStyle name="Millares 2 2 8 4" xfId="14612"/>
    <cellStyle name="Millares 2 2 9" xfId="14613"/>
    <cellStyle name="Millares 2 2 9 2" xfId="14614"/>
    <cellStyle name="Millares 2 2 9 3" xfId="14615"/>
    <cellStyle name="Millares 2 2 9 4" xfId="14616"/>
    <cellStyle name="Millares 2 2 9 5" xfId="14617"/>
    <cellStyle name="Millares 2 2_Control de Máquinas" xfId="14618"/>
    <cellStyle name="Millares 2 20" xfId="14619"/>
    <cellStyle name="Millares 2 20 2" xfId="14620"/>
    <cellStyle name="Millares 2 20 3" xfId="14621"/>
    <cellStyle name="Millares 2 20 4" xfId="14622"/>
    <cellStyle name="Millares 2 20 5" xfId="14623"/>
    <cellStyle name="Millares 2 21" xfId="14624"/>
    <cellStyle name="Millares 2 22" xfId="14625"/>
    <cellStyle name="Millares 2 23" xfId="14626"/>
    <cellStyle name="Millares 2 24" xfId="14627"/>
    <cellStyle name="Millares 2 25" xfId="14628"/>
    <cellStyle name="Millares 2 25 2" xfId="14629"/>
    <cellStyle name="Millares 2 25 3" xfId="14630"/>
    <cellStyle name="Millares 2 25 4" xfId="14631"/>
    <cellStyle name="Millares 2 25 5" xfId="14632"/>
    <cellStyle name="Millares 2 25 6" xfId="14633"/>
    <cellStyle name="Millares 2 25 7" xfId="14634"/>
    <cellStyle name="Millares 2 25 8" xfId="14635"/>
    <cellStyle name="Millares 2 25 9" xfId="14636"/>
    <cellStyle name="Millares 2 26" xfId="14637"/>
    <cellStyle name="Millares 2 26 2" xfId="14638"/>
    <cellStyle name="Millares 2 26 3" xfId="14639"/>
    <cellStyle name="Millares 2 26 4" xfId="14640"/>
    <cellStyle name="Millares 2 26 5" xfId="14641"/>
    <cellStyle name="Millares 2 26 6" xfId="14642"/>
    <cellStyle name="Millares 2 26 7" xfId="14643"/>
    <cellStyle name="Millares 2 26 8" xfId="14644"/>
    <cellStyle name="Millares 2 26 9" xfId="14645"/>
    <cellStyle name="Millares 2 27" xfId="14646"/>
    <cellStyle name="Millares 2 28" xfId="14647"/>
    <cellStyle name="Millares 2 29" xfId="14648"/>
    <cellStyle name="Millares 2 3" xfId="14649"/>
    <cellStyle name="Millares 2 3 10" xfId="14650"/>
    <cellStyle name="Millares 2 3 10 2" xfId="14651"/>
    <cellStyle name="Millares 2 3 10 3" xfId="14652"/>
    <cellStyle name="Millares 2 3 10 4" xfId="14653"/>
    <cellStyle name="Millares 2 3 10 5" xfId="14654"/>
    <cellStyle name="Millares 2 3 11" xfId="14655"/>
    <cellStyle name="Millares 2 3 11 2" xfId="14656"/>
    <cellStyle name="Millares 2 3 11 3" xfId="14657"/>
    <cellStyle name="Millares 2 3 11 4" xfId="14658"/>
    <cellStyle name="Millares 2 3 11 5" xfId="14659"/>
    <cellStyle name="Millares 2 3 12" xfId="14660"/>
    <cellStyle name="Millares 2 3 13" xfId="14661"/>
    <cellStyle name="Millares 2 3 14" xfId="14662"/>
    <cellStyle name="Millares 2 3 15" xfId="14663"/>
    <cellStyle name="Millares 2 3 16" xfId="14664"/>
    <cellStyle name="Millares 2 3 17" xfId="14665"/>
    <cellStyle name="Millares 2 3 18" xfId="14666"/>
    <cellStyle name="Millares 2 3 19" xfId="14667"/>
    <cellStyle name="Millares 2 3 2" xfId="14668"/>
    <cellStyle name="Millares 2 3 2 2" xfId="14669"/>
    <cellStyle name="Millares 2 3 2 3" xfId="14670"/>
    <cellStyle name="Millares 2 3 2 4" xfId="14671"/>
    <cellStyle name="Millares 2 3 2 5" xfId="14672"/>
    <cellStyle name="Millares 2 3 2 6" xfId="14673"/>
    <cellStyle name="Millares 2 3 3" xfId="14674"/>
    <cellStyle name="Millares 2 3 3 2" xfId="14675"/>
    <cellStyle name="Millares 2 3 3 3" xfId="14676"/>
    <cellStyle name="Millares 2 3 3 4" xfId="14677"/>
    <cellStyle name="Millares 2 3 3 5" xfId="14678"/>
    <cellStyle name="Millares 2 3 4" xfId="14679"/>
    <cellStyle name="Millares 2 3 4 2" xfId="14680"/>
    <cellStyle name="Millares 2 3 4 3" xfId="14681"/>
    <cellStyle name="Millares 2 3 4 4" xfId="14682"/>
    <cellStyle name="Millares 2 3 5" xfId="14683"/>
    <cellStyle name="Millares 2 3 5 2" xfId="14684"/>
    <cellStyle name="Millares 2 3 5 3" xfId="14685"/>
    <cellStyle name="Millares 2 3 5 4" xfId="14686"/>
    <cellStyle name="Millares 2 3 6" xfId="14687"/>
    <cellStyle name="Millares 2 3 6 2" xfId="14688"/>
    <cellStyle name="Millares 2 3 6 3" xfId="14689"/>
    <cellStyle name="Millares 2 3 6 4" xfId="14690"/>
    <cellStyle name="Millares 2 3 7" xfId="14691"/>
    <cellStyle name="Millares 2 3 7 2" xfId="14692"/>
    <cellStyle name="Millares 2 3 7 3" xfId="14693"/>
    <cellStyle name="Millares 2 3 7 4" xfId="14694"/>
    <cellStyle name="Millares 2 3 8" xfId="14695"/>
    <cellStyle name="Millares 2 3 8 2" xfId="14696"/>
    <cellStyle name="Millares 2 3 8 3" xfId="14697"/>
    <cellStyle name="Millares 2 3 8 4" xfId="14698"/>
    <cellStyle name="Millares 2 3 9" xfId="14699"/>
    <cellStyle name="Millares 2 3 9 2" xfId="14700"/>
    <cellStyle name="Millares 2 3 9 3" xfId="14701"/>
    <cellStyle name="Millares 2 3 9 4" xfId="14702"/>
    <cellStyle name="Millares 2 3 9 5" xfId="14703"/>
    <cellStyle name="Millares 2 30" xfId="14704"/>
    <cellStyle name="Millares 2 31" xfId="14705"/>
    <cellStyle name="Millares 2 32" xfId="14706"/>
    <cellStyle name="Millares 2 33" xfId="14707"/>
    <cellStyle name="Millares 2 34" xfId="14708"/>
    <cellStyle name="Millares 2 35" xfId="14709"/>
    <cellStyle name="Millares 2 36" xfId="14710"/>
    <cellStyle name="Millares 2 37" xfId="14711"/>
    <cellStyle name="Millares 2 38" xfId="14712"/>
    <cellStyle name="Millares 2 39" xfId="14713"/>
    <cellStyle name="Millares 2 4" xfId="14714"/>
    <cellStyle name="Millares 2 4 10" xfId="14715"/>
    <cellStyle name="Millares 2 4 11" xfId="14716"/>
    <cellStyle name="Millares 2 4 12" xfId="14717"/>
    <cellStyle name="Millares 2 4 13" xfId="14718"/>
    <cellStyle name="Millares 2 4 14" xfId="14719"/>
    <cellStyle name="Millares 2 4 2" xfId="14720"/>
    <cellStyle name="Millares 2 4 2 10" xfId="14721"/>
    <cellStyle name="Millares 2 4 2 2" xfId="14722"/>
    <cellStyle name="Millares 2 4 2 2 2" xfId="14723"/>
    <cellStyle name="Millares 2 4 2 3" xfId="14724"/>
    <cellStyle name="Millares 2 4 2 4" xfId="14725"/>
    <cellStyle name="Millares 2 4 2 5" xfId="14726"/>
    <cellStyle name="Millares 2 4 2 6" xfId="14727"/>
    <cellStyle name="Millares 2 4 2 7" xfId="14728"/>
    <cellStyle name="Millares 2 4 2 8" xfId="14729"/>
    <cellStyle name="Millares 2 4 2 9" xfId="14730"/>
    <cellStyle name="Millares 2 4 3" xfId="14731"/>
    <cellStyle name="Millares 2 4 3 2" xfId="14732"/>
    <cellStyle name="Millares 2 4 3 2 2" xfId="14733"/>
    <cellStyle name="Millares 2 4 3 3" xfId="14734"/>
    <cellStyle name="Millares 2 4 3 4" xfId="14735"/>
    <cellStyle name="Millares 2 4 3 5" xfId="14736"/>
    <cellStyle name="Millares 2 4 3 6" xfId="14737"/>
    <cellStyle name="Millares 2 4 4" xfId="14738"/>
    <cellStyle name="Millares 2 4 4 2" xfId="14739"/>
    <cellStyle name="Millares 2 4 4 2 2" xfId="14740"/>
    <cellStyle name="Millares 2 4 4 3" xfId="14741"/>
    <cellStyle name="Millares 2 4 4 4" xfId="14742"/>
    <cellStyle name="Millares 2 4 4 5" xfId="14743"/>
    <cellStyle name="Millares 2 4 4 6" xfId="14744"/>
    <cellStyle name="Millares 2 4 5" xfId="14745"/>
    <cellStyle name="Millares 2 4 5 2" xfId="14746"/>
    <cellStyle name="Millares 2 4 5 2 2" xfId="14747"/>
    <cellStyle name="Millares 2 4 5 3" xfId="14748"/>
    <cellStyle name="Millares 2 4 5 4" xfId="14749"/>
    <cellStyle name="Millares 2 4 5 5" xfId="14750"/>
    <cellStyle name="Millares 2 4 5 6" xfId="14751"/>
    <cellStyle name="Millares 2 4 6" xfId="14752"/>
    <cellStyle name="Millares 2 4 6 2" xfId="14753"/>
    <cellStyle name="Millares 2 4 6 3" xfId="14754"/>
    <cellStyle name="Millares 2 4 7" xfId="14755"/>
    <cellStyle name="Millares 2 4 7 2" xfId="14756"/>
    <cellStyle name="Millares 2 4 8" xfId="14757"/>
    <cellStyle name="Millares 2 4 8 2" xfId="14758"/>
    <cellStyle name="Millares 2 4 8 3" xfId="14759"/>
    <cellStyle name="Millares 2 4 9" xfId="14760"/>
    <cellStyle name="Millares 2 4 9 2" xfId="14761"/>
    <cellStyle name="Millares 2 40" xfId="14762"/>
    <cellStyle name="Millares 2 41" xfId="14763"/>
    <cellStyle name="Millares 2 42" xfId="14764"/>
    <cellStyle name="Millares 2 43" xfId="14765"/>
    <cellStyle name="Millares 2 44" xfId="14766"/>
    <cellStyle name="Millares 2 45" xfId="14767"/>
    <cellStyle name="Millares 2 46" xfId="14768"/>
    <cellStyle name="Millares 2 47" xfId="14769"/>
    <cellStyle name="Millares 2 48" xfId="14770"/>
    <cellStyle name="Millares 2 49" xfId="14771"/>
    <cellStyle name="Millares 2 5" xfId="14772"/>
    <cellStyle name="Millares 2 5 2" xfId="14773"/>
    <cellStyle name="Millares 2 5 3" xfId="14774"/>
    <cellStyle name="Millares 2 5 4" xfId="14775"/>
    <cellStyle name="Millares 2 5 5" xfId="14776"/>
    <cellStyle name="Millares 2 50" xfId="14777"/>
    <cellStyle name="Millares 2 51" xfId="14778"/>
    <cellStyle name="Millares 2 52" xfId="14779"/>
    <cellStyle name="Millares 2 53" xfId="14780"/>
    <cellStyle name="Millares 2 54" xfId="14781"/>
    <cellStyle name="Millares 2 55" xfId="14782"/>
    <cellStyle name="Millares 2 56" xfId="14783"/>
    <cellStyle name="Millares 2 57" xfId="14784"/>
    <cellStyle name="Millares 2 58" xfId="14785"/>
    <cellStyle name="Millares 2 59" xfId="14786"/>
    <cellStyle name="Millares 2 6" xfId="14787"/>
    <cellStyle name="Millares 2 6 2" xfId="14788"/>
    <cellStyle name="Millares 2 6 3" xfId="14789"/>
    <cellStyle name="Millares 2 6 4" xfId="14790"/>
    <cellStyle name="Millares 2 6 5" xfId="14791"/>
    <cellStyle name="Millares 2 60" xfId="14792"/>
    <cellStyle name="Millares 2 61" xfId="14793"/>
    <cellStyle name="Millares 2 62" xfId="14794"/>
    <cellStyle name="Millares 2 63" xfId="14795"/>
    <cellStyle name="Millares 2 64" xfId="14796"/>
    <cellStyle name="Millares 2 65" xfId="14797"/>
    <cellStyle name="Millares 2 66" xfId="14798"/>
    <cellStyle name="Millares 2 67" xfId="14799"/>
    <cellStyle name="Millares 2 68" xfId="14800"/>
    <cellStyle name="Millares 2 69" xfId="14801"/>
    <cellStyle name="Millares 2 7" xfId="14802"/>
    <cellStyle name="Millares 2 7 2" xfId="14803"/>
    <cellStyle name="Millares 2 7 3" xfId="14804"/>
    <cellStyle name="Millares 2 7 4" xfId="14805"/>
    <cellStyle name="Millares 2 70" xfId="14806"/>
    <cellStyle name="Millares 2 71" xfId="14807"/>
    <cellStyle name="Millares 2 72" xfId="14808"/>
    <cellStyle name="Millares 2 73" xfId="14809"/>
    <cellStyle name="Millares 2 74" xfId="14810"/>
    <cellStyle name="Millares 2 75" xfId="14811"/>
    <cellStyle name="Millares 2 76" xfId="14812"/>
    <cellStyle name="Millares 2 77" xfId="14813"/>
    <cellStyle name="Millares 2 78" xfId="14814"/>
    <cellStyle name="Millares 2 79" xfId="14815"/>
    <cellStyle name="Millares 2 8" xfId="14816"/>
    <cellStyle name="Millares 2 8 2" xfId="14817"/>
    <cellStyle name="Millares 2 8 3" xfId="14818"/>
    <cellStyle name="Millares 2 8 4" xfId="14819"/>
    <cellStyle name="Millares 2 80" xfId="14820"/>
    <cellStyle name="Millares 2 81" xfId="14821"/>
    <cellStyle name="Millares 2 82" xfId="14822"/>
    <cellStyle name="Millares 2 83" xfId="14823"/>
    <cellStyle name="Millares 2 84" xfId="14824"/>
    <cellStyle name="Millares 2 85" xfId="14825"/>
    <cellStyle name="Millares 2 86" xfId="14826"/>
    <cellStyle name="Millares 2 87" xfId="14827"/>
    <cellStyle name="Millares 2 88" xfId="14828"/>
    <cellStyle name="Millares 2 89" xfId="14829"/>
    <cellStyle name="Millares 2 9" xfId="14830"/>
    <cellStyle name="Millares 2 9 2" xfId="14831"/>
    <cellStyle name="Millares 2 9 3" xfId="14832"/>
    <cellStyle name="Millares 2 9 4" xfId="14833"/>
    <cellStyle name="Millares 2 90" xfId="14834"/>
    <cellStyle name="Millares 2_4(1). Mejoramiento 17-12-07" xfId="14835"/>
    <cellStyle name="Millares 20" xfId="14836"/>
    <cellStyle name="Millares 20 10" xfId="14837"/>
    <cellStyle name="Millares 20 11" xfId="14838"/>
    <cellStyle name="Millares 20 12" xfId="14839"/>
    <cellStyle name="Millares 20 2" xfId="14840"/>
    <cellStyle name="Millares 20 2 2" xfId="14841"/>
    <cellStyle name="Millares 20 2 3" xfId="14842"/>
    <cellStyle name="Millares 20 2 4" xfId="14843"/>
    <cellStyle name="Millares 20 3" xfId="14844"/>
    <cellStyle name="Millares 20 3 2" xfId="14845"/>
    <cellStyle name="Millares 20 3 3" xfId="14846"/>
    <cellStyle name="Millares 20 3 4" xfId="14847"/>
    <cellStyle name="Millares 20 4" xfId="14848"/>
    <cellStyle name="Millares 20 4 2" xfId="14849"/>
    <cellStyle name="Millares 20 4 3" xfId="14850"/>
    <cellStyle name="Millares 20 4 4" xfId="14851"/>
    <cellStyle name="Millares 20 5" xfId="14852"/>
    <cellStyle name="Millares 20 5 2" xfId="14853"/>
    <cellStyle name="Millares 20 5 3" xfId="14854"/>
    <cellStyle name="Millares 20 5 4" xfId="14855"/>
    <cellStyle name="Millares 20 6" xfId="14856"/>
    <cellStyle name="Millares 20 6 2" xfId="14857"/>
    <cellStyle name="Millares 20 6 3" xfId="14858"/>
    <cellStyle name="Millares 20 6 4" xfId="14859"/>
    <cellStyle name="Millares 20 7" xfId="14860"/>
    <cellStyle name="Millares 20 7 2" xfId="14861"/>
    <cellStyle name="Millares 20 7 3" xfId="14862"/>
    <cellStyle name="Millares 20 7 4" xfId="14863"/>
    <cellStyle name="Millares 20 8" xfId="14864"/>
    <cellStyle name="Millares 20 8 2" xfId="14865"/>
    <cellStyle name="Millares 20 8 3" xfId="14866"/>
    <cellStyle name="Millares 20 8 4" xfId="14867"/>
    <cellStyle name="Millares 20 9" xfId="14868"/>
    <cellStyle name="Millares 21" xfId="14869"/>
    <cellStyle name="Millares 21 10" xfId="14870"/>
    <cellStyle name="Millares 21 11" xfId="14871"/>
    <cellStyle name="Millares 21 12" xfId="14872"/>
    <cellStyle name="Millares 21 2" xfId="14873"/>
    <cellStyle name="Millares 21 2 2" xfId="14874"/>
    <cellStyle name="Millares 21 2 3" xfId="14875"/>
    <cellStyle name="Millares 21 2 4" xfId="14876"/>
    <cellStyle name="Millares 21 3" xfId="14877"/>
    <cellStyle name="Millares 21 3 2" xfId="14878"/>
    <cellStyle name="Millares 21 3 3" xfId="14879"/>
    <cellStyle name="Millares 21 3 4" xfId="14880"/>
    <cellStyle name="Millares 21 4" xfId="14881"/>
    <cellStyle name="Millares 21 4 2" xfId="14882"/>
    <cellStyle name="Millares 21 4 3" xfId="14883"/>
    <cellStyle name="Millares 21 4 4" xfId="14884"/>
    <cellStyle name="Millares 21 5" xfId="14885"/>
    <cellStyle name="Millares 21 5 2" xfId="14886"/>
    <cellStyle name="Millares 21 5 3" xfId="14887"/>
    <cellStyle name="Millares 21 5 4" xfId="14888"/>
    <cellStyle name="Millares 21 6" xfId="14889"/>
    <cellStyle name="Millares 21 6 2" xfId="14890"/>
    <cellStyle name="Millares 21 6 3" xfId="14891"/>
    <cellStyle name="Millares 21 6 4" xfId="14892"/>
    <cellStyle name="Millares 21 7" xfId="14893"/>
    <cellStyle name="Millares 21 7 2" xfId="14894"/>
    <cellStyle name="Millares 21 7 3" xfId="14895"/>
    <cellStyle name="Millares 21 7 4" xfId="14896"/>
    <cellStyle name="Millares 21 8" xfId="14897"/>
    <cellStyle name="Millares 21 8 2" xfId="14898"/>
    <cellStyle name="Millares 21 8 3" xfId="14899"/>
    <cellStyle name="Millares 21 8 4" xfId="14900"/>
    <cellStyle name="Millares 21 9" xfId="14901"/>
    <cellStyle name="Millares 22" xfId="14902"/>
    <cellStyle name="Millares 22 10" xfId="14903"/>
    <cellStyle name="Millares 22 11" xfId="14904"/>
    <cellStyle name="Millares 22 12" xfId="14905"/>
    <cellStyle name="Millares 22 2" xfId="14906"/>
    <cellStyle name="Millares 22 2 2" xfId="14907"/>
    <cellStyle name="Millares 22 2 3" xfId="14908"/>
    <cellStyle name="Millares 22 2 4" xfId="14909"/>
    <cellStyle name="Millares 22 3" xfId="14910"/>
    <cellStyle name="Millares 22 3 2" xfId="14911"/>
    <cellStyle name="Millares 22 3 3" xfId="14912"/>
    <cellStyle name="Millares 22 3 4" xfId="14913"/>
    <cellStyle name="Millares 22 4" xfId="14914"/>
    <cellStyle name="Millares 22 4 2" xfId="14915"/>
    <cellStyle name="Millares 22 4 3" xfId="14916"/>
    <cellStyle name="Millares 22 4 4" xfId="14917"/>
    <cellStyle name="Millares 22 5" xfId="14918"/>
    <cellStyle name="Millares 22 5 2" xfId="14919"/>
    <cellStyle name="Millares 22 5 3" xfId="14920"/>
    <cellStyle name="Millares 22 5 4" xfId="14921"/>
    <cellStyle name="Millares 22 6" xfId="14922"/>
    <cellStyle name="Millares 22 6 2" xfId="14923"/>
    <cellStyle name="Millares 22 6 3" xfId="14924"/>
    <cellStyle name="Millares 22 6 4" xfId="14925"/>
    <cellStyle name="Millares 22 7" xfId="14926"/>
    <cellStyle name="Millares 22 7 2" xfId="14927"/>
    <cellStyle name="Millares 22 7 3" xfId="14928"/>
    <cellStyle name="Millares 22 7 4" xfId="14929"/>
    <cellStyle name="Millares 22 8" xfId="14930"/>
    <cellStyle name="Millares 22 8 2" xfId="14931"/>
    <cellStyle name="Millares 22 8 3" xfId="14932"/>
    <cellStyle name="Millares 22 8 4" xfId="14933"/>
    <cellStyle name="Millares 22 9" xfId="14934"/>
    <cellStyle name="Millares 23" xfId="14935"/>
    <cellStyle name="Millares 23 10" xfId="14936"/>
    <cellStyle name="Millares 23 11" xfId="14937"/>
    <cellStyle name="Millares 23 12" xfId="14938"/>
    <cellStyle name="Millares 23 2" xfId="14939"/>
    <cellStyle name="Millares 23 2 2" xfId="14940"/>
    <cellStyle name="Millares 23 2 3" xfId="14941"/>
    <cellStyle name="Millares 23 2 4" xfId="14942"/>
    <cellStyle name="Millares 23 3" xfId="14943"/>
    <cellStyle name="Millares 23 3 2" xfId="14944"/>
    <cellStyle name="Millares 23 3 3" xfId="14945"/>
    <cellStyle name="Millares 23 3 4" xfId="14946"/>
    <cellStyle name="Millares 23 4" xfId="14947"/>
    <cellStyle name="Millares 23 4 2" xfId="14948"/>
    <cellStyle name="Millares 23 4 3" xfId="14949"/>
    <cellStyle name="Millares 23 4 4" xfId="14950"/>
    <cellStyle name="Millares 23 5" xfId="14951"/>
    <cellStyle name="Millares 23 5 2" xfId="14952"/>
    <cellStyle name="Millares 23 5 3" xfId="14953"/>
    <cellStyle name="Millares 23 5 4" xfId="14954"/>
    <cellStyle name="Millares 23 6" xfId="14955"/>
    <cellStyle name="Millares 23 6 2" xfId="14956"/>
    <cellStyle name="Millares 23 6 3" xfId="14957"/>
    <cellStyle name="Millares 23 6 4" xfId="14958"/>
    <cellStyle name="Millares 23 7" xfId="14959"/>
    <cellStyle name="Millares 23 7 2" xfId="14960"/>
    <cellStyle name="Millares 23 7 3" xfId="14961"/>
    <cellStyle name="Millares 23 7 4" xfId="14962"/>
    <cellStyle name="Millares 23 8" xfId="14963"/>
    <cellStyle name="Millares 23 8 2" xfId="14964"/>
    <cellStyle name="Millares 23 8 3" xfId="14965"/>
    <cellStyle name="Millares 23 8 4" xfId="14966"/>
    <cellStyle name="Millares 23 9" xfId="14967"/>
    <cellStyle name="Millares 24" xfId="14968"/>
    <cellStyle name="Millares 24 10" xfId="14969"/>
    <cellStyle name="Millares 24 11" xfId="14970"/>
    <cellStyle name="Millares 24 12" xfId="14971"/>
    <cellStyle name="Millares 24 2" xfId="14972"/>
    <cellStyle name="Millares 24 2 2" xfId="14973"/>
    <cellStyle name="Millares 24 2 3" xfId="14974"/>
    <cellStyle name="Millares 24 2 4" xfId="14975"/>
    <cellStyle name="Millares 24 3" xfId="14976"/>
    <cellStyle name="Millares 24 3 2" xfId="14977"/>
    <cellStyle name="Millares 24 3 3" xfId="14978"/>
    <cellStyle name="Millares 24 3 4" xfId="14979"/>
    <cellStyle name="Millares 24 4" xfId="14980"/>
    <cellStyle name="Millares 24 4 2" xfId="14981"/>
    <cellStyle name="Millares 24 4 3" xfId="14982"/>
    <cellStyle name="Millares 24 4 4" xfId="14983"/>
    <cellStyle name="Millares 24 5" xfId="14984"/>
    <cellStyle name="Millares 24 5 2" xfId="14985"/>
    <cellStyle name="Millares 24 5 3" xfId="14986"/>
    <cellStyle name="Millares 24 5 4" xfId="14987"/>
    <cellStyle name="Millares 24 6" xfId="14988"/>
    <cellStyle name="Millares 24 6 2" xfId="14989"/>
    <cellStyle name="Millares 24 6 3" xfId="14990"/>
    <cellStyle name="Millares 24 6 4" xfId="14991"/>
    <cellStyle name="Millares 24 7" xfId="14992"/>
    <cellStyle name="Millares 24 7 2" xfId="14993"/>
    <cellStyle name="Millares 24 7 3" xfId="14994"/>
    <cellStyle name="Millares 24 7 4" xfId="14995"/>
    <cellStyle name="Millares 24 8" xfId="14996"/>
    <cellStyle name="Millares 24 8 2" xfId="14997"/>
    <cellStyle name="Millares 24 8 3" xfId="14998"/>
    <cellStyle name="Millares 24 8 4" xfId="14999"/>
    <cellStyle name="Millares 24 9" xfId="15000"/>
    <cellStyle name="Millares 25" xfId="15001"/>
    <cellStyle name="Millares 25 10" xfId="15002"/>
    <cellStyle name="Millares 25 11" xfId="15003"/>
    <cellStyle name="Millares 25 12" xfId="15004"/>
    <cellStyle name="Millares 25 2" xfId="15005"/>
    <cellStyle name="Millares 25 2 2" xfId="15006"/>
    <cellStyle name="Millares 25 2 3" xfId="15007"/>
    <cellStyle name="Millares 25 2 4" xfId="15008"/>
    <cellStyle name="Millares 25 3" xfId="15009"/>
    <cellStyle name="Millares 25 3 2" xfId="15010"/>
    <cellStyle name="Millares 25 3 3" xfId="15011"/>
    <cellStyle name="Millares 25 3 4" xfId="15012"/>
    <cellStyle name="Millares 25 4" xfId="15013"/>
    <cellStyle name="Millares 25 4 2" xfId="15014"/>
    <cellStyle name="Millares 25 4 3" xfId="15015"/>
    <cellStyle name="Millares 25 4 4" xfId="15016"/>
    <cellStyle name="Millares 25 5" xfId="15017"/>
    <cellStyle name="Millares 25 5 2" xfId="15018"/>
    <cellStyle name="Millares 25 5 3" xfId="15019"/>
    <cellStyle name="Millares 25 5 4" xfId="15020"/>
    <cellStyle name="Millares 25 6" xfId="15021"/>
    <cellStyle name="Millares 25 6 2" xfId="15022"/>
    <cellStyle name="Millares 25 6 3" xfId="15023"/>
    <cellStyle name="Millares 25 6 4" xfId="15024"/>
    <cellStyle name="Millares 25 7" xfId="15025"/>
    <cellStyle name="Millares 25 7 2" xfId="15026"/>
    <cellStyle name="Millares 25 7 3" xfId="15027"/>
    <cellStyle name="Millares 25 7 4" xfId="15028"/>
    <cellStyle name="Millares 25 8" xfId="15029"/>
    <cellStyle name="Millares 25 8 2" xfId="15030"/>
    <cellStyle name="Millares 25 8 3" xfId="15031"/>
    <cellStyle name="Millares 25 8 4" xfId="15032"/>
    <cellStyle name="Millares 25 9" xfId="15033"/>
    <cellStyle name="Millares 26" xfId="15034"/>
    <cellStyle name="Millares 26 10" xfId="15035"/>
    <cellStyle name="Millares 26 11" xfId="15036"/>
    <cellStyle name="Millares 26 2" xfId="15037"/>
    <cellStyle name="Millares 26 2 2" xfId="15038"/>
    <cellStyle name="Millares 26 2 3" xfId="15039"/>
    <cellStyle name="Millares 26 2 4" xfId="15040"/>
    <cellStyle name="Millares 26 3" xfId="15041"/>
    <cellStyle name="Millares 26 3 2" xfId="15042"/>
    <cellStyle name="Millares 26 3 3" xfId="15043"/>
    <cellStyle name="Millares 26 3 4" xfId="15044"/>
    <cellStyle name="Millares 26 4" xfId="15045"/>
    <cellStyle name="Millares 26 4 2" xfId="15046"/>
    <cellStyle name="Millares 26 4 3" xfId="15047"/>
    <cellStyle name="Millares 26 4 4" xfId="15048"/>
    <cellStyle name="Millares 26 5" xfId="15049"/>
    <cellStyle name="Millares 26 5 2" xfId="15050"/>
    <cellStyle name="Millares 26 5 3" xfId="15051"/>
    <cellStyle name="Millares 26 5 4" xfId="15052"/>
    <cellStyle name="Millares 26 6" xfId="15053"/>
    <cellStyle name="Millares 26 6 2" xfId="15054"/>
    <cellStyle name="Millares 26 6 3" xfId="15055"/>
    <cellStyle name="Millares 26 6 4" xfId="15056"/>
    <cellStyle name="Millares 26 7" xfId="15057"/>
    <cellStyle name="Millares 26 7 2" xfId="15058"/>
    <cellStyle name="Millares 26 7 3" xfId="15059"/>
    <cellStyle name="Millares 26 7 4" xfId="15060"/>
    <cellStyle name="Millares 26 8" xfId="15061"/>
    <cellStyle name="Millares 26 8 2" xfId="15062"/>
    <cellStyle name="Millares 26 8 3" xfId="15063"/>
    <cellStyle name="Millares 26 8 4" xfId="15064"/>
    <cellStyle name="Millares 26 9" xfId="15065"/>
    <cellStyle name="Millares 27" xfId="15066"/>
    <cellStyle name="Millares 27 10" xfId="15067"/>
    <cellStyle name="Millares 27 10 2" xfId="15068"/>
    <cellStyle name="Millares 27 10 3" xfId="15069"/>
    <cellStyle name="Millares 27 10 4" xfId="15070"/>
    <cellStyle name="Millares 27 11" xfId="15071"/>
    <cellStyle name="Millares 27 11 2" xfId="15072"/>
    <cellStyle name="Millares 27 11 3" xfId="15073"/>
    <cellStyle name="Millares 27 11 4" xfId="15074"/>
    <cellStyle name="Millares 27 12" xfId="15075"/>
    <cellStyle name="Millares 27 12 2" xfId="15076"/>
    <cellStyle name="Millares 27 12 3" xfId="15077"/>
    <cellStyle name="Millares 27 12 4" xfId="15078"/>
    <cellStyle name="Millares 27 13" xfId="15079"/>
    <cellStyle name="Millares 27 13 2" xfId="15080"/>
    <cellStyle name="Millares 27 13 3" xfId="15081"/>
    <cellStyle name="Millares 27 13 4" xfId="15082"/>
    <cellStyle name="Millares 27 14" xfId="15083"/>
    <cellStyle name="Millares 27 14 2" xfId="15084"/>
    <cellStyle name="Millares 27 14 3" xfId="15085"/>
    <cellStyle name="Millares 27 14 4" xfId="15086"/>
    <cellStyle name="Millares 27 15" xfId="15087"/>
    <cellStyle name="Millares 27 15 2" xfId="15088"/>
    <cellStyle name="Millares 27 15 3" xfId="15089"/>
    <cellStyle name="Millares 27 15 4" xfId="15090"/>
    <cellStyle name="Millares 27 16" xfId="15091"/>
    <cellStyle name="Millares 27 17" xfId="15092"/>
    <cellStyle name="Millares 27 18" xfId="15093"/>
    <cellStyle name="Millares 27 2" xfId="15094"/>
    <cellStyle name="Millares 27 2 2" xfId="15095"/>
    <cellStyle name="Millares 27 2 2 2" xfId="15096"/>
    <cellStyle name="Millares 27 2 2 3" xfId="15097"/>
    <cellStyle name="Millares 27 2 2 4" xfId="15098"/>
    <cellStyle name="Millares 27 2 3" xfId="15099"/>
    <cellStyle name="Millares 27 2 3 2" xfId="15100"/>
    <cellStyle name="Millares 27 2 3 3" xfId="15101"/>
    <cellStyle name="Millares 27 2 3 4" xfId="15102"/>
    <cellStyle name="Millares 27 2 4" xfId="15103"/>
    <cellStyle name="Millares 27 2 4 2" xfId="15104"/>
    <cellStyle name="Millares 27 2 4 3" xfId="15105"/>
    <cellStyle name="Millares 27 2 4 4" xfId="15106"/>
    <cellStyle name="Millares 27 2 5" xfId="15107"/>
    <cellStyle name="Millares 27 2 5 2" xfId="15108"/>
    <cellStyle name="Millares 27 2 5 3" xfId="15109"/>
    <cellStyle name="Millares 27 2 5 4" xfId="15110"/>
    <cellStyle name="Millares 27 2 6" xfId="15111"/>
    <cellStyle name="Millares 27 2 6 2" xfId="15112"/>
    <cellStyle name="Millares 27 2 6 3" xfId="15113"/>
    <cellStyle name="Millares 27 2 6 4" xfId="15114"/>
    <cellStyle name="Millares 27 2 7" xfId="15115"/>
    <cellStyle name="Millares 27 2 8" xfId="15116"/>
    <cellStyle name="Millares 27 2 9" xfId="15117"/>
    <cellStyle name="Millares 27 3" xfId="15118"/>
    <cellStyle name="Millares 27 3 2" xfId="15119"/>
    <cellStyle name="Millares 27 3 3" xfId="15120"/>
    <cellStyle name="Millares 27 3 4" xfId="15121"/>
    <cellStyle name="Millares 27 4" xfId="15122"/>
    <cellStyle name="Millares 27 4 2" xfId="15123"/>
    <cellStyle name="Millares 27 4 3" xfId="15124"/>
    <cellStyle name="Millares 27 4 4" xfId="15125"/>
    <cellStyle name="Millares 27 5" xfId="15126"/>
    <cellStyle name="Millares 27 5 2" xfId="15127"/>
    <cellStyle name="Millares 27 5 3" xfId="15128"/>
    <cellStyle name="Millares 27 5 4" xfId="15129"/>
    <cellStyle name="Millares 27 6" xfId="15130"/>
    <cellStyle name="Millares 27 6 2" xfId="15131"/>
    <cellStyle name="Millares 27 6 3" xfId="15132"/>
    <cellStyle name="Millares 27 6 4" xfId="15133"/>
    <cellStyle name="Millares 27 7" xfId="15134"/>
    <cellStyle name="Millares 27 7 2" xfId="15135"/>
    <cellStyle name="Millares 27 7 3" xfId="15136"/>
    <cellStyle name="Millares 27 7 4" xfId="15137"/>
    <cellStyle name="Millares 27 8" xfId="15138"/>
    <cellStyle name="Millares 27 8 2" xfId="15139"/>
    <cellStyle name="Millares 27 8 3" xfId="15140"/>
    <cellStyle name="Millares 27 8 4" xfId="15141"/>
    <cellStyle name="Millares 27 9" xfId="15142"/>
    <cellStyle name="Millares 27 9 2" xfId="15143"/>
    <cellStyle name="Millares 27 9 3" xfId="15144"/>
    <cellStyle name="Millares 27 9 4" xfId="15145"/>
    <cellStyle name="Millares 28" xfId="15146"/>
    <cellStyle name="Millares 28 2" xfId="15147"/>
    <cellStyle name="Millares 29" xfId="15148"/>
    <cellStyle name="Millares 29 2" xfId="15149"/>
    <cellStyle name="Millares 3" xfId="15150"/>
    <cellStyle name="Millares 3 10" xfId="15151"/>
    <cellStyle name="Millares 3 10 2" xfId="15152"/>
    <cellStyle name="Millares 3 10 3" xfId="15153"/>
    <cellStyle name="Millares 3 10 4" xfId="15154"/>
    <cellStyle name="Millares 3 10 5" xfId="15155"/>
    <cellStyle name="Millares 3 11" xfId="15156"/>
    <cellStyle name="Millares 3 11 2" xfId="15157"/>
    <cellStyle name="Millares 3 11 3" xfId="15158"/>
    <cellStyle name="Millares 3 12" xfId="15159"/>
    <cellStyle name="Millares 3 12 2" xfId="15160"/>
    <cellStyle name="Millares 3 13" xfId="15161"/>
    <cellStyle name="Millares 3 13 2" xfId="15162"/>
    <cellStyle name="Millares 3 13 3" xfId="15163"/>
    <cellStyle name="Millares 3 13 4" xfId="15164"/>
    <cellStyle name="Millares 3 13 5" xfId="15165"/>
    <cellStyle name="Millares 3 13 6" xfId="15166"/>
    <cellStyle name="Millares 3 14" xfId="15167"/>
    <cellStyle name="Millares 3 14 2" xfId="15168"/>
    <cellStyle name="Millares 3 14 3" xfId="15169"/>
    <cellStyle name="Millares 3 14 4" xfId="15170"/>
    <cellStyle name="Millares 3 14 5" xfId="15171"/>
    <cellStyle name="Millares 3 14 6" xfId="15172"/>
    <cellStyle name="Millares 3 15" xfId="15173"/>
    <cellStyle name="Millares 3 15 2" xfId="15174"/>
    <cellStyle name="Millares 3 15 3" xfId="15175"/>
    <cellStyle name="Millares 3 15 4" xfId="15176"/>
    <cellStyle name="Millares 3 15 5" xfId="15177"/>
    <cellStyle name="Millares 3 15 6" xfId="15178"/>
    <cellStyle name="Millares 3 16" xfId="15179"/>
    <cellStyle name="Millares 3 16 2" xfId="15180"/>
    <cellStyle name="Millares 3 17" xfId="15181"/>
    <cellStyle name="Millares 3 17 2" xfId="15182"/>
    <cellStyle name="Millares 3 18" xfId="15183"/>
    <cellStyle name="Millares 3 18 2" xfId="15184"/>
    <cellStyle name="Millares 3 19" xfId="15185"/>
    <cellStyle name="Millares 3 19 2" xfId="15186"/>
    <cellStyle name="Millares 3 2" xfId="15187"/>
    <cellStyle name="Millares 3 2 10" xfId="15188"/>
    <cellStyle name="Millares 3 2 11" xfId="15189"/>
    <cellStyle name="Millares 3 2 12" xfId="15190"/>
    <cellStyle name="Millares 3 2 13" xfId="15191"/>
    <cellStyle name="Millares 3 2 14" xfId="15192"/>
    <cellStyle name="Millares 3 2 15" xfId="15193"/>
    <cellStyle name="Millares 3 2 16" xfId="15194"/>
    <cellStyle name="Millares 3 2 17" xfId="15195"/>
    <cellStyle name="Millares 3 2 18" xfId="15196"/>
    <cellStyle name="Millares 3 2 19" xfId="15197"/>
    <cellStyle name="Millares 3 2 2" xfId="15198"/>
    <cellStyle name="Millares 3 2 2 2" xfId="15199"/>
    <cellStyle name="Millares 3 2 2 2 2" xfId="15200"/>
    <cellStyle name="Millares 3 2 2 2 3" xfId="15201"/>
    <cellStyle name="Millares 3 2 2 2 4" xfId="15202"/>
    <cellStyle name="Millares 3 2 2 2 5" xfId="15203"/>
    <cellStyle name="Millares 3 2 2 2 6" xfId="15204"/>
    <cellStyle name="Millares 3 2 2 3" xfId="15205"/>
    <cellStyle name="Millares 3 2 2 4" xfId="15206"/>
    <cellStyle name="Millares 3 2 2 5" xfId="15207"/>
    <cellStyle name="Millares 3 2 2 6" xfId="15208"/>
    <cellStyle name="Millares 3 2 2 7" xfId="15209"/>
    <cellStyle name="Millares 3 2 2 8" xfId="15210"/>
    <cellStyle name="Millares 3 2 20" xfId="15211"/>
    <cellStyle name="Millares 3 2 21" xfId="15212"/>
    <cellStyle name="Millares 3 2 3" xfId="15213"/>
    <cellStyle name="Millares 3 2 3 2" xfId="15214"/>
    <cellStyle name="Millares 3 2 4" xfId="15215"/>
    <cellStyle name="Millares 3 2 4 2" xfId="15216"/>
    <cellStyle name="Millares 3 2 4 3" xfId="15217"/>
    <cellStyle name="Millares 3 2 4 4" xfId="15218"/>
    <cellStyle name="Millares 3 2 4 5" xfId="15219"/>
    <cellStyle name="Millares 3 2 4 6" xfId="15220"/>
    <cellStyle name="Millares 3 2 5" xfId="15221"/>
    <cellStyle name="Millares 3 2 5 2" xfId="15222"/>
    <cellStyle name="Millares 3 2 6" xfId="15223"/>
    <cellStyle name="Millares 3 2 6 2" xfId="15224"/>
    <cellStyle name="Millares 3 2 7" xfId="15225"/>
    <cellStyle name="Millares 3 2 7 2" xfId="15226"/>
    <cellStyle name="Millares 3 2 8" xfId="15227"/>
    <cellStyle name="Millares 3 2 9" xfId="15228"/>
    <cellStyle name="Millares 3 20" xfId="15229"/>
    <cellStyle name="Millares 3 20 2" xfId="15230"/>
    <cellStyle name="Millares 3 21" xfId="15231"/>
    <cellStyle name="Millares 3 21 2" xfId="15232"/>
    <cellStyle name="Millares 3 22" xfId="15233"/>
    <cellStyle name="Millares 3 23" xfId="15234"/>
    <cellStyle name="Millares 3 23 2" xfId="15235"/>
    <cellStyle name="Millares 3 24" xfId="15236"/>
    <cellStyle name="Millares 3 25" xfId="15237"/>
    <cellStyle name="Millares 3 26" xfId="15238"/>
    <cellStyle name="Millares 3 27" xfId="15239"/>
    <cellStyle name="Millares 3 28" xfId="15240"/>
    <cellStyle name="Millares 3 29" xfId="15241"/>
    <cellStyle name="Millares 3 3" xfId="15242"/>
    <cellStyle name="Millares 3 3 2" xfId="15243"/>
    <cellStyle name="Millares 3 3 2 2" xfId="15244"/>
    <cellStyle name="Millares 3 3 3" xfId="15245"/>
    <cellStyle name="Millares 3 3 4" xfId="15246"/>
    <cellStyle name="Millares 3 3 5" xfId="15247"/>
    <cellStyle name="Millares 3 3 6" xfId="15248"/>
    <cellStyle name="Millares 3 30" xfId="15249"/>
    <cellStyle name="Millares 3 31" xfId="15250"/>
    <cellStyle name="Millares 3 32" xfId="15251"/>
    <cellStyle name="Millares 3 33" xfId="15252"/>
    <cellStyle name="Millares 3 34" xfId="15253"/>
    <cellStyle name="Millares 3 35" xfId="15254"/>
    <cellStyle name="Millares 3 36" xfId="15255"/>
    <cellStyle name="Millares 3 37" xfId="15256"/>
    <cellStyle name="Millares 3 38" xfId="15257"/>
    <cellStyle name="Millares 3 39" xfId="15258"/>
    <cellStyle name="Millares 3 4" xfId="15259"/>
    <cellStyle name="Millares 3 4 2" xfId="15260"/>
    <cellStyle name="Millares 3 4 3" xfId="15261"/>
    <cellStyle name="Millares 3 4 4" xfId="15262"/>
    <cellStyle name="Millares 3 4 5" xfId="15263"/>
    <cellStyle name="Millares 3 4 6" xfId="15264"/>
    <cellStyle name="Millares 3 40" xfId="15265"/>
    <cellStyle name="Millares 3 41" xfId="15266"/>
    <cellStyle name="Millares 3 41 2" xfId="15267"/>
    <cellStyle name="Millares 3 41 3" xfId="15268"/>
    <cellStyle name="Millares 3 41 4" xfId="15269"/>
    <cellStyle name="Millares 3 41 5" xfId="15270"/>
    <cellStyle name="Millares 3 41 6" xfId="15271"/>
    <cellStyle name="Millares 3 41 7" xfId="15272"/>
    <cellStyle name="Millares 3 41 8" xfId="15273"/>
    <cellStyle name="Millares 3 41 9" xfId="15274"/>
    <cellStyle name="Millares 3 42" xfId="15275"/>
    <cellStyle name="Millares 3 43" xfId="15276"/>
    <cellStyle name="Millares 3 44" xfId="15277"/>
    <cellStyle name="Millares 3 45" xfId="15278"/>
    <cellStyle name="Millares 3 46" xfId="15279"/>
    <cellStyle name="Millares 3 47" xfId="15280"/>
    <cellStyle name="Millares 3 48" xfId="15281"/>
    <cellStyle name="Millares 3 49" xfId="15282"/>
    <cellStyle name="Millares 3 5" xfId="15283"/>
    <cellStyle name="Millares 3 5 2" xfId="15284"/>
    <cellStyle name="Millares 3 5 3" xfId="15285"/>
    <cellStyle name="Millares 3 5 4" xfId="15286"/>
    <cellStyle name="Millares 3 5 5" xfId="15287"/>
    <cellStyle name="Millares 3 5 6" xfId="15288"/>
    <cellStyle name="Millares 3 50" xfId="15289"/>
    <cellStyle name="Millares 3 51" xfId="15290"/>
    <cellStyle name="Millares 3 52" xfId="15291"/>
    <cellStyle name="Millares 3 53" xfId="15292"/>
    <cellStyle name="Millares 3 54" xfId="15293"/>
    <cellStyle name="Millares 3 55" xfId="15294"/>
    <cellStyle name="Millares 3 56" xfId="15295"/>
    <cellStyle name="Millares 3 57" xfId="15296"/>
    <cellStyle name="Millares 3 58" xfId="15297"/>
    <cellStyle name="Millares 3 59" xfId="15298"/>
    <cellStyle name="Millares 3 6" xfId="15299"/>
    <cellStyle name="Millares 3 6 2" xfId="15300"/>
    <cellStyle name="Millares 3 6 3" xfId="15301"/>
    <cellStyle name="Millares 3 6 4" xfId="15302"/>
    <cellStyle name="Millares 3 6 5" xfId="15303"/>
    <cellStyle name="Millares 3 6 6" xfId="15304"/>
    <cellStyle name="Millares 3 60" xfId="15305"/>
    <cellStyle name="Millares 3 61" xfId="15306"/>
    <cellStyle name="Millares 3 62" xfId="15307"/>
    <cellStyle name="Millares 3 63" xfId="15308"/>
    <cellStyle name="Millares 3 64" xfId="15309"/>
    <cellStyle name="Millares 3 65" xfId="15310"/>
    <cellStyle name="Millares 3 66" xfId="15311"/>
    <cellStyle name="Millares 3 7" xfId="15312"/>
    <cellStyle name="Millares 3 7 2" xfId="15313"/>
    <cellStyle name="Millares 3 7 3" xfId="15314"/>
    <cellStyle name="Millares 3 7 4" xfId="15315"/>
    <cellStyle name="Millares 3 7 5" xfId="15316"/>
    <cellStyle name="Millares 3 7 6" xfId="15317"/>
    <cellStyle name="Millares 3 7 7" xfId="15318"/>
    <cellStyle name="Millares 3 8" xfId="17"/>
    <cellStyle name="Millares 3 8 2" xfId="15319"/>
    <cellStyle name="Millares 3 8 3" xfId="15320"/>
    <cellStyle name="Millares 3 8 4" xfId="15321"/>
    <cellStyle name="Millares 3 8 5" xfId="15322"/>
    <cellStyle name="Millares 3 8 6" xfId="15323"/>
    <cellStyle name="Millares 3 8 7" xfId="15324"/>
    <cellStyle name="Millares 3 9" xfId="15325"/>
    <cellStyle name="Millares 3 9 2" xfId="15326"/>
    <cellStyle name="Millares 3 9 3" xfId="15327"/>
    <cellStyle name="Millares 3 9 4" xfId="15328"/>
    <cellStyle name="Millares 3 9 5" xfId="15329"/>
    <cellStyle name="Millares 3_4(1). Mejoramiento 17-12-07" xfId="15330"/>
    <cellStyle name="Millares 30" xfId="15331"/>
    <cellStyle name="Millares 30 2" xfId="15332"/>
    <cellStyle name="Millares 31" xfId="15333"/>
    <cellStyle name="Millares 31 2" xfId="15334"/>
    <cellStyle name="Millares 32" xfId="15335"/>
    <cellStyle name="Millares 32 2" xfId="15336"/>
    <cellStyle name="Millares 33" xfId="15337"/>
    <cellStyle name="Millares 33 2" xfId="15338"/>
    <cellStyle name="Millares 33 3" xfId="15339"/>
    <cellStyle name="Millares 34" xfId="15340"/>
    <cellStyle name="Millares 34 2" xfId="15341"/>
    <cellStyle name="Millares 35" xfId="15342"/>
    <cellStyle name="Millares 35 10" xfId="15343"/>
    <cellStyle name="Millares 35 10 2" xfId="15344"/>
    <cellStyle name="Millares 35 11" xfId="15345"/>
    <cellStyle name="Millares 35 11 2" xfId="15346"/>
    <cellStyle name="Millares 35 12" xfId="15347"/>
    <cellStyle name="Millares 35 12 2" xfId="15348"/>
    <cellStyle name="Millares 35 13" xfId="15349"/>
    <cellStyle name="Millares 35 13 2" xfId="15350"/>
    <cellStyle name="Millares 35 14" xfId="15351"/>
    <cellStyle name="Millares 35 14 2" xfId="15352"/>
    <cellStyle name="Millares 35 15" xfId="15353"/>
    <cellStyle name="Millares 35 15 2" xfId="15354"/>
    <cellStyle name="Millares 35 16" xfId="15355"/>
    <cellStyle name="Millares 35 16 2" xfId="15356"/>
    <cellStyle name="Millares 35 17" xfId="15357"/>
    <cellStyle name="Millares 35 17 2" xfId="15358"/>
    <cellStyle name="Millares 35 18" xfId="15359"/>
    <cellStyle name="Millares 35 18 2" xfId="15360"/>
    <cellStyle name="Millares 35 19" xfId="15361"/>
    <cellStyle name="Millares 35 19 2" xfId="15362"/>
    <cellStyle name="Millares 35 2" xfId="15363"/>
    <cellStyle name="Millares 35 2 2" xfId="15364"/>
    <cellStyle name="Millares 35 20" xfId="15365"/>
    <cellStyle name="Millares 35 20 2" xfId="15366"/>
    <cellStyle name="Millares 35 21" xfId="15367"/>
    <cellStyle name="Millares 35 21 2" xfId="15368"/>
    <cellStyle name="Millares 35 22" xfId="15369"/>
    <cellStyle name="Millares 35 22 2" xfId="15370"/>
    <cellStyle name="Millares 35 23" xfId="15371"/>
    <cellStyle name="Millares 35 23 2" xfId="15372"/>
    <cellStyle name="Millares 35 24" xfId="15373"/>
    <cellStyle name="Millares 35 24 2" xfId="15374"/>
    <cellStyle name="Millares 35 25" xfId="15375"/>
    <cellStyle name="Millares 35 25 2" xfId="15376"/>
    <cellStyle name="Millares 35 26" xfId="15377"/>
    <cellStyle name="Millares 35 26 2" xfId="15378"/>
    <cellStyle name="Millares 35 27" xfId="15379"/>
    <cellStyle name="Millares 35 27 2" xfId="15380"/>
    <cellStyle name="Millares 35 28" xfId="15381"/>
    <cellStyle name="Millares 35 28 2" xfId="15382"/>
    <cellStyle name="Millares 35 29" xfId="15383"/>
    <cellStyle name="Millares 35 29 2" xfId="15384"/>
    <cellStyle name="Millares 35 3" xfId="15385"/>
    <cellStyle name="Millares 35 3 2" xfId="15386"/>
    <cellStyle name="Millares 35 30" xfId="15387"/>
    <cellStyle name="Millares 35 30 2" xfId="15388"/>
    <cellStyle name="Millares 35 31" xfId="15389"/>
    <cellStyle name="Millares 35 31 2" xfId="15390"/>
    <cellStyle name="Millares 35 32" xfId="15391"/>
    <cellStyle name="Millares 35 32 2" xfId="15392"/>
    <cellStyle name="Millares 35 33" xfId="15393"/>
    <cellStyle name="Millares 35 33 2" xfId="15394"/>
    <cellStyle name="Millares 35 34" xfId="15395"/>
    <cellStyle name="Millares 35 34 2" xfId="15396"/>
    <cellStyle name="Millares 35 35" xfId="15397"/>
    <cellStyle name="Millares 35 4" xfId="15398"/>
    <cellStyle name="Millares 35 4 2" xfId="15399"/>
    <cellStyle name="Millares 35 5" xfId="15400"/>
    <cellStyle name="Millares 35 5 2" xfId="15401"/>
    <cellStyle name="Millares 35 6" xfId="15402"/>
    <cellStyle name="Millares 35 6 2" xfId="15403"/>
    <cellStyle name="Millares 35 7" xfId="15404"/>
    <cellStyle name="Millares 35 7 2" xfId="15405"/>
    <cellStyle name="Millares 35 8" xfId="15406"/>
    <cellStyle name="Millares 35 8 2" xfId="15407"/>
    <cellStyle name="Millares 35 9" xfId="15408"/>
    <cellStyle name="Millares 35 9 2" xfId="15409"/>
    <cellStyle name="Millares 36" xfId="15410"/>
    <cellStyle name="Millares 36 10" xfId="15411"/>
    <cellStyle name="Millares 36 10 2" xfId="15412"/>
    <cellStyle name="Millares 36 11" xfId="15413"/>
    <cellStyle name="Millares 36 11 2" xfId="15414"/>
    <cellStyle name="Millares 36 12" xfId="15415"/>
    <cellStyle name="Millares 36 12 2" xfId="15416"/>
    <cellStyle name="Millares 36 13" xfId="15417"/>
    <cellStyle name="Millares 36 13 2" xfId="15418"/>
    <cellStyle name="Millares 36 14" xfId="15419"/>
    <cellStyle name="Millares 36 14 2" xfId="15420"/>
    <cellStyle name="Millares 36 15" xfId="15421"/>
    <cellStyle name="Millares 36 15 2" xfId="15422"/>
    <cellStyle name="Millares 36 16" xfId="15423"/>
    <cellStyle name="Millares 36 16 2" xfId="15424"/>
    <cellStyle name="Millares 36 17" xfId="15425"/>
    <cellStyle name="Millares 36 17 2" xfId="15426"/>
    <cellStyle name="Millares 36 18" xfId="15427"/>
    <cellStyle name="Millares 36 18 2" xfId="15428"/>
    <cellStyle name="Millares 36 19" xfId="15429"/>
    <cellStyle name="Millares 36 19 2" xfId="15430"/>
    <cellStyle name="Millares 36 2" xfId="15431"/>
    <cellStyle name="Millares 36 2 2" xfId="15432"/>
    <cellStyle name="Millares 36 20" xfId="15433"/>
    <cellStyle name="Millares 36 20 2" xfId="15434"/>
    <cellStyle name="Millares 36 21" xfId="15435"/>
    <cellStyle name="Millares 36 21 2" xfId="15436"/>
    <cellStyle name="Millares 36 22" xfId="15437"/>
    <cellStyle name="Millares 36 22 2" xfId="15438"/>
    <cellStyle name="Millares 36 23" xfId="15439"/>
    <cellStyle name="Millares 36 23 2" xfId="15440"/>
    <cellStyle name="Millares 36 24" xfId="15441"/>
    <cellStyle name="Millares 36 24 2" xfId="15442"/>
    <cellStyle name="Millares 36 25" xfId="15443"/>
    <cellStyle name="Millares 36 25 2" xfId="15444"/>
    <cellStyle name="Millares 36 26" xfId="15445"/>
    <cellStyle name="Millares 36 26 2" xfId="15446"/>
    <cellStyle name="Millares 36 27" xfId="15447"/>
    <cellStyle name="Millares 36 27 2" xfId="15448"/>
    <cellStyle name="Millares 36 28" xfId="15449"/>
    <cellStyle name="Millares 36 28 2" xfId="15450"/>
    <cellStyle name="Millares 36 29" xfId="15451"/>
    <cellStyle name="Millares 36 29 2" xfId="15452"/>
    <cellStyle name="Millares 36 3" xfId="15453"/>
    <cellStyle name="Millares 36 3 2" xfId="15454"/>
    <cellStyle name="Millares 36 30" xfId="15455"/>
    <cellStyle name="Millares 36 30 2" xfId="15456"/>
    <cellStyle name="Millares 36 31" xfId="15457"/>
    <cellStyle name="Millares 36 31 2" xfId="15458"/>
    <cellStyle name="Millares 36 32" xfId="15459"/>
    <cellStyle name="Millares 36 32 2" xfId="15460"/>
    <cellStyle name="Millares 36 33" xfId="15461"/>
    <cellStyle name="Millares 36 33 2" xfId="15462"/>
    <cellStyle name="Millares 36 34" xfId="15463"/>
    <cellStyle name="Millares 36 4" xfId="15464"/>
    <cellStyle name="Millares 36 4 2" xfId="15465"/>
    <cellStyle name="Millares 36 5" xfId="15466"/>
    <cellStyle name="Millares 36 5 2" xfId="15467"/>
    <cellStyle name="Millares 36 6" xfId="15468"/>
    <cellStyle name="Millares 36 6 2" xfId="15469"/>
    <cellStyle name="Millares 36 7" xfId="15470"/>
    <cellStyle name="Millares 36 7 2" xfId="15471"/>
    <cellStyle name="Millares 36 8" xfId="15472"/>
    <cellStyle name="Millares 36 8 2" xfId="15473"/>
    <cellStyle name="Millares 36 9" xfId="15474"/>
    <cellStyle name="Millares 36 9 2" xfId="15475"/>
    <cellStyle name="Millares 37" xfId="15476"/>
    <cellStyle name="Millares 37 10" xfId="15477"/>
    <cellStyle name="Millares 37 10 2" xfId="15478"/>
    <cellStyle name="Millares 37 11" xfId="15479"/>
    <cellStyle name="Millares 37 11 2" xfId="15480"/>
    <cellStyle name="Millares 37 12" xfId="15481"/>
    <cellStyle name="Millares 37 12 2" xfId="15482"/>
    <cellStyle name="Millares 37 13" xfId="15483"/>
    <cellStyle name="Millares 37 13 2" xfId="15484"/>
    <cellStyle name="Millares 37 14" xfId="15485"/>
    <cellStyle name="Millares 37 14 2" xfId="15486"/>
    <cellStyle name="Millares 37 15" xfId="15487"/>
    <cellStyle name="Millares 37 15 2" xfId="15488"/>
    <cellStyle name="Millares 37 16" xfId="15489"/>
    <cellStyle name="Millares 37 16 2" xfId="15490"/>
    <cellStyle name="Millares 37 17" xfId="15491"/>
    <cellStyle name="Millares 37 17 2" xfId="15492"/>
    <cellStyle name="Millares 37 18" xfId="15493"/>
    <cellStyle name="Millares 37 18 2" xfId="15494"/>
    <cellStyle name="Millares 37 19" xfId="15495"/>
    <cellStyle name="Millares 37 19 2" xfId="15496"/>
    <cellStyle name="Millares 37 2" xfId="15497"/>
    <cellStyle name="Millares 37 2 2" xfId="15498"/>
    <cellStyle name="Millares 37 20" xfId="15499"/>
    <cellStyle name="Millares 37 20 2" xfId="15500"/>
    <cellStyle name="Millares 37 21" xfId="15501"/>
    <cellStyle name="Millares 37 21 2" xfId="15502"/>
    <cellStyle name="Millares 37 22" xfId="15503"/>
    <cellStyle name="Millares 37 22 2" xfId="15504"/>
    <cellStyle name="Millares 37 23" xfId="15505"/>
    <cellStyle name="Millares 37 23 2" xfId="15506"/>
    <cellStyle name="Millares 37 24" xfId="15507"/>
    <cellStyle name="Millares 37 24 2" xfId="15508"/>
    <cellStyle name="Millares 37 25" xfId="15509"/>
    <cellStyle name="Millares 37 25 2" xfId="15510"/>
    <cellStyle name="Millares 37 26" xfId="15511"/>
    <cellStyle name="Millares 37 26 2" xfId="15512"/>
    <cellStyle name="Millares 37 27" xfId="15513"/>
    <cellStyle name="Millares 37 27 2" xfId="15514"/>
    <cellStyle name="Millares 37 28" xfId="15515"/>
    <cellStyle name="Millares 37 28 2" xfId="15516"/>
    <cellStyle name="Millares 37 29" xfId="15517"/>
    <cellStyle name="Millares 37 29 2" xfId="15518"/>
    <cellStyle name="Millares 37 3" xfId="15519"/>
    <cellStyle name="Millares 37 3 2" xfId="15520"/>
    <cellStyle name="Millares 37 30" xfId="15521"/>
    <cellStyle name="Millares 37 30 2" xfId="15522"/>
    <cellStyle name="Millares 37 31" xfId="15523"/>
    <cellStyle name="Millares 37 31 2" xfId="15524"/>
    <cellStyle name="Millares 37 32" xfId="15525"/>
    <cellStyle name="Millares 37 32 2" xfId="15526"/>
    <cellStyle name="Millares 37 33" xfId="15527"/>
    <cellStyle name="Millares 37 33 2" xfId="15528"/>
    <cellStyle name="Millares 37 34" xfId="15529"/>
    <cellStyle name="Millares 37 4" xfId="15530"/>
    <cellStyle name="Millares 37 4 2" xfId="15531"/>
    <cellStyle name="Millares 37 5" xfId="15532"/>
    <cellStyle name="Millares 37 5 2" xfId="15533"/>
    <cellStyle name="Millares 37 6" xfId="15534"/>
    <cellStyle name="Millares 37 6 2" xfId="15535"/>
    <cellStyle name="Millares 37 7" xfId="15536"/>
    <cellStyle name="Millares 37 7 2" xfId="15537"/>
    <cellStyle name="Millares 37 8" xfId="15538"/>
    <cellStyle name="Millares 37 8 2" xfId="15539"/>
    <cellStyle name="Millares 37 9" xfId="15540"/>
    <cellStyle name="Millares 37 9 2" xfId="15541"/>
    <cellStyle name="Millares 38" xfId="15542"/>
    <cellStyle name="Millares 38 2" xfId="15543"/>
    <cellStyle name="Millares 39" xfId="15544"/>
    <cellStyle name="Millares 39 2" xfId="15545"/>
    <cellStyle name="Millares 4" xfId="15546"/>
    <cellStyle name="Millares 4 10" xfId="15547"/>
    <cellStyle name="Millares 4 11" xfId="15548"/>
    <cellStyle name="Millares 4 11 2" xfId="15549"/>
    <cellStyle name="Millares 4 11 3" xfId="15550"/>
    <cellStyle name="Millares 4 11 4" xfId="15551"/>
    <cellStyle name="Millares 4 11 5" xfId="15552"/>
    <cellStyle name="Millares 4 12" xfId="15553"/>
    <cellStyle name="Millares 4 12 2" xfId="15554"/>
    <cellStyle name="Millares 4 12 3" xfId="15555"/>
    <cellStyle name="Millares 4 12 4" xfId="15556"/>
    <cellStyle name="Millares 4 12 5" xfId="15557"/>
    <cellStyle name="Millares 4 13" xfId="15558"/>
    <cellStyle name="Millares 4 13 2" xfId="15559"/>
    <cellStyle name="Millares 4 13 3" xfId="15560"/>
    <cellStyle name="Millares 4 13 4" xfId="15561"/>
    <cellStyle name="Millares 4 13 5" xfId="15562"/>
    <cellStyle name="Millares 4 14" xfId="15563"/>
    <cellStyle name="Millares 4 15" xfId="15564"/>
    <cellStyle name="Millares 4 16" xfId="15565"/>
    <cellStyle name="Millares 4 17" xfId="15566"/>
    <cellStyle name="Millares 4 18" xfId="15567"/>
    <cellStyle name="Millares 4 19" xfId="15568"/>
    <cellStyle name="Millares 4 2" xfId="15569"/>
    <cellStyle name="Millares 4 2 2" xfId="15570"/>
    <cellStyle name="Millares 4 2 2 2" xfId="15571"/>
    <cellStyle name="Millares 4 2 3" xfId="15572"/>
    <cellStyle name="Millares 4 2 3 2" xfId="15573"/>
    <cellStyle name="Millares 4 2 4" xfId="15574"/>
    <cellStyle name="Millares 4 2 5" xfId="15575"/>
    <cellStyle name="Millares 4 2 6" xfId="15576"/>
    <cellStyle name="Millares 4 20" xfId="15577"/>
    <cellStyle name="Millares 4 21" xfId="15578"/>
    <cellStyle name="Millares 4 22" xfId="15579"/>
    <cellStyle name="Millares 4 23" xfId="15580"/>
    <cellStyle name="Millares 4 24" xfId="15581"/>
    <cellStyle name="Millares 4 25" xfId="15582"/>
    <cellStyle name="Millares 4 26" xfId="15583"/>
    <cellStyle name="Millares 4 27" xfId="15584"/>
    <cellStyle name="Millares 4 28" xfId="15585"/>
    <cellStyle name="Millares 4 29" xfId="15586"/>
    <cellStyle name="Millares 4 3" xfId="15587"/>
    <cellStyle name="Millares 4 3 2" xfId="15588"/>
    <cellStyle name="Millares 4 3 2 2" xfId="15589"/>
    <cellStyle name="Millares 4 3 3" xfId="15590"/>
    <cellStyle name="Millares 4 3 4" xfId="15591"/>
    <cellStyle name="Millares 4 3 5" xfId="15592"/>
    <cellStyle name="Millares 4 30" xfId="15593"/>
    <cellStyle name="Millares 4 31" xfId="15594"/>
    <cellStyle name="Millares 4 32" xfId="15595"/>
    <cellStyle name="Millares 4 33" xfId="15596"/>
    <cellStyle name="Millares 4 34" xfId="15597"/>
    <cellStyle name="Millares 4 35" xfId="15598"/>
    <cellStyle name="Millares 4 36" xfId="15599"/>
    <cellStyle name="Millares 4 37" xfId="15600"/>
    <cellStyle name="Millares 4 38" xfId="15601"/>
    <cellStyle name="Millares 4 39" xfId="15602"/>
    <cellStyle name="Millares 4 4" xfId="15603"/>
    <cellStyle name="Millares 4 4 2" xfId="15604"/>
    <cellStyle name="Millares 4 4 3" xfId="15605"/>
    <cellStyle name="Millares 4 4 4" xfId="15606"/>
    <cellStyle name="Millares 4 4 5" xfId="15607"/>
    <cellStyle name="Millares 4 40" xfId="15608"/>
    <cellStyle name="Millares 4 41" xfId="15609"/>
    <cellStyle name="Millares 4 42" xfId="15610"/>
    <cellStyle name="Millares 4 43" xfId="15611"/>
    <cellStyle name="Millares 4 44" xfId="15612"/>
    <cellStyle name="Millares 4 45" xfId="15613"/>
    <cellStyle name="Millares 4 46" xfId="15614"/>
    <cellStyle name="Millares 4 47" xfId="15615"/>
    <cellStyle name="Millares 4 48" xfId="15616"/>
    <cellStyle name="Millares 4 49" xfId="15617"/>
    <cellStyle name="Millares 4 5" xfId="15618"/>
    <cellStyle name="Millares 4 5 2" xfId="15619"/>
    <cellStyle name="Millares 4 5 3" xfId="15620"/>
    <cellStyle name="Millares 4 5 4" xfId="15621"/>
    <cellStyle name="Millares 4 5 5" xfId="15622"/>
    <cellStyle name="Millares 4 50" xfId="15623"/>
    <cellStyle name="Millares 4 51" xfId="15624"/>
    <cellStyle name="Millares 4 52" xfId="15625"/>
    <cellStyle name="Millares 4 53" xfId="15626"/>
    <cellStyle name="Millares 4 54" xfId="15627"/>
    <cellStyle name="Millares 4 55" xfId="15628"/>
    <cellStyle name="Millares 4 56" xfId="15629"/>
    <cellStyle name="Millares 4 57" xfId="15630"/>
    <cellStyle name="Millares 4 6" xfId="15631"/>
    <cellStyle name="Millares 4 6 2" xfId="15632"/>
    <cellStyle name="Millares 4 6 3" xfId="15633"/>
    <cellStyle name="Millares 4 6 4" xfId="15634"/>
    <cellStyle name="Millares 4 6 5" xfId="15635"/>
    <cellStyle name="Millares 4 7" xfId="15636"/>
    <cellStyle name="Millares 4 7 2" xfId="15637"/>
    <cellStyle name="Millares 4 7 3" xfId="15638"/>
    <cellStyle name="Millares 4 7 4" xfId="15639"/>
    <cellStyle name="Millares 4 8" xfId="15640"/>
    <cellStyle name="Millares 4 8 2" xfId="15641"/>
    <cellStyle name="Millares 4 8 3" xfId="15642"/>
    <cellStyle name="Millares 4 8 4" xfId="15643"/>
    <cellStyle name="Millares 4 9" xfId="15644"/>
    <cellStyle name="Millares 40" xfId="15645"/>
    <cellStyle name="Millares 40 2" xfId="15646"/>
    <cellStyle name="Millares 41" xfId="15647"/>
    <cellStyle name="Millares 41 2" xfId="15648"/>
    <cellStyle name="Millares 42" xfId="15649"/>
    <cellStyle name="Millares 42 2" xfId="15650"/>
    <cellStyle name="Millares 43" xfId="15651"/>
    <cellStyle name="Millares 43 2" xfId="15652"/>
    <cellStyle name="Millares 44" xfId="15653"/>
    <cellStyle name="Millares 44 2" xfId="15654"/>
    <cellStyle name="Millares 45" xfId="15655"/>
    <cellStyle name="Millares 45 2" xfId="15656"/>
    <cellStyle name="Millares 46" xfId="15657"/>
    <cellStyle name="Millares 46 2" xfId="15658"/>
    <cellStyle name="Millares 46 3" xfId="15659"/>
    <cellStyle name="Millares 47" xfId="15660"/>
    <cellStyle name="Millares 47 2" xfId="15661"/>
    <cellStyle name="Millares 48" xfId="15662"/>
    <cellStyle name="Millares 48 2" xfId="15663"/>
    <cellStyle name="Millares 49" xfId="15664"/>
    <cellStyle name="Millares 49 2" xfId="15665"/>
    <cellStyle name="Millares 5" xfId="15666"/>
    <cellStyle name="Millares 5 10" xfId="15667"/>
    <cellStyle name="Millares 5 11" xfId="15668"/>
    <cellStyle name="Millares 5 11 2" xfId="15669"/>
    <cellStyle name="Millares 5 11 3" xfId="15670"/>
    <cellStyle name="Millares 5 11 4" xfId="15671"/>
    <cellStyle name="Millares 5 11 5" xfId="15672"/>
    <cellStyle name="Millares 5 12" xfId="15673"/>
    <cellStyle name="Millares 5 12 2" xfId="15674"/>
    <cellStyle name="Millares 5 12 3" xfId="15675"/>
    <cellStyle name="Millares 5 12 4" xfId="15676"/>
    <cellStyle name="Millares 5 12 5" xfId="15677"/>
    <cellStyle name="Millares 5 13" xfId="15678"/>
    <cellStyle name="Millares 5 13 2" xfId="15679"/>
    <cellStyle name="Millares 5 13 3" xfId="15680"/>
    <cellStyle name="Millares 5 13 4" xfId="15681"/>
    <cellStyle name="Millares 5 13 5" xfId="15682"/>
    <cellStyle name="Millares 5 14" xfId="15683"/>
    <cellStyle name="Millares 5 15" xfId="15684"/>
    <cellStyle name="Millares 5 16" xfId="15685"/>
    <cellStyle name="Millares 5 17" xfId="15686"/>
    <cellStyle name="Millares 5 18" xfId="15687"/>
    <cellStyle name="Millares 5 19" xfId="15688"/>
    <cellStyle name="Millares 5 2" xfId="15689"/>
    <cellStyle name="Millares 5 2 2" xfId="15690"/>
    <cellStyle name="Millares 5 2 2 2" xfId="15691"/>
    <cellStyle name="Millares 5 2 3" xfId="15692"/>
    <cellStyle name="Millares 5 2 4" xfId="15693"/>
    <cellStyle name="Millares 5 20" xfId="15694"/>
    <cellStyle name="Millares 5 21" xfId="15695"/>
    <cellStyle name="Millares 5 22" xfId="15696"/>
    <cellStyle name="Millares 5 23" xfId="15697"/>
    <cellStyle name="Millares 5 24" xfId="15698"/>
    <cellStyle name="Millares 5 25" xfId="15699"/>
    <cellStyle name="Millares 5 26" xfId="15700"/>
    <cellStyle name="Millares 5 27" xfId="15701"/>
    <cellStyle name="Millares 5 28" xfId="15702"/>
    <cellStyle name="Millares 5 29" xfId="15703"/>
    <cellStyle name="Millares 5 3" xfId="15704"/>
    <cellStyle name="Millares 5 3 2" xfId="15705"/>
    <cellStyle name="Millares 5 3 3" xfId="15706"/>
    <cellStyle name="Millares 5 3 4" xfId="15707"/>
    <cellStyle name="Millares 5 3 5" xfId="15708"/>
    <cellStyle name="Millares 5 30" xfId="15709"/>
    <cellStyle name="Millares 5 31" xfId="15710"/>
    <cellStyle name="Millares 5 32" xfId="15711"/>
    <cellStyle name="Millares 5 33" xfId="15712"/>
    <cellStyle name="Millares 5 34" xfId="15713"/>
    <cellStyle name="Millares 5 35" xfId="15714"/>
    <cellStyle name="Millares 5 36" xfId="15715"/>
    <cellStyle name="Millares 5 37" xfId="15716"/>
    <cellStyle name="Millares 5 38" xfId="15717"/>
    <cellStyle name="Millares 5 39" xfId="15718"/>
    <cellStyle name="Millares 5 4" xfId="15719"/>
    <cellStyle name="Millares 5 4 2" xfId="15720"/>
    <cellStyle name="Millares 5 4 3" xfId="15721"/>
    <cellStyle name="Millares 5 4 4" xfId="15722"/>
    <cellStyle name="Millares 5 4 5" xfId="15723"/>
    <cellStyle name="Millares 5 40" xfId="15724"/>
    <cellStyle name="Millares 5 41" xfId="15725"/>
    <cellStyle name="Millares 5 42" xfId="15726"/>
    <cellStyle name="Millares 5 43" xfId="15727"/>
    <cellStyle name="Millares 5 44" xfId="15728"/>
    <cellStyle name="Millares 5 45" xfId="15729"/>
    <cellStyle name="Millares 5 46" xfId="15730"/>
    <cellStyle name="Millares 5 47" xfId="15731"/>
    <cellStyle name="Millares 5 48" xfId="15732"/>
    <cellStyle name="Millares 5 49" xfId="15733"/>
    <cellStyle name="Millares 5 5" xfId="15734"/>
    <cellStyle name="Millares 5 5 2" xfId="15735"/>
    <cellStyle name="Millares 5 5 3" xfId="15736"/>
    <cellStyle name="Millares 5 5 4" xfId="15737"/>
    <cellStyle name="Millares 5 50" xfId="15738"/>
    <cellStyle name="Millares 5 51" xfId="15739"/>
    <cellStyle name="Millares 5 52" xfId="15740"/>
    <cellStyle name="Millares 5 53" xfId="15741"/>
    <cellStyle name="Millares 5 54" xfId="15742"/>
    <cellStyle name="Millares 5 55" xfId="15743"/>
    <cellStyle name="Millares 5 56" xfId="15744"/>
    <cellStyle name="Millares 5 57" xfId="15745"/>
    <cellStyle name="Millares 5 58" xfId="15746"/>
    <cellStyle name="Millares 5 6" xfId="15747"/>
    <cellStyle name="Millares 5 6 2" xfId="15748"/>
    <cellStyle name="Millares 5 6 3" xfId="15749"/>
    <cellStyle name="Millares 5 6 4" xfId="15750"/>
    <cellStyle name="Millares 5 7" xfId="15751"/>
    <cellStyle name="Millares 5 7 2" xfId="15752"/>
    <cellStyle name="Millares 5 7 3" xfId="15753"/>
    <cellStyle name="Millares 5 7 4" xfId="15754"/>
    <cellStyle name="Millares 5 8" xfId="15755"/>
    <cellStyle name="Millares 5 8 2" xfId="15756"/>
    <cellStyle name="Millares 5 8 3" xfId="15757"/>
    <cellStyle name="Millares 5 8 4" xfId="15758"/>
    <cellStyle name="Millares 5 9" xfId="15759"/>
    <cellStyle name="Millares 50" xfId="15760"/>
    <cellStyle name="Millares 50 2" xfId="15761"/>
    <cellStyle name="Millares 51" xfId="15762"/>
    <cellStyle name="Millares 51 2" xfId="15763"/>
    <cellStyle name="Millares 52" xfId="15764"/>
    <cellStyle name="Millares 52 2" xfId="15765"/>
    <cellStyle name="Millares 53" xfId="15766"/>
    <cellStyle name="Millares 53 2" xfId="15767"/>
    <cellStyle name="Millares 54" xfId="15768"/>
    <cellStyle name="Millares 54 2" xfId="15769"/>
    <cellStyle name="Millares 55" xfId="15770"/>
    <cellStyle name="Millares 55 2" xfId="15771"/>
    <cellStyle name="Millares 56" xfId="15772"/>
    <cellStyle name="Millares 56 2" xfId="15773"/>
    <cellStyle name="Millares 57" xfId="15774"/>
    <cellStyle name="Millares 57 2" xfId="15775"/>
    <cellStyle name="Millares 58" xfId="15776"/>
    <cellStyle name="Millares 58 2" xfId="15777"/>
    <cellStyle name="Millares 59" xfId="15778"/>
    <cellStyle name="Millares 59 2" xfId="15779"/>
    <cellStyle name="Millares 6" xfId="15780"/>
    <cellStyle name="Millares 6 10" xfId="15781"/>
    <cellStyle name="Millares 6 11" xfId="15782"/>
    <cellStyle name="Millares 6 12" xfId="15783"/>
    <cellStyle name="Millares 6 2" xfId="15784"/>
    <cellStyle name="Millares 6 2 2" xfId="15785"/>
    <cellStyle name="Millares 6 2 2 2" xfId="15786"/>
    <cellStyle name="Millares 6 2 3" xfId="15787"/>
    <cellStyle name="Millares 6 2 4" xfId="15788"/>
    <cellStyle name="Millares 6 2 5" xfId="15789"/>
    <cellStyle name="Millares 6 3" xfId="15790"/>
    <cellStyle name="Millares 6 3 2" xfId="15791"/>
    <cellStyle name="Millares 6 3 3" xfId="15792"/>
    <cellStyle name="Millares 6 3 4" xfId="15793"/>
    <cellStyle name="Millares 6 3 5" xfId="15794"/>
    <cellStyle name="Millares 6 4" xfId="15795"/>
    <cellStyle name="Millares 6 4 2" xfId="15796"/>
    <cellStyle name="Millares 6 4 3" xfId="15797"/>
    <cellStyle name="Millares 6 4 4" xfId="15798"/>
    <cellStyle name="Millares 6 4 5" xfId="15799"/>
    <cellStyle name="Millares 6 5" xfId="15800"/>
    <cellStyle name="Millares 6 5 2" xfId="15801"/>
    <cellStyle name="Millares 6 5 3" xfId="15802"/>
    <cellStyle name="Millares 6 5 4" xfId="15803"/>
    <cellStyle name="Millares 6 5 5" xfId="15804"/>
    <cellStyle name="Millares 6 6" xfId="15805"/>
    <cellStyle name="Millares 6 6 2" xfId="15806"/>
    <cellStyle name="Millares 6 6 3" xfId="15807"/>
    <cellStyle name="Millares 6 6 4" xfId="15808"/>
    <cellStyle name="Millares 6 7" xfId="15809"/>
    <cellStyle name="Millares 6 7 2" xfId="15810"/>
    <cellStyle name="Millares 6 7 3" xfId="15811"/>
    <cellStyle name="Millares 6 7 4" xfId="15812"/>
    <cellStyle name="Millares 6 8" xfId="15813"/>
    <cellStyle name="Millares 6 8 2" xfId="15814"/>
    <cellStyle name="Millares 6 8 3" xfId="15815"/>
    <cellStyle name="Millares 6 8 4" xfId="15816"/>
    <cellStyle name="Millares 6 9" xfId="15817"/>
    <cellStyle name="Millares 60" xfId="15818"/>
    <cellStyle name="Millares 60 2" xfId="15819"/>
    <cellStyle name="Millares 61" xfId="15820"/>
    <cellStyle name="Millares 61 2" xfId="15821"/>
    <cellStyle name="Millares 62" xfId="15822"/>
    <cellStyle name="Millares 62 2" xfId="15823"/>
    <cellStyle name="Millares 63" xfId="15824"/>
    <cellStyle name="Millares 63 2" xfId="15825"/>
    <cellStyle name="Millares 64" xfId="15826"/>
    <cellStyle name="Millares 64 2" xfId="15827"/>
    <cellStyle name="Millares 65" xfId="15828"/>
    <cellStyle name="Millares 65 2" xfId="15829"/>
    <cellStyle name="Millares 66" xfId="15830"/>
    <cellStyle name="Millares 66 2" xfId="15831"/>
    <cellStyle name="Millares 67" xfId="15832"/>
    <cellStyle name="Millares 67 2" xfId="15833"/>
    <cellStyle name="Millares 67 2 2" xfId="15834"/>
    <cellStyle name="Millares 67 2 2 2" xfId="15835"/>
    <cellStyle name="Millares 67 2 2 2 2" xfId="15836"/>
    <cellStyle name="Millares 68" xfId="15837"/>
    <cellStyle name="Millares 68 2" xfId="15838"/>
    <cellStyle name="Millares 69" xfId="15839"/>
    <cellStyle name="Millares 69 2" xfId="15840"/>
    <cellStyle name="Millares 7" xfId="15841"/>
    <cellStyle name="Millares 7 10" xfId="15842"/>
    <cellStyle name="Millares 7 11" xfId="15843"/>
    <cellStyle name="Millares 7 12" xfId="15844"/>
    <cellStyle name="Millares 7 13" xfId="15845"/>
    <cellStyle name="Millares 7 2" xfId="15846"/>
    <cellStyle name="Millares 7 2 2" xfId="15847"/>
    <cellStyle name="Millares 7 2 3" xfId="15848"/>
    <cellStyle name="Millares 7 2 4" xfId="15849"/>
    <cellStyle name="Millares 7 2 5" xfId="15850"/>
    <cellStyle name="Millares 7 3" xfId="15851"/>
    <cellStyle name="Millares 7 3 2" xfId="15852"/>
    <cellStyle name="Millares 7 3 3" xfId="15853"/>
    <cellStyle name="Millares 7 3 4" xfId="15854"/>
    <cellStyle name="Millares 7 3 5" xfId="15855"/>
    <cellStyle name="Millares 7 4" xfId="15856"/>
    <cellStyle name="Millares 7 4 2" xfId="15857"/>
    <cellStyle name="Millares 7 4 3" xfId="15858"/>
    <cellStyle name="Millares 7 4 4" xfId="15859"/>
    <cellStyle name="Millares 7 4 5" xfId="15860"/>
    <cellStyle name="Millares 7 5" xfId="15861"/>
    <cellStyle name="Millares 7 5 2" xfId="15862"/>
    <cellStyle name="Millares 7 5 3" xfId="15863"/>
    <cellStyle name="Millares 7 5 4" xfId="15864"/>
    <cellStyle name="Millares 7 6" xfId="15865"/>
    <cellStyle name="Millares 7 6 2" xfId="15866"/>
    <cellStyle name="Millares 7 6 3" xfId="15867"/>
    <cellStyle name="Millares 7 6 4" xfId="15868"/>
    <cellStyle name="Millares 7 7" xfId="15869"/>
    <cellStyle name="Millares 7 7 2" xfId="15870"/>
    <cellStyle name="Millares 7 7 3" xfId="15871"/>
    <cellStyle name="Millares 7 7 4" xfId="15872"/>
    <cellStyle name="Millares 7 8" xfId="15873"/>
    <cellStyle name="Millares 7 8 2" xfId="15874"/>
    <cellStyle name="Millares 7 8 3" xfId="15875"/>
    <cellStyle name="Millares 7 8 4" xfId="15876"/>
    <cellStyle name="Millares 7 9" xfId="15877"/>
    <cellStyle name="Millares 70" xfId="15878"/>
    <cellStyle name="Millares 70 2" xfId="15879"/>
    <cellStyle name="Millares 71" xfId="15880"/>
    <cellStyle name="Millares 71 2" xfId="15881"/>
    <cellStyle name="Millares 72" xfId="15882"/>
    <cellStyle name="Millares 72 2" xfId="15883"/>
    <cellStyle name="Millares 73" xfId="15884"/>
    <cellStyle name="Millares 73 2" xfId="15885"/>
    <cellStyle name="Millares 74" xfId="15886"/>
    <cellStyle name="Millares 74 2" xfId="15887"/>
    <cellStyle name="Millares 75" xfId="15888"/>
    <cellStyle name="Millares 75 2" xfId="15889"/>
    <cellStyle name="Millares 76" xfId="15890"/>
    <cellStyle name="Millares 76 2" xfId="15891"/>
    <cellStyle name="Millares 77" xfId="15892"/>
    <cellStyle name="Millares 77 2" xfId="15893"/>
    <cellStyle name="Millares 78" xfId="15894"/>
    <cellStyle name="Millares 78 2" xfId="15895"/>
    <cellStyle name="Millares 79" xfId="15896"/>
    <cellStyle name="Millares 79 2" xfId="15897"/>
    <cellStyle name="Millares 8" xfId="15898"/>
    <cellStyle name="Millares 8 10" xfId="15899"/>
    <cellStyle name="Millares 8 11" xfId="15900"/>
    <cellStyle name="Millares 8 12" xfId="15901"/>
    <cellStyle name="Millares 8 2" xfId="15902"/>
    <cellStyle name="Millares 8 2 2" xfId="15903"/>
    <cellStyle name="Millares 8 2 3" xfId="15904"/>
    <cellStyle name="Millares 8 2 4" xfId="15905"/>
    <cellStyle name="Millares 8 3" xfId="15906"/>
    <cellStyle name="Millares 8 3 2" xfId="15907"/>
    <cellStyle name="Millares 8 3 3" xfId="15908"/>
    <cellStyle name="Millares 8 3 4" xfId="15909"/>
    <cellStyle name="Millares 8 3 5" xfId="15910"/>
    <cellStyle name="Millares 8 4" xfId="15911"/>
    <cellStyle name="Millares 8 4 2" xfId="15912"/>
    <cellStyle name="Millares 8 4 3" xfId="15913"/>
    <cellStyle name="Millares 8 4 4" xfId="15914"/>
    <cellStyle name="Millares 8 4 5" xfId="15915"/>
    <cellStyle name="Millares 8 5" xfId="15916"/>
    <cellStyle name="Millares 8 5 2" xfId="15917"/>
    <cellStyle name="Millares 8 5 3" xfId="15918"/>
    <cellStyle name="Millares 8 5 4" xfId="15919"/>
    <cellStyle name="Millares 8 6" xfId="15920"/>
    <cellStyle name="Millares 8 6 2" xfId="15921"/>
    <cellStyle name="Millares 8 6 3" xfId="15922"/>
    <cellStyle name="Millares 8 6 4" xfId="15923"/>
    <cellStyle name="Millares 8 7" xfId="15924"/>
    <cellStyle name="Millares 8 7 2" xfId="15925"/>
    <cellStyle name="Millares 8 7 3" xfId="15926"/>
    <cellStyle name="Millares 8 7 4" xfId="15927"/>
    <cellStyle name="Millares 8 8" xfId="15928"/>
    <cellStyle name="Millares 8 8 2" xfId="15929"/>
    <cellStyle name="Millares 8 8 3" xfId="15930"/>
    <cellStyle name="Millares 8 8 4" xfId="15931"/>
    <cellStyle name="Millares 8 9" xfId="15932"/>
    <cellStyle name="Millares 80" xfId="15933"/>
    <cellStyle name="Millares 80 2" xfId="15934"/>
    <cellStyle name="Millares 81" xfId="15935"/>
    <cellStyle name="Millares 81 2" xfId="15936"/>
    <cellStyle name="Millares 82" xfId="15937"/>
    <cellStyle name="Millares 82 2" xfId="15938"/>
    <cellStyle name="Millares 83" xfId="15939"/>
    <cellStyle name="Millares 83 2" xfId="15940"/>
    <cellStyle name="Millares 84" xfId="15941"/>
    <cellStyle name="Millares 84 2" xfId="15942"/>
    <cellStyle name="Millares 85" xfId="15943"/>
    <cellStyle name="Millares 85 2" xfId="15944"/>
    <cellStyle name="Millares 85 3" xfId="15945"/>
    <cellStyle name="Millares 86" xfId="15946"/>
    <cellStyle name="Millares 86 2" xfId="15947"/>
    <cellStyle name="Millares 87" xfId="15948"/>
    <cellStyle name="Millares 87 2" xfId="15949"/>
    <cellStyle name="Millares 88" xfId="15950"/>
    <cellStyle name="Millares 88 2" xfId="15951"/>
    <cellStyle name="Millares 89" xfId="15952"/>
    <cellStyle name="Millares 89 2" xfId="15953"/>
    <cellStyle name="Millares 89 2 2" xfId="15954"/>
    <cellStyle name="Millares 89 3" xfId="15955"/>
    <cellStyle name="Millares 9" xfId="15956"/>
    <cellStyle name="Millares 9 10" xfId="15957"/>
    <cellStyle name="Millares 9 10 2" xfId="15958"/>
    <cellStyle name="Millares 9 11" xfId="15959"/>
    <cellStyle name="Millares 9 11 2" xfId="15960"/>
    <cellStyle name="Millares 9 12" xfId="15961"/>
    <cellStyle name="Millares 9 12 2" xfId="15962"/>
    <cellStyle name="Millares 9 13" xfId="15963"/>
    <cellStyle name="Millares 9 13 2" xfId="15964"/>
    <cellStyle name="Millares 9 14" xfId="15965"/>
    <cellStyle name="Millares 9 14 2" xfId="15966"/>
    <cellStyle name="Millares 9 15" xfId="15967"/>
    <cellStyle name="Millares 9 15 2" xfId="15968"/>
    <cellStyle name="Millares 9 16" xfId="15969"/>
    <cellStyle name="Millares 9 16 2" xfId="15970"/>
    <cellStyle name="Millares 9 17" xfId="15971"/>
    <cellStyle name="Millares 9 17 2" xfId="15972"/>
    <cellStyle name="Millares 9 18" xfId="15973"/>
    <cellStyle name="Millares 9 18 2" xfId="15974"/>
    <cellStyle name="Millares 9 19" xfId="15975"/>
    <cellStyle name="Millares 9 19 2" xfId="15976"/>
    <cellStyle name="Millares 9 2" xfId="15977"/>
    <cellStyle name="Millares 9 2 2" xfId="15978"/>
    <cellStyle name="Millares 9 2 3" xfId="15979"/>
    <cellStyle name="Millares 9 2 3 4" xfId="15980"/>
    <cellStyle name="Millares 9 2 4" xfId="15981"/>
    <cellStyle name="Millares 9 2 5" xfId="15982"/>
    <cellStyle name="Millares 9 20" xfId="15983"/>
    <cellStyle name="Millares 9 20 2" xfId="15984"/>
    <cellStyle name="Millares 9 21" xfId="15985"/>
    <cellStyle name="Millares 9 21 2" xfId="15986"/>
    <cellStyle name="Millares 9 22" xfId="15987"/>
    <cellStyle name="Millares 9 22 2" xfId="15988"/>
    <cellStyle name="Millares 9 23" xfId="15989"/>
    <cellStyle name="Millares 9 23 2" xfId="15990"/>
    <cellStyle name="Millares 9 24" xfId="15991"/>
    <cellStyle name="Millares 9 24 2" xfId="15992"/>
    <cellStyle name="Millares 9 25" xfId="15993"/>
    <cellStyle name="Millares 9 25 2" xfId="15994"/>
    <cellStyle name="Millares 9 26" xfId="15995"/>
    <cellStyle name="Millares 9 26 2" xfId="15996"/>
    <cellStyle name="Millares 9 27" xfId="15997"/>
    <cellStyle name="Millares 9 27 2" xfId="15998"/>
    <cellStyle name="Millares 9 28" xfId="15999"/>
    <cellStyle name="Millares 9 28 2" xfId="16000"/>
    <cellStyle name="Millares 9 29" xfId="16001"/>
    <cellStyle name="Millares 9 29 2" xfId="16002"/>
    <cellStyle name="Millares 9 3" xfId="16003"/>
    <cellStyle name="Millares 9 3 2" xfId="16004"/>
    <cellStyle name="Millares 9 3 3" xfId="16005"/>
    <cellStyle name="Millares 9 3 4" xfId="16006"/>
    <cellStyle name="Millares 9 3 5" xfId="16007"/>
    <cellStyle name="Millares 9 30" xfId="16008"/>
    <cellStyle name="Millares 9 30 2" xfId="16009"/>
    <cellStyle name="Millares 9 31" xfId="16010"/>
    <cellStyle name="Millares 9 31 2" xfId="16011"/>
    <cellStyle name="Millares 9 32" xfId="16012"/>
    <cellStyle name="Millares 9 32 2" xfId="16013"/>
    <cellStyle name="Millares 9 33" xfId="16014"/>
    <cellStyle name="Millares 9 33 2" xfId="16015"/>
    <cellStyle name="Millares 9 34" xfId="16016"/>
    <cellStyle name="Millares 9 34 2" xfId="16017"/>
    <cellStyle name="Millares 9 35" xfId="16018"/>
    <cellStyle name="Millares 9 35 2" xfId="16019"/>
    <cellStyle name="Millares 9 36" xfId="16020"/>
    <cellStyle name="Millares 9 36 2" xfId="16021"/>
    <cellStyle name="Millares 9 37" xfId="16022"/>
    <cellStyle name="Millares 9 37 2" xfId="16023"/>
    <cellStyle name="Millares 9 38" xfId="16024"/>
    <cellStyle name="Millares 9 38 2" xfId="16025"/>
    <cellStyle name="Millares 9 39" xfId="16026"/>
    <cellStyle name="Millares 9 39 2" xfId="16027"/>
    <cellStyle name="Millares 9 4" xfId="16028"/>
    <cellStyle name="Millares 9 4 2" xfId="16029"/>
    <cellStyle name="Millares 9 4 3" xfId="16030"/>
    <cellStyle name="Millares 9 4 4" xfId="16031"/>
    <cellStyle name="Millares 9 4 5" xfId="16032"/>
    <cellStyle name="Millares 9 40" xfId="16033"/>
    <cellStyle name="Millares 9 40 2" xfId="16034"/>
    <cellStyle name="Millares 9 41" xfId="16035"/>
    <cellStyle name="Millares 9 41 2" xfId="16036"/>
    <cellStyle name="Millares 9 42" xfId="16037"/>
    <cellStyle name="Millares 9 42 2" xfId="16038"/>
    <cellStyle name="Millares 9 43" xfId="16039"/>
    <cellStyle name="Millares 9 43 2" xfId="16040"/>
    <cellStyle name="Millares 9 44" xfId="16041"/>
    <cellStyle name="Millares 9 44 2" xfId="16042"/>
    <cellStyle name="Millares 9 45" xfId="16043"/>
    <cellStyle name="Millares 9 45 2" xfId="16044"/>
    <cellStyle name="Millares 9 46" xfId="16045"/>
    <cellStyle name="Millares 9 46 2" xfId="16046"/>
    <cellStyle name="Millares 9 47" xfId="16047"/>
    <cellStyle name="Millares 9 47 2" xfId="16048"/>
    <cellStyle name="Millares 9 48" xfId="16049"/>
    <cellStyle name="Millares 9 48 2" xfId="16050"/>
    <cellStyle name="Millares 9 49" xfId="16051"/>
    <cellStyle name="Millares 9 49 2" xfId="16052"/>
    <cellStyle name="Millares 9 5" xfId="16053"/>
    <cellStyle name="Millares 9 5 2" xfId="16054"/>
    <cellStyle name="Millares 9 5 3" xfId="16055"/>
    <cellStyle name="Millares 9 5 4" xfId="16056"/>
    <cellStyle name="Millares 9 50" xfId="16057"/>
    <cellStyle name="Millares 9 50 2" xfId="16058"/>
    <cellStyle name="Millares 9 51" xfId="16059"/>
    <cellStyle name="Millares 9 51 2" xfId="16060"/>
    <cellStyle name="Millares 9 52" xfId="16061"/>
    <cellStyle name="Millares 9 52 2" xfId="16062"/>
    <cellStyle name="Millares 9 53" xfId="16063"/>
    <cellStyle name="Millares 9 53 2" xfId="16064"/>
    <cellStyle name="Millares 9 54" xfId="16065"/>
    <cellStyle name="Millares 9 54 2" xfId="16066"/>
    <cellStyle name="Millares 9 55" xfId="16067"/>
    <cellStyle name="Millares 9 55 2" xfId="16068"/>
    <cellStyle name="Millares 9 56" xfId="16069"/>
    <cellStyle name="Millares 9 56 2" xfId="16070"/>
    <cellStyle name="Millares 9 57" xfId="16071"/>
    <cellStyle name="Millares 9 57 2" xfId="16072"/>
    <cellStyle name="Millares 9 58" xfId="16073"/>
    <cellStyle name="Millares 9 58 2" xfId="16074"/>
    <cellStyle name="Millares 9 59" xfId="16075"/>
    <cellStyle name="Millares 9 59 2" xfId="16076"/>
    <cellStyle name="Millares 9 6" xfId="16077"/>
    <cellStyle name="Millares 9 6 2" xfId="16078"/>
    <cellStyle name="Millares 9 6 3" xfId="16079"/>
    <cellStyle name="Millares 9 6 4" xfId="16080"/>
    <cellStyle name="Millares 9 60" xfId="16081"/>
    <cellStyle name="Millares 9 60 2" xfId="16082"/>
    <cellStyle name="Millares 9 61" xfId="16083"/>
    <cellStyle name="Millares 9 61 2" xfId="16084"/>
    <cellStyle name="Millares 9 62" xfId="16085"/>
    <cellStyle name="Millares 9 62 2" xfId="16086"/>
    <cellStyle name="Millares 9 63" xfId="16087"/>
    <cellStyle name="Millares 9 63 2" xfId="16088"/>
    <cellStyle name="Millares 9 64" xfId="16089"/>
    <cellStyle name="Millares 9 64 2" xfId="16090"/>
    <cellStyle name="Millares 9 65" xfId="16091"/>
    <cellStyle name="Millares 9 66" xfId="16092"/>
    <cellStyle name="Millares 9 67" xfId="16093"/>
    <cellStyle name="Millares 9 7" xfId="16094"/>
    <cellStyle name="Millares 9 7 2" xfId="16095"/>
    <cellStyle name="Millares 9 7 3" xfId="16096"/>
    <cellStyle name="Millares 9 7 4" xfId="16097"/>
    <cellStyle name="Millares 9 8" xfId="16098"/>
    <cellStyle name="Millares 9 8 2" xfId="16099"/>
    <cellStyle name="Millares 9 8 3" xfId="16100"/>
    <cellStyle name="Millares 9 8 4" xfId="16101"/>
    <cellStyle name="Millares 9 9" xfId="16102"/>
    <cellStyle name="Millares 9 9 2" xfId="16103"/>
    <cellStyle name="Millares 90" xfId="16104"/>
    <cellStyle name="Millares 90 2" xfId="16105"/>
    <cellStyle name="Millares 90 2 2" xfId="16106"/>
    <cellStyle name="Millares 90 3" xfId="16107"/>
    <cellStyle name="Millares 91" xfId="16108"/>
    <cellStyle name="Millares 91 2" xfId="16109"/>
    <cellStyle name="Millares 92" xfId="16110"/>
    <cellStyle name="Millares 92 2" xfId="16111"/>
    <cellStyle name="Millares 93" xfId="16112"/>
    <cellStyle name="Millares 93 2" xfId="16113"/>
    <cellStyle name="Millares 94" xfId="16114"/>
    <cellStyle name="Millares 94 2" xfId="16115"/>
    <cellStyle name="Millares 95" xfId="16116"/>
    <cellStyle name="Millares 95 2" xfId="16117"/>
    <cellStyle name="Millares 96" xfId="16118"/>
    <cellStyle name="Millares 96 2" xfId="16119"/>
    <cellStyle name="Millares 97" xfId="16120"/>
    <cellStyle name="Millares 97 2" xfId="16121"/>
    <cellStyle name="Millares 98" xfId="16122"/>
    <cellStyle name="Millares 98 2" xfId="16123"/>
    <cellStyle name="Millares 99" xfId="16124"/>
    <cellStyle name="Millares 99 2" xfId="16125"/>
    <cellStyle name="Millares personalizado" xfId="16126"/>
    <cellStyle name="Millares_Analisis Precios Unitarios 3" xfId="10"/>
    <cellStyle name="Milɬares_Mtto locativo.xls Gráfico 22" xfId="16127"/>
    <cellStyle name="Milliers [0]" xfId="16128"/>
    <cellStyle name="Milliers_ACQ-Disposals" xfId="16129"/>
    <cellStyle name="minnum" xfId="16130"/>
    <cellStyle name="MLPercent0" xfId="16131"/>
    <cellStyle name="MLPercent0 2" xfId="16132"/>
    <cellStyle name="MLPercent0 3" xfId="16133"/>
    <cellStyle name="MLPercent0 4" xfId="16134"/>
    <cellStyle name="MLPercent0 5" xfId="16135"/>
    <cellStyle name="MLPercent0 6" xfId="16136"/>
    <cellStyle name="MLPercent0 7" xfId="16137"/>
    <cellStyle name="Moeda [0]" xfId="16138"/>
    <cellStyle name="Moeda__________BAREMOS CERJ BASE 04 03 03 BK(ARML)" xfId="16139"/>
    <cellStyle name="Moneda" xfId="38801" builtinId="4"/>
    <cellStyle name="Moneda [0]" xfId="38800" builtinId="7"/>
    <cellStyle name="Moneda [0] 2" xfId="16140"/>
    <cellStyle name="Moneda [0] 2 2" xfId="16141"/>
    <cellStyle name="Moneda [0] 2 2 2" xfId="16142"/>
    <cellStyle name="Moneda [0] 2 3" xfId="16143"/>
    <cellStyle name="Moneda 10" xfId="16144"/>
    <cellStyle name="Moneda 10 10" xfId="16145"/>
    <cellStyle name="Moneda 10 11" xfId="16146"/>
    <cellStyle name="Moneda 10 12" xfId="16147"/>
    <cellStyle name="Moneda 10 2" xfId="16148"/>
    <cellStyle name="Moneda 10 2 2" xfId="16149"/>
    <cellStyle name="Moneda 10 2 3" xfId="16150"/>
    <cellStyle name="Moneda 10 2 4" xfId="16151"/>
    <cellStyle name="Moneda 10 3" xfId="16152"/>
    <cellStyle name="Moneda 10 3 2" xfId="16153"/>
    <cellStyle name="Moneda 10 3 3" xfId="16154"/>
    <cellStyle name="Moneda 10 3 4" xfId="16155"/>
    <cellStyle name="Moneda 10 4" xfId="16156"/>
    <cellStyle name="Moneda 10 4 2" xfId="16157"/>
    <cellStyle name="Moneda 10 4 3" xfId="16158"/>
    <cellStyle name="Moneda 10 4 4" xfId="16159"/>
    <cellStyle name="Moneda 10 5" xfId="16160"/>
    <cellStyle name="Moneda 10 5 2" xfId="16161"/>
    <cellStyle name="Moneda 10 5 3" xfId="16162"/>
    <cellStyle name="Moneda 10 5 4" xfId="16163"/>
    <cellStyle name="Moneda 10 6" xfId="16164"/>
    <cellStyle name="Moneda 10 6 2" xfId="16165"/>
    <cellStyle name="Moneda 10 6 3" xfId="16166"/>
    <cellStyle name="Moneda 10 6 4" xfId="16167"/>
    <cellStyle name="Moneda 10 7" xfId="16168"/>
    <cellStyle name="Moneda 10 7 2" xfId="16169"/>
    <cellStyle name="Moneda 10 7 3" xfId="16170"/>
    <cellStyle name="Moneda 10 7 4" xfId="16171"/>
    <cellStyle name="Moneda 10 8" xfId="16172"/>
    <cellStyle name="Moneda 10 8 2" xfId="16173"/>
    <cellStyle name="Moneda 10 8 3" xfId="16174"/>
    <cellStyle name="Moneda 10 8 4" xfId="16175"/>
    <cellStyle name="Moneda 10 9" xfId="16176"/>
    <cellStyle name="Moneda 11" xfId="16177"/>
    <cellStyle name="Moneda 11 10" xfId="16178"/>
    <cellStyle name="Moneda 11 10 2" xfId="16179"/>
    <cellStyle name="Moneda 11 11" xfId="16180"/>
    <cellStyle name="Moneda 11 11 2" xfId="16181"/>
    <cellStyle name="Moneda 11 12" xfId="16182"/>
    <cellStyle name="Moneda 11 13" xfId="16183"/>
    <cellStyle name="Moneda 11 14" xfId="16184"/>
    <cellStyle name="Moneda 11 15" xfId="16185"/>
    <cellStyle name="Moneda 11 16" xfId="16186"/>
    <cellStyle name="Moneda 11 17" xfId="16187"/>
    <cellStyle name="Moneda 11 18" xfId="16188"/>
    <cellStyle name="Moneda 11 19" xfId="16189"/>
    <cellStyle name="Moneda 11 2" xfId="16190"/>
    <cellStyle name="Moneda 11 2 2" xfId="16191"/>
    <cellStyle name="Moneda 11 2 3" xfId="16192"/>
    <cellStyle name="Moneda 11 2 4" xfId="16193"/>
    <cellStyle name="Moneda 11 2 5" xfId="16194"/>
    <cellStyle name="Moneda 11 3" xfId="16195"/>
    <cellStyle name="Moneda 11 3 2" xfId="16196"/>
    <cellStyle name="Moneda 11 3 3" xfId="16197"/>
    <cellStyle name="Moneda 11 3 4" xfId="16198"/>
    <cellStyle name="Moneda 11 3 5" xfId="16199"/>
    <cellStyle name="Moneda 11 4" xfId="16200"/>
    <cellStyle name="Moneda 11 4 2" xfId="16201"/>
    <cellStyle name="Moneda 11 4 3" xfId="16202"/>
    <cellStyle name="Moneda 11 4 4" xfId="16203"/>
    <cellStyle name="Moneda 11 4 5" xfId="16204"/>
    <cellStyle name="Moneda 11 5" xfId="16205"/>
    <cellStyle name="Moneda 11 5 2" xfId="16206"/>
    <cellStyle name="Moneda 11 5 3" xfId="16207"/>
    <cellStyle name="Moneda 11 5 4" xfId="16208"/>
    <cellStyle name="Moneda 11 5 5" xfId="16209"/>
    <cellStyle name="Moneda 11 6" xfId="16210"/>
    <cellStyle name="Moneda 11 6 2" xfId="16211"/>
    <cellStyle name="Moneda 11 6 3" xfId="16212"/>
    <cellStyle name="Moneda 11 6 4" xfId="16213"/>
    <cellStyle name="Moneda 11 6 5" xfId="16214"/>
    <cellStyle name="Moneda 11 7" xfId="16215"/>
    <cellStyle name="Moneda 11 7 2" xfId="16216"/>
    <cellStyle name="Moneda 11 7 3" xfId="16217"/>
    <cellStyle name="Moneda 11 7 4" xfId="16218"/>
    <cellStyle name="Moneda 11 7 5" xfId="16219"/>
    <cellStyle name="Moneda 11 8" xfId="16220"/>
    <cellStyle name="Moneda 11 8 2" xfId="16221"/>
    <cellStyle name="Moneda 11 8 3" xfId="16222"/>
    <cellStyle name="Moneda 11 8 4" xfId="16223"/>
    <cellStyle name="Moneda 11 8 5" xfId="16224"/>
    <cellStyle name="Moneda 11 9" xfId="16225"/>
    <cellStyle name="Moneda 11 9 2" xfId="16226"/>
    <cellStyle name="Moneda 12" xfId="16227"/>
    <cellStyle name="Moneda 12 10" xfId="16228"/>
    <cellStyle name="Moneda 12 11" xfId="16229"/>
    <cellStyle name="Moneda 12 12" xfId="16230"/>
    <cellStyle name="Moneda 12 2" xfId="16231"/>
    <cellStyle name="Moneda 12 2 2" xfId="16232"/>
    <cellStyle name="Moneda 12 2 3" xfId="16233"/>
    <cellStyle name="Moneda 12 2 4" xfId="16234"/>
    <cellStyle name="Moneda 12 2 5" xfId="16235"/>
    <cellStyle name="Moneda 12 3" xfId="16236"/>
    <cellStyle name="Moneda 12 3 2" xfId="16237"/>
    <cellStyle name="Moneda 12 3 3" xfId="16238"/>
    <cellStyle name="Moneda 12 3 4" xfId="16239"/>
    <cellStyle name="Moneda 12 3 5" xfId="16240"/>
    <cellStyle name="Moneda 12 4" xfId="16241"/>
    <cellStyle name="Moneda 12 4 2" xfId="16242"/>
    <cellStyle name="Moneda 12 4 3" xfId="16243"/>
    <cellStyle name="Moneda 12 4 4" xfId="16244"/>
    <cellStyle name="Moneda 12 4 5" xfId="16245"/>
    <cellStyle name="Moneda 12 5" xfId="16246"/>
    <cellStyle name="Moneda 12 5 2" xfId="16247"/>
    <cellStyle name="Moneda 12 5 3" xfId="16248"/>
    <cellStyle name="Moneda 12 5 4" xfId="16249"/>
    <cellStyle name="Moneda 12 5 5" xfId="16250"/>
    <cellStyle name="Moneda 12 6" xfId="16251"/>
    <cellStyle name="Moneda 12 6 2" xfId="16252"/>
    <cellStyle name="Moneda 12 6 3" xfId="16253"/>
    <cellStyle name="Moneda 12 6 4" xfId="16254"/>
    <cellStyle name="Moneda 12 6 5" xfId="16255"/>
    <cellStyle name="Moneda 12 7" xfId="16256"/>
    <cellStyle name="Moneda 12 7 2" xfId="16257"/>
    <cellStyle name="Moneda 12 7 3" xfId="16258"/>
    <cellStyle name="Moneda 12 7 4" xfId="16259"/>
    <cellStyle name="Moneda 12 8" xfId="16260"/>
    <cellStyle name="Moneda 12 8 2" xfId="16261"/>
    <cellStyle name="Moneda 12 8 3" xfId="16262"/>
    <cellStyle name="Moneda 12 8 4" xfId="16263"/>
    <cellStyle name="Moneda 12 9" xfId="16264"/>
    <cellStyle name="Moneda 13" xfId="16265"/>
    <cellStyle name="Moneda 13 10" xfId="16266"/>
    <cellStyle name="Moneda 13 11" xfId="16267"/>
    <cellStyle name="Moneda 13 12" xfId="16268"/>
    <cellStyle name="Moneda 13 2" xfId="16269"/>
    <cellStyle name="Moneda 13 2 2" xfId="16270"/>
    <cellStyle name="Moneda 13 2 3" xfId="16271"/>
    <cellStyle name="Moneda 13 2 4" xfId="16272"/>
    <cellStyle name="Moneda 13 3" xfId="16273"/>
    <cellStyle name="Moneda 13 3 2" xfId="16274"/>
    <cellStyle name="Moneda 13 3 3" xfId="16275"/>
    <cellStyle name="Moneda 13 3 4" xfId="16276"/>
    <cellStyle name="Moneda 13 4" xfId="16277"/>
    <cellStyle name="Moneda 13 4 2" xfId="16278"/>
    <cellStyle name="Moneda 13 4 3" xfId="16279"/>
    <cellStyle name="Moneda 13 4 4" xfId="16280"/>
    <cellStyle name="Moneda 13 5" xfId="16281"/>
    <cellStyle name="Moneda 13 5 2" xfId="16282"/>
    <cellStyle name="Moneda 13 5 3" xfId="16283"/>
    <cellStyle name="Moneda 13 5 4" xfId="16284"/>
    <cellStyle name="Moneda 13 6" xfId="16285"/>
    <cellStyle name="Moneda 13 6 2" xfId="16286"/>
    <cellStyle name="Moneda 13 6 3" xfId="16287"/>
    <cellStyle name="Moneda 13 6 4" xfId="16288"/>
    <cellStyle name="Moneda 13 7" xfId="16289"/>
    <cellStyle name="Moneda 13 7 2" xfId="16290"/>
    <cellStyle name="Moneda 13 7 3" xfId="16291"/>
    <cellStyle name="Moneda 13 7 4" xfId="16292"/>
    <cellStyle name="Moneda 13 8" xfId="16293"/>
    <cellStyle name="Moneda 13 8 2" xfId="16294"/>
    <cellStyle name="Moneda 13 8 3" xfId="16295"/>
    <cellStyle name="Moneda 13 8 4" xfId="16296"/>
    <cellStyle name="Moneda 13 9" xfId="16297"/>
    <cellStyle name="Moneda 14" xfId="16298"/>
    <cellStyle name="Moneda 14 10" xfId="16299"/>
    <cellStyle name="Moneda 14 11" xfId="16300"/>
    <cellStyle name="Moneda 14 2" xfId="16301"/>
    <cellStyle name="Moneda 14 2 2" xfId="16302"/>
    <cellStyle name="Moneda 14 2 3" xfId="16303"/>
    <cellStyle name="Moneda 14 2 4" xfId="16304"/>
    <cellStyle name="Moneda 14 3" xfId="16305"/>
    <cellStyle name="Moneda 14 3 2" xfId="16306"/>
    <cellStyle name="Moneda 14 3 3" xfId="16307"/>
    <cellStyle name="Moneda 14 3 4" xfId="16308"/>
    <cellStyle name="Moneda 14 4" xfId="16309"/>
    <cellStyle name="Moneda 14 4 2" xfId="16310"/>
    <cellStyle name="Moneda 14 4 3" xfId="16311"/>
    <cellStyle name="Moneda 14 4 4" xfId="16312"/>
    <cellStyle name="Moneda 14 5" xfId="16313"/>
    <cellStyle name="Moneda 14 5 2" xfId="16314"/>
    <cellStyle name="Moneda 14 5 3" xfId="16315"/>
    <cellStyle name="Moneda 14 5 4" xfId="16316"/>
    <cellStyle name="Moneda 14 6" xfId="16317"/>
    <cellStyle name="Moneda 14 6 2" xfId="16318"/>
    <cellStyle name="Moneda 14 6 3" xfId="16319"/>
    <cellStyle name="Moneda 14 6 4" xfId="16320"/>
    <cellStyle name="Moneda 14 7" xfId="16321"/>
    <cellStyle name="Moneda 14 7 2" xfId="16322"/>
    <cellStyle name="Moneda 14 7 3" xfId="16323"/>
    <cellStyle name="Moneda 14 7 4" xfId="16324"/>
    <cellStyle name="Moneda 14 8" xfId="16325"/>
    <cellStyle name="Moneda 14 8 2" xfId="16326"/>
    <cellStyle name="Moneda 14 8 3" xfId="16327"/>
    <cellStyle name="Moneda 14 8 4" xfId="16328"/>
    <cellStyle name="Moneda 14 9" xfId="16329"/>
    <cellStyle name="Moneda 15" xfId="16330"/>
    <cellStyle name="Moneda 15 10" xfId="16331"/>
    <cellStyle name="Moneda 15 11" xfId="16332"/>
    <cellStyle name="Moneda 15 2" xfId="16333"/>
    <cellStyle name="Moneda 15 2 2" xfId="16334"/>
    <cellStyle name="Moneda 15 2 3" xfId="16335"/>
    <cellStyle name="Moneda 15 2 4" xfId="16336"/>
    <cellStyle name="Moneda 15 3" xfId="16337"/>
    <cellStyle name="Moneda 15 3 2" xfId="16338"/>
    <cellStyle name="Moneda 15 3 3" xfId="16339"/>
    <cellStyle name="Moneda 15 3 4" xfId="16340"/>
    <cellStyle name="Moneda 15 4" xfId="16341"/>
    <cellStyle name="Moneda 15 4 2" xfId="16342"/>
    <cellStyle name="Moneda 15 4 3" xfId="16343"/>
    <cellStyle name="Moneda 15 4 4" xfId="16344"/>
    <cellStyle name="Moneda 15 5" xfId="16345"/>
    <cellStyle name="Moneda 15 5 2" xfId="16346"/>
    <cellStyle name="Moneda 15 5 3" xfId="16347"/>
    <cellStyle name="Moneda 15 5 4" xfId="16348"/>
    <cellStyle name="Moneda 15 6" xfId="16349"/>
    <cellStyle name="Moneda 15 6 2" xfId="16350"/>
    <cellStyle name="Moneda 15 6 3" xfId="16351"/>
    <cellStyle name="Moneda 15 6 4" xfId="16352"/>
    <cellStyle name="Moneda 15 7" xfId="16353"/>
    <cellStyle name="Moneda 15 7 2" xfId="16354"/>
    <cellStyle name="Moneda 15 7 3" xfId="16355"/>
    <cellStyle name="Moneda 15 7 4" xfId="16356"/>
    <cellStyle name="Moneda 15 8" xfId="16357"/>
    <cellStyle name="Moneda 15 8 2" xfId="16358"/>
    <cellStyle name="Moneda 15 8 3" xfId="16359"/>
    <cellStyle name="Moneda 15 8 4" xfId="16360"/>
    <cellStyle name="Moneda 15 9" xfId="16361"/>
    <cellStyle name="Moneda 16" xfId="16362"/>
    <cellStyle name="Moneda 16 10" xfId="16363"/>
    <cellStyle name="Moneda 16 11" xfId="16364"/>
    <cellStyle name="Moneda 16 2" xfId="16365"/>
    <cellStyle name="Moneda 16 2 2" xfId="16366"/>
    <cellStyle name="Moneda 16 2 3" xfId="16367"/>
    <cellStyle name="Moneda 16 2 4" xfId="16368"/>
    <cellStyle name="Moneda 16 3" xfId="16369"/>
    <cellStyle name="Moneda 16 3 2" xfId="16370"/>
    <cellStyle name="Moneda 16 3 3" xfId="16371"/>
    <cellStyle name="Moneda 16 3 4" xfId="16372"/>
    <cellStyle name="Moneda 16 4" xfId="16373"/>
    <cellStyle name="Moneda 16 4 2" xfId="16374"/>
    <cellStyle name="Moneda 16 4 3" xfId="16375"/>
    <cellStyle name="Moneda 16 4 4" xfId="16376"/>
    <cellStyle name="Moneda 16 5" xfId="16377"/>
    <cellStyle name="Moneda 16 5 2" xfId="16378"/>
    <cellStyle name="Moneda 16 5 3" xfId="16379"/>
    <cellStyle name="Moneda 16 5 4" xfId="16380"/>
    <cellStyle name="Moneda 16 6" xfId="16381"/>
    <cellStyle name="Moneda 16 6 2" xfId="16382"/>
    <cellStyle name="Moneda 16 6 3" xfId="16383"/>
    <cellStyle name="Moneda 16 6 4" xfId="16384"/>
    <cellStyle name="Moneda 16 7" xfId="16385"/>
    <cellStyle name="Moneda 16 7 2" xfId="16386"/>
    <cellStyle name="Moneda 16 7 3" xfId="16387"/>
    <cellStyle name="Moneda 16 7 4" xfId="16388"/>
    <cellStyle name="Moneda 16 8" xfId="16389"/>
    <cellStyle name="Moneda 16 8 2" xfId="16390"/>
    <cellStyle name="Moneda 16 8 3" xfId="16391"/>
    <cellStyle name="Moneda 16 8 4" xfId="16392"/>
    <cellStyle name="Moneda 16 9" xfId="16393"/>
    <cellStyle name="Moneda 17" xfId="16394"/>
    <cellStyle name="Moneda 17 10" xfId="16395"/>
    <cellStyle name="Moneda 17 11" xfId="16396"/>
    <cellStyle name="Moneda 17 2" xfId="16397"/>
    <cellStyle name="Moneda 17 2 2" xfId="16398"/>
    <cellStyle name="Moneda 17 2 3" xfId="16399"/>
    <cellStyle name="Moneda 17 2 4" xfId="16400"/>
    <cellStyle name="Moneda 17 3" xfId="16401"/>
    <cellStyle name="Moneda 17 3 2" xfId="16402"/>
    <cellStyle name="Moneda 17 3 3" xfId="16403"/>
    <cellStyle name="Moneda 17 3 4" xfId="16404"/>
    <cellStyle name="Moneda 17 4" xfId="16405"/>
    <cellStyle name="Moneda 17 4 2" xfId="16406"/>
    <cellStyle name="Moneda 17 4 3" xfId="16407"/>
    <cellStyle name="Moneda 17 4 4" xfId="16408"/>
    <cellStyle name="Moneda 17 5" xfId="16409"/>
    <cellStyle name="Moneda 17 5 2" xfId="16410"/>
    <cellStyle name="Moneda 17 5 3" xfId="16411"/>
    <cellStyle name="Moneda 17 5 4" xfId="16412"/>
    <cellStyle name="Moneda 17 6" xfId="16413"/>
    <cellStyle name="Moneda 17 6 2" xfId="16414"/>
    <cellStyle name="Moneda 17 6 3" xfId="16415"/>
    <cellStyle name="Moneda 17 6 4" xfId="16416"/>
    <cellStyle name="Moneda 17 7" xfId="16417"/>
    <cellStyle name="Moneda 17 7 2" xfId="16418"/>
    <cellStyle name="Moneda 17 7 3" xfId="16419"/>
    <cellStyle name="Moneda 17 7 4" xfId="16420"/>
    <cellStyle name="Moneda 17 8" xfId="16421"/>
    <cellStyle name="Moneda 17 8 2" xfId="16422"/>
    <cellStyle name="Moneda 17 8 3" xfId="16423"/>
    <cellStyle name="Moneda 17 8 4" xfId="16424"/>
    <cellStyle name="Moneda 17 9" xfId="16425"/>
    <cellStyle name="Moneda 18" xfId="16426"/>
    <cellStyle name="Moneda 18 10" xfId="16427"/>
    <cellStyle name="Moneda 18 11" xfId="16428"/>
    <cellStyle name="Moneda 18 2" xfId="16429"/>
    <cellStyle name="Moneda 18 2 2" xfId="16430"/>
    <cellStyle name="Moneda 18 2 3" xfId="16431"/>
    <cellStyle name="Moneda 18 2 4" xfId="16432"/>
    <cellStyle name="Moneda 18 3" xfId="16433"/>
    <cellStyle name="Moneda 18 3 2" xfId="16434"/>
    <cellStyle name="Moneda 18 3 3" xfId="16435"/>
    <cellStyle name="Moneda 18 3 4" xfId="16436"/>
    <cellStyle name="Moneda 18 4" xfId="16437"/>
    <cellStyle name="Moneda 18 4 2" xfId="16438"/>
    <cellStyle name="Moneda 18 4 3" xfId="16439"/>
    <cellStyle name="Moneda 18 4 4" xfId="16440"/>
    <cellStyle name="Moneda 18 5" xfId="16441"/>
    <cellStyle name="Moneda 18 5 2" xfId="16442"/>
    <cellStyle name="Moneda 18 5 3" xfId="16443"/>
    <cellStyle name="Moneda 18 5 4" xfId="16444"/>
    <cellStyle name="Moneda 18 6" xfId="16445"/>
    <cellStyle name="Moneda 18 6 2" xfId="16446"/>
    <cellStyle name="Moneda 18 6 3" xfId="16447"/>
    <cellStyle name="Moneda 18 6 4" xfId="16448"/>
    <cellStyle name="Moneda 18 7" xfId="16449"/>
    <cellStyle name="Moneda 18 7 2" xfId="16450"/>
    <cellStyle name="Moneda 18 7 3" xfId="16451"/>
    <cellStyle name="Moneda 18 7 4" xfId="16452"/>
    <cellStyle name="Moneda 18 8" xfId="16453"/>
    <cellStyle name="Moneda 18 8 2" xfId="16454"/>
    <cellStyle name="Moneda 18 8 3" xfId="16455"/>
    <cellStyle name="Moneda 18 8 4" xfId="16456"/>
    <cellStyle name="Moneda 18 9" xfId="16457"/>
    <cellStyle name="Moneda 19" xfId="16458"/>
    <cellStyle name="Moneda 19 10" xfId="16459"/>
    <cellStyle name="Moneda 19 11" xfId="16460"/>
    <cellStyle name="Moneda 19 2" xfId="16461"/>
    <cellStyle name="Moneda 19 2 2" xfId="16462"/>
    <cellStyle name="Moneda 19 2 3" xfId="16463"/>
    <cellStyle name="Moneda 19 2 4" xfId="16464"/>
    <cellStyle name="Moneda 19 3" xfId="16465"/>
    <cellStyle name="Moneda 19 3 2" xfId="16466"/>
    <cellStyle name="Moneda 19 3 3" xfId="16467"/>
    <cellStyle name="Moneda 19 3 4" xfId="16468"/>
    <cellStyle name="Moneda 19 4" xfId="16469"/>
    <cellStyle name="Moneda 19 4 2" xfId="16470"/>
    <cellStyle name="Moneda 19 4 3" xfId="16471"/>
    <cellStyle name="Moneda 19 4 4" xfId="16472"/>
    <cellStyle name="Moneda 19 5" xfId="16473"/>
    <cellStyle name="Moneda 19 5 2" xfId="16474"/>
    <cellStyle name="Moneda 19 5 3" xfId="16475"/>
    <cellStyle name="Moneda 19 5 4" xfId="16476"/>
    <cellStyle name="Moneda 19 6" xfId="16477"/>
    <cellStyle name="Moneda 19 6 2" xfId="16478"/>
    <cellStyle name="Moneda 19 6 3" xfId="16479"/>
    <cellStyle name="Moneda 19 6 4" xfId="16480"/>
    <cellStyle name="Moneda 19 7" xfId="16481"/>
    <cellStyle name="Moneda 19 7 2" xfId="16482"/>
    <cellStyle name="Moneda 19 7 3" xfId="16483"/>
    <cellStyle name="Moneda 19 7 4" xfId="16484"/>
    <cellStyle name="Moneda 19 8" xfId="16485"/>
    <cellStyle name="Moneda 19 8 2" xfId="16486"/>
    <cellStyle name="Moneda 19 8 3" xfId="16487"/>
    <cellStyle name="Moneda 19 8 4" xfId="16488"/>
    <cellStyle name="Moneda 19 9" xfId="16489"/>
    <cellStyle name="Moneda 2" xfId="4"/>
    <cellStyle name="Moneda 2 10" xfId="16491"/>
    <cellStyle name="Moneda 2 10 2" xfId="16492"/>
    <cellStyle name="Moneda 2 11" xfId="16493"/>
    <cellStyle name="Moneda 2 11 2" xfId="16494"/>
    <cellStyle name="Moneda 2 12" xfId="16495"/>
    <cellStyle name="Moneda 2 12 2" xfId="16496"/>
    <cellStyle name="Moneda 2 13" xfId="16497"/>
    <cellStyle name="Moneda 2 13 2" xfId="16498"/>
    <cellStyle name="Moneda 2 14" xfId="16499"/>
    <cellStyle name="Moneda 2 14 2" xfId="16500"/>
    <cellStyle name="Moneda 2 15" xfId="16501"/>
    <cellStyle name="Moneda 2 15 2" xfId="16502"/>
    <cellStyle name="Moneda 2 16" xfId="16503"/>
    <cellStyle name="Moneda 2 16 2" xfId="16504"/>
    <cellStyle name="Moneda 2 17" xfId="16505"/>
    <cellStyle name="Moneda 2 17 2" xfId="16506"/>
    <cellStyle name="Moneda 2 18" xfId="16507"/>
    <cellStyle name="Moneda 2 18 2" xfId="16508"/>
    <cellStyle name="Moneda 2 19" xfId="16509"/>
    <cellStyle name="Moneda 2 19 2" xfId="16510"/>
    <cellStyle name="Moneda 2 2" xfId="16511"/>
    <cellStyle name="Moneda 2 2 10" xfId="16512"/>
    <cellStyle name="Moneda 2 2 10 2" xfId="16513"/>
    <cellStyle name="Moneda 2 2 11" xfId="16514"/>
    <cellStyle name="Moneda 2 2 12" xfId="16515"/>
    <cellStyle name="Moneda 2 2 13" xfId="16516"/>
    <cellStyle name="Moneda 2 2 14" xfId="16517"/>
    <cellStyle name="Moneda 2 2 15" xfId="16518"/>
    <cellStyle name="Moneda 2 2 16" xfId="16519"/>
    <cellStyle name="Moneda 2 2 2" xfId="16520"/>
    <cellStyle name="Moneda 2 2 2 10" xfId="16521"/>
    <cellStyle name="Moneda 2 2 2 11" xfId="16522"/>
    <cellStyle name="Moneda 2 2 2 12" xfId="16523"/>
    <cellStyle name="Moneda 2 2 2 2" xfId="16524"/>
    <cellStyle name="Moneda 2 2 2 2 2" xfId="16525"/>
    <cellStyle name="Moneda 2 2 2 2 2 2" xfId="16526"/>
    <cellStyle name="Moneda 2 2 2 2 2 3" xfId="16527"/>
    <cellStyle name="Moneda 2 2 2 2 3" xfId="16528"/>
    <cellStyle name="Moneda 2 2 2 2 4" xfId="16529"/>
    <cellStyle name="Moneda 2 2 2 2 5" xfId="16530"/>
    <cellStyle name="Moneda 2 2 2 3" xfId="16531"/>
    <cellStyle name="Moneda 2 2 2 3 2" xfId="16532"/>
    <cellStyle name="Moneda 2 2 2 3 2 2" xfId="16533"/>
    <cellStyle name="Moneda 2 2 2 3 3" xfId="16534"/>
    <cellStyle name="Moneda 2 2 2 3 4" xfId="16535"/>
    <cellStyle name="Moneda 2 2 2 3 5" xfId="16536"/>
    <cellStyle name="Moneda 2 2 2 4" xfId="16537"/>
    <cellStyle name="Moneda 2 2 2 4 2" xfId="16538"/>
    <cellStyle name="Moneda 2 2 2 4 2 2" xfId="16539"/>
    <cellStyle name="Moneda 2 2 2 4 3" xfId="16540"/>
    <cellStyle name="Moneda 2 2 2 4 4" xfId="16541"/>
    <cellStyle name="Moneda 2 2 2 5" xfId="16542"/>
    <cellStyle name="Moneda 2 2 2 5 2" xfId="16543"/>
    <cellStyle name="Moneda 2 2 2 5 2 2" xfId="16544"/>
    <cellStyle name="Moneda 2 2 2 5 3" xfId="16545"/>
    <cellStyle name="Moneda 2 2 2 5 4" xfId="16546"/>
    <cellStyle name="Moneda 2 2 2 6" xfId="16547"/>
    <cellStyle name="Moneda 2 2 2 6 2" xfId="16548"/>
    <cellStyle name="Moneda 2 2 2 6 2 2" xfId="16549"/>
    <cellStyle name="Moneda 2 2 2 6 3" xfId="16550"/>
    <cellStyle name="Moneda 2 2 2 6 4" xfId="16551"/>
    <cellStyle name="Moneda 2 2 2 7" xfId="16552"/>
    <cellStyle name="Moneda 2 2 2 7 2" xfId="16553"/>
    <cellStyle name="Moneda 2 2 2 7 2 2" xfId="16554"/>
    <cellStyle name="Moneda 2 2 2 7 3" xfId="16555"/>
    <cellStyle name="Moneda 2 2 2 7 4" xfId="16556"/>
    <cellStyle name="Moneda 2 2 2 8" xfId="16557"/>
    <cellStyle name="Moneda 2 2 2 8 2" xfId="16558"/>
    <cellStyle name="Moneda 2 2 2 9" xfId="16559"/>
    <cellStyle name="Moneda 2 2 3" xfId="16560"/>
    <cellStyle name="Moneda 2 2 3 2" xfId="16561"/>
    <cellStyle name="Moneda 2 2 3 2 2" xfId="16562"/>
    <cellStyle name="Moneda 2 2 3 3" xfId="16563"/>
    <cellStyle name="Moneda 2 2 3 4" xfId="16564"/>
    <cellStyle name="Moneda 2 2 3 5" xfId="16565"/>
    <cellStyle name="Moneda 2 2 3 6" xfId="16566"/>
    <cellStyle name="Moneda 2 2 4" xfId="16567"/>
    <cellStyle name="Moneda 2 2 4 2" xfId="16568"/>
    <cellStyle name="Moneda 2 2 4 2 2" xfId="16569"/>
    <cellStyle name="Moneda 2 2 4 3" xfId="16570"/>
    <cellStyle name="Moneda 2 2 4 4" xfId="16571"/>
    <cellStyle name="Moneda 2 2 4 5" xfId="16572"/>
    <cellStyle name="Moneda 2 2 4 6" xfId="16573"/>
    <cellStyle name="Moneda 2 2 5" xfId="16574"/>
    <cellStyle name="Moneda 2 2 5 2" xfId="16575"/>
    <cellStyle name="Moneda 2 2 5 2 2" xfId="16576"/>
    <cellStyle name="Moneda 2 2 5 3" xfId="16577"/>
    <cellStyle name="Moneda 2 2 5 4" xfId="16578"/>
    <cellStyle name="Moneda 2 2 6" xfId="16579"/>
    <cellStyle name="Moneda 2 2 6 2" xfId="16580"/>
    <cellStyle name="Moneda 2 2 6 2 2" xfId="16581"/>
    <cellStyle name="Moneda 2 2 6 3" xfId="16582"/>
    <cellStyle name="Moneda 2 2 6 4" xfId="16583"/>
    <cellStyle name="Moneda 2 2 7" xfId="16584"/>
    <cellStyle name="Moneda 2 2 7 2" xfId="16585"/>
    <cellStyle name="Moneda 2 2 7 2 2" xfId="16586"/>
    <cellStyle name="Moneda 2 2 7 3" xfId="16587"/>
    <cellStyle name="Moneda 2 2 7 4" xfId="16588"/>
    <cellStyle name="Moneda 2 2 8" xfId="16589"/>
    <cellStyle name="Moneda 2 2 8 2" xfId="16590"/>
    <cellStyle name="Moneda 2 2 8 2 2" xfId="16591"/>
    <cellStyle name="Moneda 2 2 8 3" xfId="16592"/>
    <cellStyle name="Moneda 2 2 8 4" xfId="16593"/>
    <cellStyle name="Moneda 2 2 9" xfId="16594"/>
    <cellStyle name="Moneda 2 2 9 2" xfId="16595"/>
    <cellStyle name="Moneda 2 2 9 2 2" xfId="16596"/>
    <cellStyle name="Moneda 2 2_% Operaciones" xfId="16597"/>
    <cellStyle name="Moneda 2 20" xfId="16598"/>
    <cellStyle name="Moneda 2 20 2" xfId="16599"/>
    <cellStyle name="Moneda 2 21" xfId="16600"/>
    <cellStyle name="Moneda 2 22" xfId="16601"/>
    <cellStyle name="Moneda 2 23" xfId="16602"/>
    <cellStyle name="Moneda 2 24" xfId="16603"/>
    <cellStyle name="Moneda 2 25" xfId="16604"/>
    <cellStyle name="Moneda 2 26" xfId="16605"/>
    <cellStyle name="Moneda 2 27" xfId="16606"/>
    <cellStyle name="Moneda 2 28" xfId="16607"/>
    <cellStyle name="Moneda 2 29" xfId="16490"/>
    <cellStyle name="Moneda 2 3" xfId="16608"/>
    <cellStyle name="Moneda 2 3 10" xfId="16609"/>
    <cellStyle name="Moneda 2 3 11" xfId="16610"/>
    <cellStyle name="Moneda 2 3 12" xfId="16611"/>
    <cellStyle name="Moneda 2 3 13" xfId="16612"/>
    <cellStyle name="Moneda 2 3 2" xfId="16613"/>
    <cellStyle name="Moneda 2 3 2 2" xfId="16614"/>
    <cellStyle name="Moneda 2 3 2 2 2" xfId="16615"/>
    <cellStyle name="Moneda 2 3 2 3" xfId="16616"/>
    <cellStyle name="Moneda 2 3 2 4" xfId="16617"/>
    <cellStyle name="Moneda 2 3 2 5" xfId="16618"/>
    <cellStyle name="Moneda 2 3 2 6" xfId="16619"/>
    <cellStyle name="Moneda 2 3 3" xfId="16620"/>
    <cellStyle name="Moneda 2 3 3 2" xfId="16621"/>
    <cellStyle name="Moneda 2 3 3 2 2" xfId="16622"/>
    <cellStyle name="Moneda 2 3 3 3" xfId="16623"/>
    <cellStyle name="Moneda 2 3 3 4" xfId="16624"/>
    <cellStyle name="Moneda 2 3 4" xfId="16625"/>
    <cellStyle name="Moneda 2 3 4 2" xfId="16626"/>
    <cellStyle name="Moneda 2 3 4 2 2" xfId="16627"/>
    <cellStyle name="Moneda 2 3 4 3" xfId="16628"/>
    <cellStyle name="Moneda 2 3 4 4" xfId="16629"/>
    <cellStyle name="Moneda 2 3 5" xfId="16630"/>
    <cellStyle name="Moneda 2 3 5 2" xfId="16631"/>
    <cellStyle name="Moneda 2 3 5 2 2" xfId="16632"/>
    <cellStyle name="Moneda 2 3 5 3" xfId="16633"/>
    <cellStyle name="Moneda 2 3 5 4" xfId="16634"/>
    <cellStyle name="Moneda 2 3 6" xfId="16635"/>
    <cellStyle name="Moneda 2 3 6 2" xfId="16636"/>
    <cellStyle name="Moneda 2 3 6 2 2" xfId="16637"/>
    <cellStyle name="Moneda 2 3 6 3" xfId="16638"/>
    <cellStyle name="Moneda 2 3 6 4" xfId="16639"/>
    <cellStyle name="Moneda 2 3 7" xfId="16640"/>
    <cellStyle name="Moneda 2 3 7 2" xfId="16641"/>
    <cellStyle name="Moneda 2 3 7 2 2" xfId="16642"/>
    <cellStyle name="Moneda 2 3 7 3" xfId="16643"/>
    <cellStyle name="Moneda 2 3 7 4" xfId="16644"/>
    <cellStyle name="Moneda 2 3 8" xfId="16645"/>
    <cellStyle name="Moneda 2 3 8 2" xfId="16646"/>
    <cellStyle name="Moneda 2 3 9" xfId="16647"/>
    <cellStyle name="Moneda 2 30" xfId="38799"/>
    <cellStyle name="Moneda 2 4" xfId="16648"/>
    <cellStyle name="Moneda 2 4 10" xfId="16649"/>
    <cellStyle name="Moneda 2 4 11" xfId="16650"/>
    <cellStyle name="Moneda 2 4 12" xfId="16651"/>
    <cellStyle name="Moneda 2 4 2" xfId="16652"/>
    <cellStyle name="Moneda 2 4 2 2" xfId="16653"/>
    <cellStyle name="Moneda 2 4 2 2 2" xfId="16654"/>
    <cellStyle name="Moneda 2 4 2 3" xfId="16655"/>
    <cellStyle name="Moneda 2 4 2 4" xfId="16656"/>
    <cellStyle name="Moneda 2 4 2 5" xfId="16657"/>
    <cellStyle name="Moneda 2 4 3" xfId="16658"/>
    <cellStyle name="Moneda 2 4 3 2" xfId="16659"/>
    <cellStyle name="Moneda 2 4 3 2 2" xfId="16660"/>
    <cellStyle name="Moneda 2 4 3 3" xfId="16661"/>
    <cellStyle name="Moneda 2 4 3 4" xfId="16662"/>
    <cellStyle name="Moneda 2 4 3 5" xfId="16663"/>
    <cellStyle name="Moneda 2 4 4" xfId="16664"/>
    <cellStyle name="Moneda 2 4 4 2" xfId="16665"/>
    <cellStyle name="Moneda 2 4 4 2 2" xfId="16666"/>
    <cellStyle name="Moneda 2 4 4 3" xfId="16667"/>
    <cellStyle name="Moneda 2 4 4 4" xfId="16668"/>
    <cellStyle name="Moneda 2 4 4 5" xfId="16669"/>
    <cellStyle name="Moneda 2 4 5" xfId="16670"/>
    <cellStyle name="Moneda 2 4 5 2" xfId="16671"/>
    <cellStyle name="Moneda 2 4 5 2 2" xfId="16672"/>
    <cellStyle name="Moneda 2 4 5 3" xfId="16673"/>
    <cellStyle name="Moneda 2 4 5 4" xfId="16674"/>
    <cellStyle name="Moneda 2 4 5 5" xfId="16675"/>
    <cellStyle name="Moneda 2 4 6" xfId="16676"/>
    <cellStyle name="Moneda 2 4 6 2" xfId="16677"/>
    <cellStyle name="Moneda 2 4 6 2 2" xfId="16678"/>
    <cellStyle name="Moneda 2 4 6 3" xfId="16679"/>
    <cellStyle name="Moneda 2 4 6 4" xfId="16680"/>
    <cellStyle name="Moneda 2 4 7" xfId="16681"/>
    <cellStyle name="Moneda 2 4 7 2" xfId="16682"/>
    <cellStyle name="Moneda 2 4 7 2 2" xfId="16683"/>
    <cellStyle name="Moneda 2 4 7 3" xfId="16684"/>
    <cellStyle name="Moneda 2 4 7 4" xfId="16685"/>
    <cellStyle name="Moneda 2 4 8" xfId="16686"/>
    <cellStyle name="Moneda 2 4 8 2" xfId="16687"/>
    <cellStyle name="Moneda 2 4 9" xfId="16688"/>
    <cellStyle name="Moneda 2 5" xfId="16689"/>
    <cellStyle name="Moneda 2 5 10" xfId="16690"/>
    <cellStyle name="Moneda 2 5 11" xfId="16691"/>
    <cellStyle name="Moneda 2 5 2" xfId="16692"/>
    <cellStyle name="Moneda 2 5 2 2" xfId="16693"/>
    <cellStyle name="Moneda 2 5 2 2 2" xfId="16694"/>
    <cellStyle name="Moneda 2 5 2 3" xfId="16695"/>
    <cellStyle name="Moneda 2 5 2 4" xfId="16696"/>
    <cellStyle name="Moneda 2 5 3" xfId="16697"/>
    <cellStyle name="Moneda 2 5 3 2" xfId="16698"/>
    <cellStyle name="Moneda 2 5 3 2 2" xfId="16699"/>
    <cellStyle name="Moneda 2 5 3 3" xfId="16700"/>
    <cellStyle name="Moneda 2 5 3 4" xfId="16701"/>
    <cellStyle name="Moneda 2 5 4" xfId="16702"/>
    <cellStyle name="Moneda 2 5 4 2" xfId="16703"/>
    <cellStyle name="Moneda 2 5 4 2 2" xfId="16704"/>
    <cellStyle name="Moneda 2 5 4 3" xfId="16705"/>
    <cellStyle name="Moneda 2 5 4 4" xfId="16706"/>
    <cellStyle name="Moneda 2 5 5" xfId="16707"/>
    <cellStyle name="Moneda 2 5 5 2" xfId="16708"/>
    <cellStyle name="Moneda 2 5 5 2 2" xfId="16709"/>
    <cellStyle name="Moneda 2 5 5 3" xfId="16710"/>
    <cellStyle name="Moneda 2 5 5 4" xfId="16711"/>
    <cellStyle name="Moneda 2 5 6" xfId="16712"/>
    <cellStyle name="Moneda 2 5 6 2" xfId="16713"/>
    <cellStyle name="Moneda 2 5 6 2 2" xfId="16714"/>
    <cellStyle name="Moneda 2 5 6 3" xfId="16715"/>
    <cellStyle name="Moneda 2 5 6 4" xfId="16716"/>
    <cellStyle name="Moneda 2 5 7" xfId="16717"/>
    <cellStyle name="Moneda 2 5 7 2" xfId="16718"/>
    <cellStyle name="Moneda 2 5 7 2 2" xfId="16719"/>
    <cellStyle name="Moneda 2 5 7 3" xfId="16720"/>
    <cellStyle name="Moneda 2 5 7 4" xfId="16721"/>
    <cellStyle name="Moneda 2 5 8" xfId="16722"/>
    <cellStyle name="Moneda 2 5 8 2" xfId="16723"/>
    <cellStyle name="Moneda 2 5 9" xfId="16724"/>
    <cellStyle name="Moneda 2 6" xfId="16725"/>
    <cellStyle name="Moneda 2 6 10" xfId="16726"/>
    <cellStyle name="Moneda 2 6 2" xfId="16727"/>
    <cellStyle name="Moneda 2 6 2 2" xfId="16728"/>
    <cellStyle name="Moneda 2 6 2 2 2" xfId="16729"/>
    <cellStyle name="Moneda 2 6 2 3" xfId="16730"/>
    <cellStyle name="Moneda 2 6 2 4" xfId="16731"/>
    <cellStyle name="Moneda 2 6 3" xfId="16732"/>
    <cellStyle name="Moneda 2 6 3 2" xfId="16733"/>
    <cellStyle name="Moneda 2 6 3 2 2" xfId="16734"/>
    <cellStyle name="Moneda 2 6 3 3" xfId="16735"/>
    <cellStyle name="Moneda 2 6 3 4" xfId="16736"/>
    <cellStyle name="Moneda 2 6 4" xfId="16737"/>
    <cellStyle name="Moneda 2 6 4 2" xfId="16738"/>
    <cellStyle name="Moneda 2 6 4 2 2" xfId="16739"/>
    <cellStyle name="Moneda 2 6 4 3" xfId="16740"/>
    <cellStyle name="Moneda 2 6 4 4" xfId="16741"/>
    <cellStyle name="Moneda 2 6 5" xfId="16742"/>
    <cellStyle name="Moneda 2 6 5 2" xfId="16743"/>
    <cellStyle name="Moneda 2 6 5 2 2" xfId="16744"/>
    <cellStyle name="Moneda 2 6 5 3" xfId="16745"/>
    <cellStyle name="Moneda 2 6 5 4" xfId="16746"/>
    <cellStyle name="Moneda 2 6 6" xfId="16747"/>
    <cellStyle name="Moneda 2 6 6 2" xfId="16748"/>
    <cellStyle name="Moneda 2 6 6 2 2" xfId="16749"/>
    <cellStyle name="Moneda 2 6 6 3" xfId="16750"/>
    <cellStyle name="Moneda 2 6 6 4" xfId="16751"/>
    <cellStyle name="Moneda 2 6 7" xfId="16752"/>
    <cellStyle name="Moneda 2 6 7 2" xfId="16753"/>
    <cellStyle name="Moneda 2 6 7 2 2" xfId="16754"/>
    <cellStyle name="Moneda 2 6 7 3" xfId="16755"/>
    <cellStyle name="Moneda 2 6 7 4" xfId="16756"/>
    <cellStyle name="Moneda 2 6 8" xfId="16757"/>
    <cellStyle name="Moneda 2 6 8 2" xfId="16758"/>
    <cellStyle name="Moneda 2 6 9" xfId="16759"/>
    <cellStyle name="Moneda 2 7" xfId="16760"/>
    <cellStyle name="Moneda 2 7 10" xfId="16761"/>
    <cellStyle name="Moneda 2 7 2" xfId="16762"/>
    <cellStyle name="Moneda 2 7 2 2" xfId="16763"/>
    <cellStyle name="Moneda 2 7 2 2 2" xfId="16764"/>
    <cellStyle name="Moneda 2 7 2 3" xfId="16765"/>
    <cellStyle name="Moneda 2 7 2 4" xfId="16766"/>
    <cellStyle name="Moneda 2 7 3" xfId="16767"/>
    <cellStyle name="Moneda 2 7 3 2" xfId="16768"/>
    <cellStyle name="Moneda 2 7 3 2 2" xfId="16769"/>
    <cellStyle name="Moneda 2 7 3 3" xfId="16770"/>
    <cellStyle name="Moneda 2 7 3 4" xfId="16771"/>
    <cellStyle name="Moneda 2 7 4" xfId="16772"/>
    <cellStyle name="Moneda 2 7 4 2" xfId="16773"/>
    <cellStyle name="Moneda 2 7 4 2 2" xfId="16774"/>
    <cellStyle name="Moneda 2 7 4 3" xfId="16775"/>
    <cellStyle name="Moneda 2 7 4 4" xfId="16776"/>
    <cellStyle name="Moneda 2 7 5" xfId="16777"/>
    <cellStyle name="Moneda 2 7 5 2" xfId="16778"/>
    <cellStyle name="Moneda 2 7 5 2 2" xfId="16779"/>
    <cellStyle name="Moneda 2 7 5 3" xfId="16780"/>
    <cellStyle name="Moneda 2 7 5 4" xfId="16781"/>
    <cellStyle name="Moneda 2 7 6" xfId="16782"/>
    <cellStyle name="Moneda 2 7 6 2" xfId="16783"/>
    <cellStyle name="Moneda 2 7 6 2 2" xfId="16784"/>
    <cellStyle name="Moneda 2 7 6 3" xfId="16785"/>
    <cellStyle name="Moneda 2 7 6 4" xfId="16786"/>
    <cellStyle name="Moneda 2 7 7" xfId="16787"/>
    <cellStyle name="Moneda 2 7 7 2" xfId="16788"/>
    <cellStyle name="Moneda 2 7 7 2 2" xfId="16789"/>
    <cellStyle name="Moneda 2 7 7 3" xfId="16790"/>
    <cellStyle name="Moneda 2 7 7 4" xfId="16791"/>
    <cellStyle name="Moneda 2 7 8" xfId="16792"/>
    <cellStyle name="Moneda 2 7 8 2" xfId="16793"/>
    <cellStyle name="Moneda 2 7 9" xfId="16794"/>
    <cellStyle name="Moneda 2 8" xfId="16795"/>
    <cellStyle name="Moneda 2 8 10" xfId="16796"/>
    <cellStyle name="Moneda 2 8 2" xfId="16797"/>
    <cellStyle name="Moneda 2 8 2 2" xfId="16798"/>
    <cellStyle name="Moneda 2 8 2 2 2" xfId="16799"/>
    <cellStyle name="Moneda 2 8 2 3" xfId="16800"/>
    <cellStyle name="Moneda 2 8 2 4" xfId="16801"/>
    <cellStyle name="Moneda 2 8 3" xfId="16802"/>
    <cellStyle name="Moneda 2 8 3 2" xfId="16803"/>
    <cellStyle name="Moneda 2 8 3 2 2" xfId="16804"/>
    <cellStyle name="Moneda 2 8 3 3" xfId="16805"/>
    <cellStyle name="Moneda 2 8 3 4" xfId="16806"/>
    <cellStyle name="Moneda 2 8 4" xfId="16807"/>
    <cellStyle name="Moneda 2 8 4 2" xfId="16808"/>
    <cellStyle name="Moneda 2 8 4 2 2" xfId="16809"/>
    <cellStyle name="Moneda 2 8 4 3" xfId="16810"/>
    <cellStyle name="Moneda 2 8 4 4" xfId="16811"/>
    <cellStyle name="Moneda 2 8 5" xfId="16812"/>
    <cellStyle name="Moneda 2 8 5 2" xfId="16813"/>
    <cellStyle name="Moneda 2 8 5 2 2" xfId="16814"/>
    <cellStyle name="Moneda 2 8 5 3" xfId="16815"/>
    <cellStyle name="Moneda 2 8 5 4" xfId="16816"/>
    <cellStyle name="Moneda 2 8 6" xfId="16817"/>
    <cellStyle name="Moneda 2 8 6 2" xfId="16818"/>
    <cellStyle name="Moneda 2 8 6 2 2" xfId="16819"/>
    <cellStyle name="Moneda 2 8 6 3" xfId="16820"/>
    <cellStyle name="Moneda 2 8 6 4" xfId="16821"/>
    <cellStyle name="Moneda 2 8 7" xfId="16822"/>
    <cellStyle name="Moneda 2 8 7 2" xfId="16823"/>
    <cellStyle name="Moneda 2 8 7 2 2" xfId="16824"/>
    <cellStyle name="Moneda 2 8 7 3" xfId="16825"/>
    <cellStyle name="Moneda 2 8 7 4" xfId="16826"/>
    <cellStyle name="Moneda 2 8 8" xfId="16827"/>
    <cellStyle name="Moneda 2 8 8 2" xfId="16828"/>
    <cellStyle name="Moneda 2 8 9" xfId="16829"/>
    <cellStyle name="Moneda 2 9" xfId="16830"/>
    <cellStyle name="Moneda 2 9 10" xfId="16831"/>
    <cellStyle name="Moneda 2 9 2" xfId="16832"/>
    <cellStyle name="Moneda 2 9 2 2" xfId="16833"/>
    <cellStyle name="Moneda 2 9 2 2 2" xfId="16834"/>
    <cellStyle name="Moneda 2 9 2 3" xfId="16835"/>
    <cellStyle name="Moneda 2 9 2 4" xfId="16836"/>
    <cellStyle name="Moneda 2 9 3" xfId="16837"/>
    <cellStyle name="Moneda 2 9 3 2" xfId="16838"/>
    <cellStyle name="Moneda 2 9 3 2 2" xfId="16839"/>
    <cellStyle name="Moneda 2 9 3 3" xfId="16840"/>
    <cellStyle name="Moneda 2 9 3 4" xfId="16841"/>
    <cellStyle name="Moneda 2 9 4" xfId="16842"/>
    <cellStyle name="Moneda 2 9 4 2" xfId="16843"/>
    <cellStyle name="Moneda 2 9 4 2 2" xfId="16844"/>
    <cellStyle name="Moneda 2 9 4 3" xfId="16845"/>
    <cellStyle name="Moneda 2 9 4 4" xfId="16846"/>
    <cellStyle name="Moneda 2 9 5" xfId="16847"/>
    <cellStyle name="Moneda 2 9 5 2" xfId="16848"/>
    <cellStyle name="Moneda 2 9 5 2 2" xfId="16849"/>
    <cellStyle name="Moneda 2 9 5 3" xfId="16850"/>
    <cellStyle name="Moneda 2 9 5 4" xfId="16851"/>
    <cellStyle name="Moneda 2 9 6" xfId="16852"/>
    <cellStyle name="Moneda 2 9 6 2" xfId="16853"/>
    <cellStyle name="Moneda 2 9 6 2 2" xfId="16854"/>
    <cellStyle name="Moneda 2 9 6 3" xfId="16855"/>
    <cellStyle name="Moneda 2 9 6 4" xfId="16856"/>
    <cellStyle name="Moneda 2 9 7" xfId="16857"/>
    <cellStyle name="Moneda 2 9 7 2" xfId="16858"/>
    <cellStyle name="Moneda 2 9 7 2 2" xfId="16859"/>
    <cellStyle name="Moneda 2 9 7 3" xfId="16860"/>
    <cellStyle name="Moneda 2 9 7 4" xfId="16861"/>
    <cellStyle name="Moneda 2 9 8" xfId="16862"/>
    <cellStyle name="Moneda 2 9 8 2" xfId="16863"/>
    <cellStyle name="Moneda 2 9 9" xfId="16864"/>
    <cellStyle name="Moneda 2_% Operaciones" xfId="16865"/>
    <cellStyle name="Moneda 20" xfId="16866"/>
    <cellStyle name="Moneda 20 10" xfId="16867"/>
    <cellStyle name="Moneda 20 11" xfId="16868"/>
    <cellStyle name="Moneda 20 2" xfId="16869"/>
    <cellStyle name="Moneda 20 2 2" xfId="16870"/>
    <cellStyle name="Moneda 20 2 3" xfId="16871"/>
    <cellStyle name="Moneda 20 2 4" xfId="16872"/>
    <cellStyle name="Moneda 20 3" xfId="16873"/>
    <cellStyle name="Moneda 20 3 2" xfId="16874"/>
    <cellStyle name="Moneda 20 3 3" xfId="16875"/>
    <cellStyle name="Moneda 20 3 4" xfId="16876"/>
    <cellStyle name="Moneda 20 4" xfId="16877"/>
    <cellStyle name="Moneda 20 4 2" xfId="16878"/>
    <cellStyle name="Moneda 20 4 3" xfId="16879"/>
    <cellStyle name="Moneda 20 4 4" xfId="16880"/>
    <cellStyle name="Moneda 20 5" xfId="16881"/>
    <cellStyle name="Moneda 20 5 2" xfId="16882"/>
    <cellStyle name="Moneda 20 5 3" xfId="16883"/>
    <cellStyle name="Moneda 20 5 4" xfId="16884"/>
    <cellStyle name="Moneda 20 6" xfId="16885"/>
    <cellStyle name="Moneda 20 6 2" xfId="16886"/>
    <cellStyle name="Moneda 20 6 3" xfId="16887"/>
    <cellStyle name="Moneda 20 6 4" xfId="16888"/>
    <cellStyle name="Moneda 20 7" xfId="16889"/>
    <cellStyle name="Moneda 20 7 2" xfId="16890"/>
    <cellStyle name="Moneda 20 7 3" xfId="16891"/>
    <cellStyle name="Moneda 20 7 4" xfId="16892"/>
    <cellStyle name="Moneda 20 8" xfId="16893"/>
    <cellStyle name="Moneda 20 8 2" xfId="16894"/>
    <cellStyle name="Moneda 20 8 3" xfId="16895"/>
    <cellStyle name="Moneda 20 8 4" xfId="16896"/>
    <cellStyle name="Moneda 20 9" xfId="16897"/>
    <cellStyle name="Moneda 21" xfId="16898"/>
    <cellStyle name="Moneda 21 10" xfId="16899"/>
    <cellStyle name="Moneda 21 11" xfId="16900"/>
    <cellStyle name="Moneda 21 2" xfId="16901"/>
    <cellStyle name="Moneda 21 2 2" xfId="16902"/>
    <cellStyle name="Moneda 21 2 3" xfId="16903"/>
    <cellStyle name="Moneda 21 2 4" xfId="16904"/>
    <cellStyle name="Moneda 21 3" xfId="16905"/>
    <cellStyle name="Moneda 21 3 2" xfId="16906"/>
    <cellStyle name="Moneda 21 3 3" xfId="16907"/>
    <cellStyle name="Moneda 21 3 4" xfId="16908"/>
    <cellStyle name="Moneda 21 4" xfId="16909"/>
    <cellStyle name="Moneda 21 4 2" xfId="16910"/>
    <cellStyle name="Moneda 21 4 3" xfId="16911"/>
    <cellStyle name="Moneda 21 4 4" xfId="16912"/>
    <cellStyle name="Moneda 21 5" xfId="16913"/>
    <cellStyle name="Moneda 21 5 2" xfId="16914"/>
    <cellStyle name="Moneda 21 5 3" xfId="16915"/>
    <cellStyle name="Moneda 21 5 4" xfId="16916"/>
    <cellStyle name="Moneda 21 6" xfId="16917"/>
    <cellStyle name="Moneda 21 6 2" xfId="16918"/>
    <cellStyle name="Moneda 21 6 3" xfId="16919"/>
    <cellStyle name="Moneda 21 6 4" xfId="16920"/>
    <cellStyle name="Moneda 21 7" xfId="16921"/>
    <cellStyle name="Moneda 21 7 2" xfId="16922"/>
    <cellStyle name="Moneda 21 7 3" xfId="16923"/>
    <cellStyle name="Moneda 21 7 4" xfId="16924"/>
    <cellStyle name="Moneda 21 8" xfId="16925"/>
    <cellStyle name="Moneda 21 8 2" xfId="16926"/>
    <cellStyle name="Moneda 21 8 3" xfId="16927"/>
    <cellStyle name="Moneda 21 8 4" xfId="16928"/>
    <cellStyle name="Moneda 21 9" xfId="16929"/>
    <cellStyle name="Moneda 22" xfId="16930"/>
    <cellStyle name="Moneda 22 10" xfId="16931"/>
    <cellStyle name="Moneda 22 11" xfId="16932"/>
    <cellStyle name="Moneda 22 2" xfId="16933"/>
    <cellStyle name="Moneda 22 2 2" xfId="16934"/>
    <cellStyle name="Moneda 22 2 3" xfId="16935"/>
    <cellStyle name="Moneda 22 2 4" xfId="16936"/>
    <cellStyle name="Moneda 22 3" xfId="16937"/>
    <cellStyle name="Moneda 22 3 2" xfId="16938"/>
    <cellStyle name="Moneda 22 3 3" xfId="16939"/>
    <cellStyle name="Moneda 22 3 4" xfId="16940"/>
    <cellStyle name="Moneda 22 4" xfId="16941"/>
    <cellStyle name="Moneda 22 4 2" xfId="16942"/>
    <cellStyle name="Moneda 22 4 3" xfId="16943"/>
    <cellStyle name="Moneda 22 4 4" xfId="16944"/>
    <cellStyle name="Moneda 22 5" xfId="16945"/>
    <cellStyle name="Moneda 22 5 2" xfId="16946"/>
    <cellStyle name="Moneda 22 5 3" xfId="16947"/>
    <cellStyle name="Moneda 22 5 4" xfId="16948"/>
    <cellStyle name="Moneda 22 6" xfId="16949"/>
    <cellStyle name="Moneda 22 6 2" xfId="16950"/>
    <cellStyle name="Moneda 22 6 3" xfId="16951"/>
    <cellStyle name="Moneda 22 6 4" xfId="16952"/>
    <cellStyle name="Moneda 22 7" xfId="16953"/>
    <cellStyle name="Moneda 22 7 2" xfId="16954"/>
    <cellStyle name="Moneda 22 7 3" xfId="16955"/>
    <cellStyle name="Moneda 22 7 4" xfId="16956"/>
    <cellStyle name="Moneda 22 8" xfId="16957"/>
    <cellStyle name="Moneda 22 8 2" xfId="16958"/>
    <cellStyle name="Moneda 22 8 3" xfId="16959"/>
    <cellStyle name="Moneda 22 8 4" xfId="16960"/>
    <cellStyle name="Moneda 22 9" xfId="16961"/>
    <cellStyle name="Moneda 23" xfId="16962"/>
    <cellStyle name="Moneda 24" xfId="16963"/>
    <cellStyle name="Moneda 25" xfId="16964"/>
    <cellStyle name="Moneda 26" xfId="16965"/>
    <cellStyle name="Moneda 27" xfId="16966"/>
    <cellStyle name="Moneda 28" xfId="16967"/>
    <cellStyle name="Moneda 29" xfId="16968"/>
    <cellStyle name="Moneda 3" xfId="16969"/>
    <cellStyle name="Moneda 3 10" xfId="16970"/>
    <cellStyle name="Moneda 3 10 2" xfId="16971"/>
    <cellStyle name="Moneda 3 11" xfId="16972"/>
    <cellStyle name="Moneda 3 11 2" xfId="16973"/>
    <cellStyle name="Moneda 3 12" xfId="16974"/>
    <cellStyle name="Moneda 3 12 2" xfId="16975"/>
    <cellStyle name="Moneda 3 13" xfId="16976"/>
    <cellStyle name="Moneda 3 13 2" xfId="16977"/>
    <cellStyle name="Moneda 3 14" xfId="16978"/>
    <cellStyle name="Moneda 3 14 2" xfId="16979"/>
    <cellStyle name="Moneda 3 15" xfId="16980"/>
    <cellStyle name="Moneda 3 16" xfId="16981"/>
    <cellStyle name="Moneda 3 17" xfId="16982"/>
    <cellStyle name="Moneda 3 18" xfId="16983"/>
    <cellStyle name="Moneda 3 19" xfId="16984"/>
    <cellStyle name="Moneda 3 2" xfId="16985"/>
    <cellStyle name="Moneda 3 2 10" xfId="16986"/>
    <cellStyle name="Moneda 3 2 11" xfId="16987"/>
    <cellStyle name="Moneda 3 2 12" xfId="16988"/>
    <cellStyle name="Moneda 3 2 13" xfId="16989"/>
    <cellStyle name="Moneda 3 2 14" xfId="16990"/>
    <cellStyle name="Moneda 3 2 15" xfId="16991"/>
    <cellStyle name="Moneda 3 2 16" xfId="16992"/>
    <cellStyle name="Moneda 3 2 17" xfId="16993"/>
    <cellStyle name="Moneda 3 2 18" xfId="16994"/>
    <cellStyle name="Moneda 3 2 19" xfId="16995"/>
    <cellStyle name="Moneda 3 2 2" xfId="16996"/>
    <cellStyle name="Moneda 3 2 2 2" xfId="16997"/>
    <cellStyle name="Moneda 3 2 2 3" xfId="16998"/>
    <cellStyle name="Moneda 3 2 20" xfId="16999"/>
    <cellStyle name="Moneda 3 2 21" xfId="17000"/>
    <cellStyle name="Moneda 3 2 22" xfId="17001"/>
    <cellStyle name="Moneda 3 2 23" xfId="17002"/>
    <cellStyle name="Moneda 3 2 24" xfId="17003"/>
    <cellStyle name="Moneda 3 2 25" xfId="17004"/>
    <cellStyle name="Moneda 3 2 26" xfId="17005"/>
    <cellStyle name="Moneda 3 2 27" xfId="17006"/>
    <cellStyle name="Moneda 3 2 28" xfId="17007"/>
    <cellStyle name="Moneda 3 2 29" xfId="17008"/>
    <cellStyle name="Moneda 3 2 3" xfId="17009"/>
    <cellStyle name="Moneda 3 2 3 2" xfId="17010"/>
    <cellStyle name="Moneda 3 2 30" xfId="17011"/>
    <cellStyle name="Moneda 3 2 4" xfId="17012"/>
    <cellStyle name="Moneda 3 2 4 2" xfId="17013"/>
    <cellStyle name="Moneda 3 2 5" xfId="17014"/>
    <cellStyle name="Moneda 3 2 5 2" xfId="17015"/>
    <cellStyle name="Moneda 3 2 6" xfId="17016"/>
    <cellStyle name="Moneda 3 2 6 2" xfId="17017"/>
    <cellStyle name="Moneda 3 2 7" xfId="17018"/>
    <cellStyle name="Moneda 3 2 8" xfId="17019"/>
    <cellStyle name="Moneda 3 2 9" xfId="17020"/>
    <cellStyle name="Moneda 3 20" xfId="17021"/>
    <cellStyle name="Moneda 3 21" xfId="17022"/>
    <cellStyle name="Moneda 3 22" xfId="17023"/>
    <cellStyle name="Moneda 3 23" xfId="17024"/>
    <cellStyle name="Moneda 3 24" xfId="17025"/>
    <cellStyle name="Moneda 3 25" xfId="17026"/>
    <cellStyle name="Moneda 3 26" xfId="17027"/>
    <cellStyle name="Moneda 3 27" xfId="17028"/>
    <cellStyle name="Moneda 3 28" xfId="17029"/>
    <cellStyle name="Moneda 3 29" xfId="17030"/>
    <cellStyle name="Moneda 3 3" xfId="17031"/>
    <cellStyle name="Moneda 3 3 10" xfId="17032"/>
    <cellStyle name="Moneda 3 3 11" xfId="17033"/>
    <cellStyle name="Moneda 3 3 12" xfId="17034"/>
    <cellStyle name="Moneda 3 3 13" xfId="17035"/>
    <cellStyle name="Moneda 3 3 14" xfId="17036"/>
    <cellStyle name="Moneda 3 3 15" xfId="17037"/>
    <cellStyle name="Moneda 3 3 16" xfId="17038"/>
    <cellStyle name="Moneda 3 3 17" xfId="17039"/>
    <cellStyle name="Moneda 3 3 18" xfId="17040"/>
    <cellStyle name="Moneda 3 3 19" xfId="17041"/>
    <cellStyle name="Moneda 3 3 2" xfId="17042"/>
    <cellStyle name="Moneda 3 3 2 10" xfId="17043"/>
    <cellStyle name="Moneda 3 3 2 11" xfId="17044"/>
    <cellStyle name="Moneda 3 3 2 12" xfId="17045"/>
    <cellStyle name="Moneda 3 3 2 13" xfId="17046"/>
    <cellStyle name="Moneda 3 3 2 14" xfId="17047"/>
    <cellStyle name="Moneda 3 3 2 15" xfId="17048"/>
    <cellStyle name="Moneda 3 3 2 16" xfId="17049"/>
    <cellStyle name="Moneda 3 3 2 17" xfId="17050"/>
    <cellStyle name="Moneda 3 3 2 18" xfId="17051"/>
    <cellStyle name="Moneda 3 3 2 19" xfId="17052"/>
    <cellStyle name="Moneda 3 3 2 2" xfId="17053"/>
    <cellStyle name="Moneda 3 3 2 2 10" xfId="17054"/>
    <cellStyle name="Moneda 3 3 2 2 11" xfId="17055"/>
    <cellStyle name="Moneda 3 3 2 2 2" xfId="17056"/>
    <cellStyle name="Moneda 3 3 2 2 3" xfId="17057"/>
    <cellStyle name="Moneda 3 3 2 2 4" xfId="17058"/>
    <cellStyle name="Moneda 3 3 2 2 5" xfId="17059"/>
    <cellStyle name="Moneda 3 3 2 2 6" xfId="17060"/>
    <cellStyle name="Moneda 3 3 2 2 7" xfId="17061"/>
    <cellStyle name="Moneda 3 3 2 2 8" xfId="17062"/>
    <cellStyle name="Moneda 3 3 2 2 9" xfId="17063"/>
    <cellStyle name="Moneda 3 3 2 3" xfId="17064"/>
    <cellStyle name="Moneda 3 3 2 4" xfId="17065"/>
    <cellStyle name="Moneda 3 3 2 5" xfId="17066"/>
    <cellStyle name="Moneda 3 3 2 6" xfId="17067"/>
    <cellStyle name="Moneda 3 3 2 7" xfId="17068"/>
    <cellStyle name="Moneda 3 3 2 8" xfId="17069"/>
    <cellStyle name="Moneda 3 3 2 9" xfId="17070"/>
    <cellStyle name="Moneda 3 3 3" xfId="17071"/>
    <cellStyle name="Moneda 3 3 3 10" xfId="17072"/>
    <cellStyle name="Moneda 3 3 3 11" xfId="17073"/>
    <cellStyle name="Moneda 3 3 3 2" xfId="17074"/>
    <cellStyle name="Moneda 3 3 3 3" xfId="17075"/>
    <cellStyle name="Moneda 3 3 3 4" xfId="17076"/>
    <cellStyle name="Moneda 3 3 3 5" xfId="17077"/>
    <cellStyle name="Moneda 3 3 3 6" xfId="17078"/>
    <cellStyle name="Moneda 3 3 3 7" xfId="17079"/>
    <cellStyle name="Moneda 3 3 3 8" xfId="17080"/>
    <cellStyle name="Moneda 3 3 3 9" xfId="17081"/>
    <cellStyle name="Moneda 3 3 4" xfId="17082"/>
    <cellStyle name="Moneda 3 3 4 2" xfId="17083"/>
    <cellStyle name="Moneda 3 3 5" xfId="17084"/>
    <cellStyle name="Moneda 3 3 5 2" xfId="17085"/>
    <cellStyle name="Moneda 3 3 6" xfId="17086"/>
    <cellStyle name="Moneda 3 3 7" xfId="17087"/>
    <cellStyle name="Moneda 3 3 8" xfId="17088"/>
    <cellStyle name="Moneda 3 3 9" xfId="17089"/>
    <cellStyle name="Moneda 3 30" xfId="17090"/>
    <cellStyle name="Moneda 3 31" xfId="17091"/>
    <cellStyle name="Moneda 3 4" xfId="17092"/>
    <cellStyle name="Moneda 3 4 2" xfId="17093"/>
    <cellStyle name="Moneda 3 4 2 2" xfId="17094"/>
    <cellStyle name="Moneda 3 4 2 3" xfId="17095"/>
    <cellStyle name="Moneda 3 4 3" xfId="17096"/>
    <cellStyle name="Moneda 3 4 4" xfId="17097"/>
    <cellStyle name="Moneda 3 4 5" xfId="17098"/>
    <cellStyle name="Moneda 3 4 6" xfId="17099"/>
    <cellStyle name="Moneda 3 5" xfId="12"/>
    <cellStyle name="Moneda 3 5 2" xfId="17100"/>
    <cellStyle name="Moneda 3 5 2 2" xfId="17101"/>
    <cellStyle name="Moneda 3 5 2 3" xfId="17102"/>
    <cellStyle name="Moneda 3 5 3" xfId="17103"/>
    <cellStyle name="Moneda 3 5 3 2" xfId="17104"/>
    <cellStyle name="Moneda 3 5 4" xfId="17105"/>
    <cellStyle name="Moneda 3 5 5" xfId="17106"/>
    <cellStyle name="Moneda 3 5 6" xfId="17107"/>
    <cellStyle name="Moneda 3 5 7" xfId="17108"/>
    <cellStyle name="Moneda 3 5 8" xfId="38792"/>
    <cellStyle name="Moneda 3 6" xfId="14"/>
    <cellStyle name="Moneda 3 6 2" xfId="17109"/>
    <cellStyle name="Moneda 3 6 2 2" xfId="17110"/>
    <cellStyle name="Moneda 3 6 3" xfId="17111"/>
    <cellStyle name="Moneda 3 6 4" xfId="17112"/>
    <cellStyle name="Moneda 3 6 5" xfId="17113"/>
    <cellStyle name="Moneda 3 6 6" xfId="17114"/>
    <cellStyle name="Moneda 3 6 7" xfId="17115"/>
    <cellStyle name="Moneda 3 6 8" xfId="38793"/>
    <cellStyle name="Moneda 3 7" xfId="17116"/>
    <cellStyle name="Moneda 3 7 2" xfId="17117"/>
    <cellStyle name="Moneda 3 7 2 2" xfId="17118"/>
    <cellStyle name="Moneda 3 7 3" xfId="17119"/>
    <cellStyle name="Moneda 3 7 4" xfId="17120"/>
    <cellStyle name="Moneda 3 7 5" xfId="17121"/>
    <cellStyle name="Moneda 3 7 6" xfId="17122"/>
    <cellStyle name="Moneda 3 7 7" xfId="17123"/>
    <cellStyle name="Moneda 3 8" xfId="17124"/>
    <cellStyle name="Moneda 3 8 2" xfId="17125"/>
    <cellStyle name="Moneda 3 8 3" xfId="17126"/>
    <cellStyle name="Moneda 3 8 4" xfId="17127"/>
    <cellStyle name="Moneda 3 8 5" xfId="17128"/>
    <cellStyle name="Moneda 3 9" xfId="17129"/>
    <cellStyle name="Moneda 3 9 2" xfId="17130"/>
    <cellStyle name="Moneda 3 9 3" xfId="17131"/>
    <cellStyle name="Moneda 3 9 4" xfId="17132"/>
    <cellStyle name="Moneda 3_Control de Máquinas" xfId="17133"/>
    <cellStyle name="Moneda 30" xfId="38795"/>
    <cellStyle name="Moneda 31" xfId="38798"/>
    <cellStyle name="Moneda 4" xfId="17134"/>
    <cellStyle name="Moneda 4 10" xfId="17135"/>
    <cellStyle name="Moneda 4 11" xfId="17136"/>
    <cellStyle name="Moneda 4 12" xfId="17137"/>
    <cellStyle name="Moneda 4 13" xfId="17138"/>
    <cellStyle name="Moneda 4 14" xfId="17139"/>
    <cellStyle name="Moneda 4 2" xfId="17140"/>
    <cellStyle name="Moneda 4 2 2" xfId="17141"/>
    <cellStyle name="Moneda 4 2 2 2" xfId="17142"/>
    <cellStyle name="Moneda 4 2 3" xfId="17143"/>
    <cellStyle name="Moneda 4 2 4" xfId="17144"/>
    <cellStyle name="Moneda 4 2 5" xfId="17145"/>
    <cellStyle name="Moneda 4 2 6" xfId="17146"/>
    <cellStyle name="Moneda 4 3" xfId="17147"/>
    <cellStyle name="Moneda 4 3 2" xfId="17148"/>
    <cellStyle name="Moneda 4 3 3" xfId="17149"/>
    <cellStyle name="Moneda 4 3 4" xfId="17150"/>
    <cellStyle name="Moneda 4 3 5" xfId="17151"/>
    <cellStyle name="Moneda 4 4" xfId="17152"/>
    <cellStyle name="Moneda 4 4 2" xfId="17153"/>
    <cellStyle name="Moneda 4 4 3" xfId="17154"/>
    <cellStyle name="Moneda 4 4 4" xfId="17155"/>
    <cellStyle name="Moneda 4 4 5" xfId="17156"/>
    <cellStyle name="Moneda 4 5" xfId="17157"/>
    <cellStyle name="Moneda 4 5 2" xfId="17158"/>
    <cellStyle name="Moneda 4 5 3" xfId="17159"/>
    <cellStyle name="Moneda 4 5 4" xfId="17160"/>
    <cellStyle name="Moneda 4 5 5" xfId="17161"/>
    <cellStyle name="Moneda 4 6" xfId="17162"/>
    <cellStyle name="Moneda 4 6 2" xfId="17163"/>
    <cellStyle name="Moneda 4 6 3" xfId="17164"/>
    <cellStyle name="Moneda 4 6 4" xfId="17165"/>
    <cellStyle name="Moneda 4 6 5" xfId="17166"/>
    <cellStyle name="Moneda 4 7" xfId="17167"/>
    <cellStyle name="Moneda 4 7 2" xfId="17168"/>
    <cellStyle name="Moneda 4 7 3" xfId="17169"/>
    <cellStyle name="Moneda 4 7 4" xfId="17170"/>
    <cellStyle name="Moneda 4 7 5" xfId="17171"/>
    <cellStyle name="Moneda 4 8" xfId="17172"/>
    <cellStyle name="Moneda 4 8 2" xfId="17173"/>
    <cellStyle name="Moneda 4 8 3" xfId="17174"/>
    <cellStyle name="Moneda 4 8 4" xfId="17175"/>
    <cellStyle name="Moneda 4 8 5" xfId="17176"/>
    <cellStyle name="Moneda 4 9" xfId="17177"/>
    <cellStyle name="Moneda 4_Control de Máquinas" xfId="17178"/>
    <cellStyle name="Moneda 5" xfId="17179"/>
    <cellStyle name="Moneda 5 10" xfId="17180"/>
    <cellStyle name="Moneda 5 11" xfId="17181"/>
    <cellStyle name="Moneda 5 12" xfId="17182"/>
    <cellStyle name="Moneda 5 13" xfId="17183"/>
    <cellStyle name="Moneda 5 2" xfId="17184"/>
    <cellStyle name="Moneda 5 2 2" xfId="17185"/>
    <cellStyle name="Moneda 5 2 3" xfId="17186"/>
    <cellStyle name="Moneda 5 2 4" xfId="17187"/>
    <cellStyle name="Moneda 5 2 5" xfId="17188"/>
    <cellStyle name="Moneda 5 3" xfId="17189"/>
    <cellStyle name="Moneda 5 3 2" xfId="17190"/>
    <cellStyle name="Moneda 5 3 3" xfId="17191"/>
    <cellStyle name="Moneda 5 3 4" xfId="17192"/>
    <cellStyle name="Moneda 5 4" xfId="17193"/>
    <cellStyle name="Moneda 5 4 2" xfId="17194"/>
    <cellStyle name="Moneda 5 4 3" xfId="17195"/>
    <cellStyle name="Moneda 5 4 4" xfId="17196"/>
    <cellStyle name="Moneda 5 5" xfId="17197"/>
    <cellStyle name="Moneda 5 5 2" xfId="17198"/>
    <cellStyle name="Moneda 5 5 3" xfId="17199"/>
    <cellStyle name="Moneda 5 5 4" xfId="17200"/>
    <cellStyle name="Moneda 5 6" xfId="17201"/>
    <cellStyle name="Moneda 5 6 2" xfId="17202"/>
    <cellStyle name="Moneda 5 6 3" xfId="17203"/>
    <cellStyle name="Moneda 5 6 4" xfId="17204"/>
    <cellStyle name="Moneda 5 7" xfId="17205"/>
    <cellStyle name="Moneda 5 7 2" xfId="17206"/>
    <cellStyle name="Moneda 5 7 3" xfId="17207"/>
    <cellStyle name="Moneda 5 7 4" xfId="17208"/>
    <cellStyle name="Moneda 5 8" xfId="17209"/>
    <cellStyle name="Moneda 5 8 2" xfId="17210"/>
    <cellStyle name="Moneda 5 8 3" xfId="17211"/>
    <cellStyle name="Moneda 5 8 4" xfId="17212"/>
    <cellStyle name="Moneda 5 9" xfId="17213"/>
    <cellStyle name="Moneda 6" xfId="17214"/>
    <cellStyle name="Moneda 6 10" xfId="17215"/>
    <cellStyle name="Moneda 6 11" xfId="17216"/>
    <cellStyle name="Moneda 6 12" xfId="17217"/>
    <cellStyle name="Moneda 6 13" xfId="17218"/>
    <cellStyle name="Moneda 6 2" xfId="17219"/>
    <cellStyle name="Moneda 6 2 2" xfId="17220"/>
    <cellStyle name="Moneda 6 2 3" xfId="17221"/>
    <cellStyle name="Moneda 6 2 4" xfId="17222"/>
    <cellStyle name="Moneda 6 3" xfId="17223"/>
    <cellStyle name="Moneda 6 3 2" xfId="17224"/>
    <cellStyle name="Moneda 6 3 3" xfId="17225"/>
    <cellStyle name="Moneda 6 3 4" xfId="17226"/>
    <cellStyle name="Moneda 6 4" xfId="17227"/>
    <cellStyle name="Moneda 6 4 2" xfId="17228"/>
    <cellStyle name="Moneda 6 4 3" xfId="17229"/>
    <cellStyle name="Moneda 6 4 4" xfId="17230"/>
    <cellStyle name="Moneda 6 5" xfId="17231"/>
    <cellStyle name="Moneda 6 5 2" xfId="17232"/>
    <cellStyle name="Moneda 6 5 3" xfId="17233"/>
    <cellStyle name="Moneda 6 5 4" xfId="17234"/>
    <cellStyle name="Moneda 6 6" xfId="17235"/>
    <cellStyle name="Moneda 6 6 2" xfId="17236"/>
    <cellStyle name="Moneda 6 6 3" xfId="17237"/>
    <cellStyle name="Moneda 6 6 4" xfId="17238"/>
    <cellStyle name="Moneda 6 7" xfId="17239"/>
    <cellStyle name="Moneda 6 7 2" xfId="17240"/>
    <cellStyle name="Moneda 6 7 3" xfId="17241"/>
    <cellStyle name="Moneda 6 7 4" xfId="17242"/>
    <cellStyle name="Moneda 6 8" xfId="17243"/>
    <cellStyle name="Moneda 6 8 2" xfId="17244"/>
    <cellStyle name="Moneda 6 8 3" xfId="17245"/>
    <cellStyle name="Moneda 6 8 4" xfId="17246"/>
    <cellStyle name="Moneda 6 9" xfId="17247"/>
    <cellStyle name="Moneda 7" xfId="17248"/>
    <cellStyle name="Moneda 7 10" xfId="17249"/>
    <cellStyle name="Moneda 7 11" xfId="17250"/>
    <cellStyle name="Moneda 7 12" xfId="17251"/>
    <cellStyle name="Moneda 7 2" xfId="17252"/>
    <cellStyle name="Moneda 7 2 2" xfId="17253"/>
    <cellStyle name="Moneda 7 2 3" xfId="17254"/>
    <cellStyle name="Moneda 7 2 4" xfId="17255"/>
    <cellStyle name="Moneda 7 2 5" xfId="17256"/>
    <cellStyle name="Moneda 7 3" xfId="17257"/>
    <cellStyle name="Moneda 7 3 2" xfId="17258"/>
    <cellStyle name="Moneda 7 3 3" xfId="17259"/>
    <cellStyle name="Moneda 7 3 4" xfId="17260"/>
    <cellStyle name="Moneda 7 4" xfId="17261"/>
    <cellStyle name="Moneda 7 4 2" xfId="17262"/>
    <cellStyle name="Moneda 7 4 3" xfId="17263"/>
    <cellStyle name="Moneda 7 4 4" xfId="17264"/>
    <cellStyle name="Moneda 7 5" xfId="17265"/>
    <cellStyle name="Moneda 7 5 2" xfId="17266"/>
    <cellStyle name="Moneda 7 5 3" xfId="17267"/>
    <cellStyle name="Moneda 7 5 4" xfId="17268"/>
    <cellStyle name="Moneda 7 6" xfId="17269"/>
    <cellStyle name="Moneda 7 6 2" xfId="17270"/>
    <cellStyle name="Moneda 7 6 3" xfId="17271"/>
    <cellStyle name="Moneda 7 6 4" xfId="17272"/>
    <cellStyle name="Moneda 7 7" xfId="17273"/>
    <cellStyle name="Moneda 7 7 2" xfId="17274"/>
    <cellStyle name="Moneda 7 7 3" xfId="17275"/>
    <cellStyle name="Moneda 7 7 4" xfId="17276"/>
    <cellStyle name="Moneda 7 8" xfId="17277"/>
    <cellStyle name="Moneda 7 8 2" xfId="17278"/>
    <cellStyle name="Moneda 7 8 3" xfId="17279"/>
    <cellStyle name="Moneda 7 8 4" xfId="17280"/>
    <cellStyle name="Moneda 7 9" xfId="17281"/>
    <cellStyle name="Moneda 8" xfId="17282"/>
    <cellStyle name="Moneda 8 10" xfId="17283"/>
    <cellStyle name="Moneda 8 11" xfId="17284"/>
    <cellStyle name="Moneda 8 12" xfId="17285"/>
    <cellStyle name="Moneda 8 2" xfId="17286"/>
    <cellStyle name="Moneda 8 2 2" xfId="17287"/>
    <cellStyle name="Moneda 8 2 3" xfId="17288"/>
    <cellStyle name="Moneda 8 2 4" xfId="17289"/>
    <cellStyle name="Moneda 8 2 5" xfId="17290"/>
    <cellStyle name="Moneda 8 3" xfId="17291"/>
    <cellStyle name="Moneda 8 3 2" xfId="17292"/>
    <cellStyle name="Moneda 8 3 3" xfId="17293"/>
    <cellStyle name="Moneda 8 3 4" xfId="17294"/>
    <cellStyle name="Moneda 8 4" xfId="17295"/>
    <cellStyle name="Moneda 8 4 2" xfId="17296"/>
    <cellStyle name="Moneda 8 4 3" xfId="17297"/>
    <cellStyle name="Moneda 8 4 4" xfId="17298"/>
    <cellStyle name="Moneda 8 5" xfId="17299"/>
    <cellStyle name="Moneda 8 5 2" xfId="17300"/>
    <cellStyle name="Moneda 8 5 3" xfId="17301"/>
    <cellStyle name="Moneda 8 5 4" xfId="17302"/>
    <cellStyle name="Moneda 8 6" xfId="17303"/>
    <cellStyle name="Moneda 8 6 2" xfId="17304"/>
    <cellStyle name="Moneda 8 6 3" xfId="17305"/>
    <cellStyle name="Moneda 8 6 4" xfId="17306"/>
    <cellStyle name="Moneda 8 7" xfId="17307"/>
    <cellStyle name="Moneda 8 7 2" xfId="17308"/>
    <cellStyle name="Moneda 8 7 3" xfId="17309"/>
    <cellStyle name="Moneda 8 7 4" xfId="17310"/>
    <cellStyle name="Moneda 8 8" xfId="17311"/>
    <cellStyle name="Moneda 8 8 2" xfId="17312"/>
    <cellStyle name="Moneda 8 8 3" xfId="17313"/>
    <cellStyle name="Moneda 8 8 4" xfId="17314"/>
    <cellStyle name="Moneda 8 9" xfId="17315"/>
    <cellStyle name="Moneda 84" xfId="17316"/>
    <cellStyle name="Moneda 9" xfId="17317"/>
    <cellStyle name="Moneda 9 10" xfId="17318"/>
    <cellStyle name="Moneda 9 11" xfId="17319"/>
    <cellStyle name="Moneda 9 12" xfId="17320"/>
    <cellStyle name="Moneda 9 2" xfId="17321"/>
    <cellStyle name="Moneda 9 2 2" xfId="17322"/>
    <cellStyle name="Moneda 9 2 3" xfId="17323"/>
    <cellStyle name="Moneda 9 2 4" xfId="17324"/>
    <cellStyle name="Moneda 9 3" xfId="17325"/>
    <cellStyle name="Moneda 9 3 2" xfId="17326"/>
    <cellStyle name="Moneda 9 3 3" xfId="17327"/>
    <cellStyle name="Moneda 9 3 4" xfId="17328"/>
    <cellStyle name="Moneda 9 4" xfId="17329"/>
    <cellStyle name="Moneda 9 4 2" xfId="17330"/>
    <cellStyle name="Moneda 9 4 3" xfId="17331"/>
    <cellStyle name="Moneda 9 4 4" xfId="17332"/>
    <cellStyle name="Moneda 9 5" xfId="17333"/>
    <cellStyle name="Moneda 9 5 2" xfId="17334"/>
    <cellStyle name="Moneda 9 5 3" xfId="17335"/>
    <cellStyle name="Moneda 9 5 4" xfId="17336"/>
    <cellStyle name="Moneda 9 6" xfId="17337"/>
    <cellStyle name="Moneda 9 6 2" xfId="17338"/>
    <cellStyle name="Moneda 9 6 3" xfId="17339"/>
    <cellStyle name="Moneda 9 6 4" xfId="17340"/>
    <cellStyle name="Moneda 9 7" xfId="17341"/>
    <cellStyle name="Moneda 9 7 2" xfId="17342"/>
    <cellStyle name="Moneda 9 7 3" xfId="17343"/>
    <cellStyle name="Moneda 9 7 4" xfId="17344"/>
    <cellStyle name="Moneda 9 8" xfId="17345"/>
    <cellStyle name="Moneda 9 8 2" xfId="17346"/>
    <cellStyle name="Moneda 9 8 3" xfId="17347"/>
    <cellStyle name="Moneda 9 8 4" xfId="17348"/>
    <cellStyle name="Moneda 9 9" xfId="17349"/>
    <cellStyle name="Moneda_Analisis Precios Unitarios 3" xfId="7"/>
    <cellStyle name="Moneda0" xfId="17350"/>
    <cellStyle name="Monétaire [0]" xfId="17351"/>
    <cellStyle name="Monétaire_ACQ-Disposals" xfId="17352"/>
    <cellStyle name="MONETARIO" xfId="17353"/>
    <cellStyle name="Monetario0" xfId="17354"/>
    <cellStyle name="Multiple" xfId="17355"/>
    <cellStyle name="Neutra" xfId="17356"/>
    <cellStyle name="Neutral 1" xfId="17357"/>
    <cellStyle name="Neutral 10" xfId="17358"/>
    <cellStyle name="Neutral 10 2" xfId="17359"/>
    <cellStyle name="Neutral 11" xfId="17360"/>
    <cellStyle name="Neutral 11 2" xfId="17361"/>
    <cellStyle name="Neutral 12" xfId="17362"/>
    <cellStyle name="Neutral 12 2" xfId="17363"/>
    <cellStyle name="Neutral 13" xfId="17364"/>
    <cellStyle name="Neutral 13 2" xfId="17365"/>
    <cellStyle name="Neutral 14" xfId="17366"/>
    <cellStyle name="Neutral 14 2" xfId="17367"/>
    <cellStyle name="Neutral 15" xfId="17368"/>
    <cellStyle name="Neutral 15 2" xfId="17369"/>
    <cellStyle name="Neutral 16" xfId="17370"/>
    <cellStyle name="Neutral 16 2" xfId="17371"/>
    <cellStyle name="Neutral 17" xfId="17372"/>
    <cellStyle name="Neutral 17 2" xfId="17373"/>
    <cellStyle name="Neutral 18" xfId="17374"/>
    <cellStyle name="Neutral 18 2" xfId="17375"/>
    <cellStyle name="Neutral 19" xfId="17376"/>
    <cellStyle name="Neutral 19 2" xfId="17377"/>
    <cellStyle name="Neutral 2" xfId="17378"/>
    <cellStyle name="Neutral 2 2" xfId="17379"/>
    <cellStyle name="Neutral 2 2 2" xfId="17380"/>
    <cellStyle name="Neutral 2 2 3" xfId="17381"/>
    <cellStyle name="Neutral 2 3" xfId="17382"/>
    <cellStyle name="Neutral 2_Chile DataRequest2210v1" xfId="17383"/>
    <cellStyle name="Neutral 20" xfId="17384"/>
    <cellStyle name="Neutral 20 2" xfId="17385"/>
    <cellStyle name="Neutral 21" xfId="17386"/>
    <cellStyle name="Neutral 21 2" xfId="17387"/>
    <cellStyle name="Neutral 22" xfId="17388"/>
    <cellStyle name="Neutral 22 2" xfId="17389"/>
    <cellStyle name="Neutral 3" xfId="17390"/>
    <cellStyle name="Neutral 4" xfId="17391"/>
    <cellStyle name="Neutral 5" xfId="17392"/>
    <cellStyle name="Neutral 5 2" xfId="17393"/>
    <cellStyle name="Neutral 6" xfId="17394"/>
    <cellStyle name="Neutral 6 2" xfId="17395"/>
    <cellStyle name="Neutral 7" xfId="17396"/>
    <cellStyle name="Neutral 7 2" xfId="17397"/>
    <cellStyle name="Neutral 8" xfId="17398"/>
    <cellStyle name="Neutral 8 2" xfId="17399"/>
    <cellStyle name="Neutral 9" xfId="17400"/>
    <cellStyle name="Neutral 9 2" xfId="17401"/>
    <cellStyle name="Neutro" xfId="17402"/>
    <cellStyle name="no dec" xfId="17403"/>
    <cellStyle name="No-definido" xfId="17404"/>
    <cellStyle name="Normal" xfId="0" builtinId="0"/>
    <cellStyle name="Normal - Estilo1" xfId="17405"/>
    <cellStyle name="Normal - Estilo1 2" xfId="17406"/>
    <cellStyle name="Normal - Estilo2" xfId="17407"/>
    <cellStyle name="Normal - Estilo2 2" xfId="17408"/>
    <cellStyle name="Normal - Estilo3" xfId="17409"/>
    <cellStyle name="Normal - Estilo3 2" xfId="17410"/>
    <cellStyle name="Normal - Estilo4" xfId="17411"/>
    <cellStyle name="Normal - Estilo4 2" xfId="17412"/>
    <cellStyle name="Normal - Estilo5" xfId="17413"/>
    <cellStyle name="Normal - Estilo5 2" xfId="17414"/>
    <cellStyle name="Normal - Estilo6" xfId="17415"/>
    <cellStyle name="Normal - Estilo6 2" xfId="17416"/>
    <cellStyle name="Normal - Estilo7" xfId="17417"/>
    <cellStyle name="Normal - Estilo7 2" xfId="17418"/>
    <cellStyle name="Normal - Estilo8" xfId="17419"/>
    <cellStyle name="Normal - Estilo8 2" xfId="17420"/>
    <cellStyle name="Normal - Style1" xfId="17421"/>
    <cellStyle name="Normal - Style1 2" xfId="17422"/>
    <cellStyle name="Normal - Style1 3" xfId="17423"/>
    <cellStyle name="Normal 1" xfId="17424"/>
    <cellStyle name="Normal 10" xfId="17425"/>
    <cellStyle name="Normal 10 10" xfId="17426"/>
    <cellStyle name="Normal 10 10 10" xfId="17427"/>
    <cellStyle name="Normal 10 10 11" xfId="17428"/>
    <cellStyle name="Normal 10 10 12" xfId="17429"/>
    <cellStyle name="Normal 10 10 13" xfId="17430"/>
    <cellStyle name="Normal 10 10 14" xfId="17431"/>
    <cellStyle name="Normal 10 10 15" xfId="17432"/>
    <cellStyle name="Normal 10 10 2" xfId="17433"/>
    <cellStyle name="Normal 10 10 2 2" xfId="17434"/>
    <cellStyle name="Normal 10 10 2 2 2" xfId="17435"/>
    <cellStyle name="Normal 10 10 2 2 2 2" xfId="17436"/>
    <cellStyle name="Normal 10 10 2 2 2 3" xfId="17437"/>
    <cellStyle name="Normal 10 10 2 2 3" xfId="17438"/>
    <cellStyle name="Normal 10 10 2 2 3 2" xfId="17439"/>
    <cellStyle name="Normal 10 10 2 2 3 3" xfId="17440"/>
    <cellStyle name="Normal 10 10 2 2 4" xfId="17441"/>
    <cellStyle name="Normal 10 10 2 2 4 2" xfId="17442"/>
    <cellStyle name="Normal 10 10 2 2 4 3" xfId="17443"/>
    <cellStyle name="Normal 10 10 2 2 5" xfId="17444"/>
    <cellStyle name="Normal 10 10 2 2 6" xfId="17445"/>
    <cellStyle name="Normal 10 10 2 2 7" xfId="17446"/>
    <cellStyle name="Normal 10 10 2 2 8" xfId="17447"/>
    <cellStyle name="Normal 10 10 2 3" xfId="17448"/>
    <cellStyle name="Normal 10 10 2 3 2" xfId="17449"/>
    <cellStyle name="Normal 10 10 2 3 3" xfId="17450"/>
    <cellStyle name="Normal 10 10 2 4" xfId="17451"/>
    <cellStyle name="Normal 10 10 2 4 2" xfId="17452"/>
    <cellStyle name="Normal 10 10 2 4 3" xfId="17453"/>
    <cellStyle name="Normal 10 10 2 5" xfId="17454"/>
    <cellStyle name="Normal 10 10 2 5 2" xfId="17455"/>
    <cellStyle name="Normal 10 10 2 5 3" xfId="17456"/>
    <cellStyle name="Normal 10 10 2 6" xfId="17457"/>
    <cellStyle name="Normal 10 10 2 7" xfId="17458"/>
    <cellStyle name="Normal 10 10 2 8" xfId="17459"/>
    <cellStyle name="Normal 10 10 2 9" xfId="17460"/>
    <cellStyle name="Normal 10 10 3" xfId="17461"/>
    <cellStyle name="Normal 10 10 3 2" xfId="17462"/>
    <cellStyle name="Normal 10 10 3 2 2" xfId="17463"/>
    <cellStyle name="Normal 10 10 3 2 3" xfId="17464"/>
    <cellStyle name="Normal 10 10 3 3" xfId="17465"/>
    <cellStyle name="Normal 10 10 3 3 2" xfId="17466"/>
    <cellStyle name="Normal 10 10 3 3 3" xfId="17467"/>
    <cellStyle name="Normal 10 10 3 4" xfId="17468"/>
    <cellStyle name="Normal 10 10 3 4 2" xfId="17469"/>
    <cellStyle name="Normal 10 10 3 4 3" xfId="17470"/>
    <cellStyle name="Normal 10 10 3 5" xfId="17471"/>
    <cellStyle name="Normal 10 10 3 6" xfId="17472"/>
    <cellStyle name="Normal 10 10 3 7" xfId="17473"/>
    <cellStyle name="Normal 10 10 3 8" xfId="17474"/>
    <cellStyle name="Normal 10 10 4" xfId="17475"/>
    <cellStyle name="Normal 10 10 4 2" xfId="17476"/>
    <cellStyle name="Normal 10 10 4 3" xfId="17477"/>
    <cellStyle name="Normal 10 10 5" xfId="17478"/>
    <cellStyle name="Normal 10 10 5 2" xfId="17479"/>
    <cellStyle name="Normal 10 10 5 3" xfId="17480"/>
    <cellStyle name="Normal 10 10 6" xfId="17481"/>
    <cellStyle name="Normal 10 10 6 2" xfId="17482"/>
    <cellStyle name="Normal 10 10 6 3" xfId="17483"/>
    <cellStyle name="Normal 10 10 7" xfId="17484"/>
    <cellStyle name="Normal 10 10 8" xfId="17485"/>
    <cellStyle name="Normal 10 10 9" xfId="17486"/>
    <cellStyle name="Normal 10 11" xfId="17487"/>
    <cellStyle name="Normal 10 11 10" xfId="17488"/>
    <cellStyle name="Normal 10 11 11" xfId="17489"/>
    <cellStyle name="Normal 10 11 12" xfId="17490"/>
    <cellStyle name="Normal 10 11 13" xfId="17491"/>
    <cellStyle name="Normal 10 11 14" xfId="17492"/>
    <cellStyle name="Normal 10 11 15" xfId="17493"/>
    <cellStyle name="Normal 10 11 2" xfId="17494"/>
    <cellStyle name="Normal 10 11 2 2" xfId="17495"/>
    <cellStyle name="Normal 10 11 2 2 2" xfId="17496"/>
    <cellStyle name="Normal 10 11 2 2 2 2" xfId="17497"/>
    <cellStyle name="Normal 10 11 2 2 2 3" xfId="17498"/>
    <cellStyle name="Normal 10 11 2 2 3" xfId="17499"/>
    <cellStyle name="Normal 10 11 2 2 3 2" xfId="17500"/>
    <cellStyle name="Normal 10 11 2 2 3 3" xfId="17501"/>
    <cellStyle name="Normal 10 11 2 2 4" xfId="17502"/>
    <cellStyle name="Normal 10 11 2 2 4 2" xfId="17503"/>
    <cellStyle name="Normal 10 11 2 2 4 3" xfId="17504"/>
    <cellStyle name="Normal 10 11 2 2 5" xfId="17505"/>
    <cellStyle name="Normal 10 11 2 2 6" xfId="17506"/>
    <cellStyle name="Normal 10 11 2 2 7" xfId="17507"/>
    <cellStyle name="Normal 10 11 2 2 8" xfId="17508"/>
    <cellStyle name="Normal 10 11 2 3" xfId="17509"/>
    <cellStyle name="Normal 10 11 2 3 2" xfId="17510"/>
    <cellStyle name="Normal 10 11 2 3 3" xfId="17511"/>
    <cellStyle name="Normal 10 11 2 4" xfId="17512"/>
    <cellStyle name="Normal 10 11 2 4 2" xfId="17513"/>
    <cellStyle name="Normal 10 11 2 4 3" xfId="17514"/>
    <cellStyle name="Normal 10 11 2 5" xfId="17515"/>
    <cellStyle name="Normal 10 11 2 5 2" xfId="17516"/>
    <cellStyle name="Normal 10 11 2 5 3" xfId="17517"/>
    <cellStyle name="Normal 10 11 2 6" xfId="17518"/>
    <cellStyle name="Normal 10 11 2 7" xfId="17519"/>
    <cellStyle name="Normal 10 11 2 8" xfId="17520"/>
    <cellStyle name="Normal 10 11 2 9" xfId="17521"/>
    <cellStyle name="Normal 10 11 3" xfId="17522"/>
    <cellStyle name="Normal 10 11 3 2" xfId="17523"/>
    <cellStyle name="Normal 10 11 3 2 2" xfId="17524"/>
    <cellStyle name="Normal 10 11 3 2 3" xfId="17525"/>
    <cellStyle name="Normal 10 11 3 3" xfId="17526"/>
    <cellStyle name="Normal 10 11 3 3 2" xfId="17527"/>
    <cellStyle name="Normal 10 11 3 3 3" xfId="17528"/>
    <cellStyle name="Normal 10 11 3 4" xfId="17529"/>
    <cellStyle name="Normal 10 11 3 4 2" xfId="17530"/>
    <cellStyle name="Normal 10 11 3 4 3" xfId="17531"/>
    <cellStyle name="Normal 10 11 3 5" xfId="17532"/>
    <cellStyle name="Normal 10 11 3 6" xfId="17533"/>
    <cellStyle name="Normal 10 11 3 7" xfId="17534"/>
    <cellStyle name="Normal 10 11 3 8" xfId="17535"/>
    <cellStyle name="Normal 10 11 4" xfId="17536"/>
    <cellStyle name="Normal 10 11 4 2" xfId="17537"/>
    <cellStyle name="Normal 10 11 4 3" xfId="17538"/>
    <cellStyle name="Normal 10 11 5" xfId="17539"/>
    <cellStyle name="Normal 10 11 5 2" xfId="17540"/>
    <cellStyle name="Normal 10 11 5 3" xfId="17541"/>
    <cellStyle name="Normal 10 11 6" xfId="17542"/>
    <cellStyle name="Normal 10 11 6 2" xfId="17543"/>
    <cellStyle name="Normal 10 11 6 3" xfId="17544"/>
    <cellStyle name="Normal 10 11 7" xfId="17545"/>
    <cellStyle name="Normal 10 11 8" xfId="17546"/>
    <cellStyle name="Normal 10 11 9" xfId="17547"/>
    <cellStyle name="Normal 10 12" xfId="17548"/>
    <cellStyle name="Normal 10 12 10" xfId="17549"/>
    <cellStyle name="Normal 10 12 11" xfId="17550"/>
    <cellStyle name="Normal 10 12 12" xfId="17551"/>
    <cellStyle name="Normal 10 12 13" xfId="17552"/>
    <cellStyle name="Normal 10 12 14" xfId="17553"/>
    <cellStyle name="Normal 10 12 15" xfId="17554"/>
    <cellStyle name="Normal 10 12 2" xfId="17555"/>
    <cellStyle name="Normal 10 12 2 2" xfId="17556"/>
    <cellStyle name="Normal 10 12 2 2 2" xfId="17557"/>
    <cellStyle name="Normal 10 12 2 2 2 2" xfId="17558"/>
    <cellStyle name="Normal 10 12 2 2 2 3" xfId="17559"/>
    <cellStyle name="Normal 10 12 2 2 3" xfId="17560"/>
    <cellStyle name="Normal 10 12 2 2 3 2" xfId="17561"/>
    <cellStyle name="Normal 10 12 2 2 3 3" xfId="17562"/>
    <cellStyle name="Normal 10 12 2 2 4" xfId="17563"/>
    <cellStyle name="Normal 10 12 2 2 4 2" xfId="17564"/>
    <cellStyle name="Normal 10 12 2 2 4 3" xfId="17565"/>
    <cellStyle name="Normal 10 12 2 2 5" xfId="17566"/>
    <cellStyle name="Normal 10 12 2 2 6" xfId="17567"/>
    <cellStyle name="Normal 10 12 2 2 7" xfId="17568"/>
    <cellStyle name="Normal 10 12 2 2 8" xfId="17569"/>
    <cellStyle name="Normal 10 12 2 3" xfId="17570"/>
    <cellStyle name="Normal 10 12 2 3 2" xfId="17571"/>
    <cellStyle name="Normal 10 12 2 3 3" xfId="17572"/>
    <cellStyle name="Normal 10 12 2 4" xfId="17573"/>
    <cellStyle name="Normal 10 12 2 4 2" xfId="17574"/>
    <cellStyle name="Normal 10 12 2 4 3" xfId="17575"/>
    <cellStyle name="Normal 10 12 2 5" xfId="17576"/>
    <cellStyle name="Normal 10 12 2 5 2" xfId="17577"/>
    <cellStyle name="Normal 10 12 2 5 3" xfId="17578"/>
    <cellStyle name="Normal 10 12 2 6" xfId="17579"/>
    <cellStyle name="Normal 10 12 2 7" xfId="17580"/>
    <cellStyle name="Normal 10 12 2 8" xfId="17581"/>
    <cellStyle name="Normal 10 12 2 9" xfId="17582"/>
    <cellStyle name="Normal 10 12 3" xfId="17583"/>
    <cellStyle name="Normal 10 12 3 2" xfId="17584"/>
    <cellStyle name="Normal 10 12 3 2 2" xfId="17585"/>
    <cellStyle name="Normal 10 12 3 2 3" xfId="17586"/>
    <cellStyle name="Normal 10 12 3 3" xfId="17587"/>
    <cellStyle name="Normal 10 12 3 3 2" xfId="17588"/>
    <cellStyle name="Normal 10 12 3 3 3" xfId="17589"/>
    <cellStyle name="Normal 10 12 3 4" xfId="17590"/>
    <cellStyle name="Normal 10 12 3 4 2" xfId="17591"/>
    <cellStyle name="Normal 10 12 3 4 3" xfId="17592"/>
    <cellStyle name="Normal 10 12 3 5" xfId="17593"/>
    <cellStyle name="Normal 10 12 3 6" xfId="17594"/>
    <cellStyle name="Normal 10 12 3 7" xfId="17595"/>
    <cellStyle name="Normal 10 12 3 8" xfId="17596"/>
    <cellStyle name="Normal 10 12 4" xfId="17597"/>
    <cellStyle name="Normal 10 12 4 2" xfId="17598"/>
    <cellStyle name="Normal 10 12 4 3" xfId="17599"/>
    <cellStyle name="Normal 10 12 5" xfId="17600"/>
    <cellStyle name="Normal 10 12 5 2" xfId="17601"/>
    <cellStyle name="Normal 10 12 5 3" xfId="17602"/>
    <cellStyle name="Normal 10 12 6" xfId="17603"/>
    <cellStyle name="Normal 10 12 6 2" xfId="17604"/>
    <cellStyle name="Normal 10 12 6 3" xfId="17605"/>
    <cellStyle name="Normal 10 12 7" xfId="17606"/>
    <cellStyle name="Normal 10 12 8" xfId="17607"/>
    <cellStyle name="Normal 10 12 9" xfId="17608"/>
    <cellStyle name="Normal 10 13" xfId="17609"/>
    <cellStyle name="Normal 10 13 10" xfId="17610"/>
    <cellStyle name="Normal 10 13 11" xfId="17611"/>
    <cellStyle name="Normal 10 13 2" xfId="17612"/>
    <cellStyle name="Normal 10 13 2 2" xfId="17613"/>
    <cellStyle name="Normal 10 13 2 3" xfId="17614"/>
    <cellStyle name="Normal 10 13 2 4" xfId="17615"/>
    <cellStyle name="Normal 10 13 2 5" xfId="17616"/>
    <cellStyle name="Normal 10 13 3" xfId="17617"/>
    <cellStyle name="Normal 10 13 3 2" xfId="17618"/>
    <cellStyle name="Normal 10 13 3 2 2" xfId="17619"/>
    <cellStyle name="Normal 10 13 3 2 3" xfId="17620"/>
    <cellStyle name="Normal 10 13 3 3" xfId="17621"/>
    <cellStyle name="Normal 10 13 3 3 2" xfId="17622"/>
    <cellStyle name="Normal 10 13 3 3 3" xfId="17623"/>
    <cellStyle name="Normal 10 13 3 4" xfId="17624"/>
    <cellStyle name="Normal 10 13 3 4 2" xfId="17625"/>
    <cellStyle name="Normal 10 13 3 4 3" xfId="17626"/>
    <cellStyle name="Normal 10 13 3 5" xfId="17627"/>
    <cellStyle name="Normal 10 13 3 6" xfId="17628"/>
    <cellStyle name="Normal 10 13 3 7" xfId="17629"/>
    <cellStyle name="Normal 10 13 3 8" xfId="17630"/>
    <cellStyle name="Normal 10 13 4" xfId="17631"/>
    <cellStyle name="Normal 10 13 4 2" xfId="17632"/>
    <cellStyle name="Normal 10 13 4 3" xfId="17633"/>
    <cellStyle name="Normal 10 13 5" xfId="17634"/>
    <cellStyle name="Normal 10 13 5 2" xfId="17635"/>
    <cellStyle name="Normal 10 13 5 3" xfId="17636"/>
    <cellStyle name="Normal 10 13 6" xfId="17637"/>
    <cellStyle name="Normal 10 13 6 2" xfId="17638"/>
    <cellStyle name="Normal 10 13 6 3" xfId="17639"/>
    <cellStyle name="Normal 10 13 7" xfId="17640"/>
    <cellStyle name="Normal 10 13 8" xfId="17641"/>
    <cellStyle name="Normal 10 13 9" xfId="17642"/>
    <cellStyle name="Normal 10 14" xfId="17643"/>
    <cellStyle name="Normal 10 14 2" xfId="17644"/>
    <cellStyle name="Normal 10 14 3" xfId="17645"/>
    <cellStyle name="Normal 10 14 4" xfId="17646"/>
    <cellStyle name="Normal 10 15" xfId="17647"/>
    <cellStyle name="Normal 10 15 2" xfId="17648"/>
    <cellStyle name="Normal 10 15 3" xfId="17649"/>
    <cellStyle name="Normal 10 15 4" xfId="17650"/>
    <cellStyle name="Normal 10 16" xfId="17651"/>
    <cellStyle name="Normal 10 16 2" xfId="17652"/>
    <cellStyle name="Normal 10 16 3" xfId="17653"/>
    <cellStyle name="Normal 10 16 4" xfId="17654"/>
    <cellStyle name="Normal 10 17" xfId="17655"/>
    <cellStyle name="Normal 10 17 2" xfId="17656"/>
    <cellStyle name="Normal 10 17 3" xfId="17657"/>
    <cellStyle name="Normal 10 17 4" xfId="17658"/>
    <cellStyle name="Normal 10 18" xfId="17659"/>
    <cellStyle name="Normal 10 18 2" xfId="17660"/>
    <cellStyle name="Normal 10 18 2 2" xfId="17661"/>
    <cellStyle name="Normal 10 18 2 3" xfId="17662"/>
    <cellStyle name="Normal 10 18 3" xfId="17663"/>
    <cellStyle name="Normal 10 18 3 2" xfId="17664"/>
    <cellStyle name="Normal 10 18 3 3" xfId="17665"/>
    <cellStyle name="Normal 10 18 4" xfId="17666"/>
    <cellStyle name="Normal 10 18 4 2" xfId="17667"/>
    <cellStyle name="Normal 10 18 4 3" xfId="17668"/>
    <cellStyle name="Normal 10 18 5" xfId="17669"/>
    <cellStyle name="Normal 10 18 6" xfId="17670"/>
    <cellStyle name="Normal 10 18 7" xfId="17671"/>
    <cellStyle name="Normal 10 18 8" xfId="17672"/>
    <cellStyle name="Normal 10 19" xfId="17673"/>
    <cellStyle name="Normal 10 19 2" xfId="17674"/>
    <cellStyle name="Normal 10 19 3" xfId="17675"/>
    <cellStyle name="Normal 10 2" xfId="17676"/>
    <cellStyle name="Normal 10 2 10" xfId="17677"/>
    <cellStyle name="Normal 10 2 10 2" xfId="17678"/>
    <cellStyle name="Normal 10 2 10 3" xfId="17679"/>
    <cellStyle name="Normal 10 2 10 4" xfId="17680"/>
    <cellStyle name="Normal 10 2 11" xfId="17681"/>
    <cellStyle name="Normal 10 2 11 2" xfId="17682"/>
    <cellStyle name="Normal 10 2 11 3" xfId="17683"/>
    <cellStyle name="Normal 10 2 11 4" xfId="17684"/>
    <cellStyle name="Normal 10 2 12" xfId="17685"/>
    <cellStyle name="Normal 10 2 12 10" xfId="17686"/>
    <cellStyle name="Normal 10 2 12 11" xfId="17687"/>
    <cellStyle name="Normal 10 2 12 12" xfId="17688"/>
    <cellStyle name="Normal 10 2 12 13" xfId="17689"/>
    <cellStyle name="Normal 10 2 12 14" xfId="17690"/>
    <cellStyle name="Normal 10 2 12 2" xfId="17691"/>
    <cellStyle name="Normal 10 2 12 2 2" xfId="17692"/>
    <cellStyle name="Normal 10 2 12 2 2 2" xfId="17693"/>
    <cellStyle name="Normal 10 2 12 2 2 3" xfId="17694"/>
    <cellStyle name="Normal 10 2 12 2 3" xfId="17695"/>
    <cellStyle name="Normal 10 2 12 2 3 2" xfId="17696"/>
    <cellStyle name="Normal 10 2 12 2 3 3" xfId="17697"/>
    <cellStyle name="Normal 10 2 12 2 4" xfId="17698"/>
    <cellStyle name="Normal 10 2 12 2 4 2" xfId="17699"/>
    <cellStyle name="Normal 10 2 12 2 4 3" xfId="17700"/>
    <cellStyle name="Normal 10 2 12 2 5" xfId="17701"/>
    <cellStyle name="Normal 10 2 12 2 6" xfId="17702"/>
    <cellStyle name="Normal 10 2 12 2 7" xfId="17703"/>
    <cellStyle name="Normal 10 2 12 2 8" xfId="17704"/>
    <cellStyle name="Normal 10 2 12 3" xfId="17705"/>
    <cellStyle name="Normal 10 2 12 3 2" xfId="17706"/>
    <cellStyle name="Normal 10 2 12 3 3" xfId="17707"/>
    <cellStyle name="Normal 10 2 12 4" xfId="17708"/>
    <cellStyle name="Normal 10 2 12 4 2" xfId="17709"/>
    <cellStyle name="Normal 10 2 12 4 3" xfId="17710"/>
    <cellStyle name="Normal 10 2 12 5" xfId="17711"/>
    <cellStyle name="Normal 10 2 12 5 2" xfId="17712"/>
    <cellStyle name="Normal 10 2 12 5 3" xfId="17713"/>
    <cellStyle name="Normal 10 2 12 6" xfId="17714"/>
    <cellStyle name="Normal 10 2 12 7" xfId="17715"/>
    <cellStyle name="Normal 10 2 12 8" xfId="17716"/>
    <cellStyle name="Normal 10 2 12 9" xfId="17717"/>
    <cellStyle name="Normal 10 2 13" xfId="17718"/>
    <cellStyle name="Normal 10 2 13 10" xfId="17719"/>
    <cellStyle name="Normal 10 2 13 11" xfId="17720"/>
    <cellStyle name="Normal 10 2 13 12" xfId="17721"/>
    <cellStyle name="Normal 10 2 13 13" xfId="17722"/>
    <cellStyle name="Normal 10 2 13 14" xfId="17723"/>
    <cellStyle name="Normal 10 2 13 2" xfId="17724"/>
    <cellStyle name="Normal 10 2 13 2 2" xfId="17725"/>
    <cellStyle name="Normal 10 2 13 2 2 2" xfId="17726"/>
    <cellStyle name="Normal 10 2 13 2 2 3" xfId="17727"/>
    <cellStyle name="Normal 10 2 13 2 3" xfId="17728"/>
    <cellStyle name="Normal 10 2 13 2 3 2" xfId="17729"/>
    <cellStyle name="Normal 10 2 13 2 3 3" xfId="17730"/>
    <cellStyle name="Normal 10 2 13 2 4" xfId="17731"/>
    <cellStyle name="Normal 10 2 13 2 4 2" xfId="17732"/>
    <cellStyle name="Normal 10 2 13 2 4 3" xfId="17733"/>
    <cellStyle name="Normal 10 2 13 2 5" xfId="17734"/>
    <cellStyle name="Normal 10 2 13 2 6" xfId="17735"/>
    <cellStyle name="Normal 10 2 13 2 7" xfId="17736"/>
    <cellStyle name="Normal 10 2 13 2 8" xfId="17737"/>
    <cellStyle name="Normal 10 2 13 3" xfId="17738"/>
    <cellStyle name="Normal 10 2 13 3 2" xfId="17739"/>
    <cellStyle name="Normal 10 2 13 3 3" xfId="17740"/>
    <cellStyle name="Normal 10 2 13 4" xfId="17741"/>
    <cellStyle name="Normal 10 2 13 4 2" xfId="17742"/>
    <cellStyle name="Normal 10 2 13 4 3" xfId="17743"/>
    <cellStyle name="Normal 10 2 13 5" xfId="17744"/>
    <cellStyle name="Normal 10 2 13 5 2" xfId="17745"/>
    <cellStyle name="Normal 10 2 13 5 3" xfId="17746"/>
    <cellStyle name="Normal 10 2 13 6" xfId="17747"/>
    <cellStyle name="Normal 10 2 13 7" xfId="17748"/>
    <cellStyle name="Normal 10 2 13 8" xfId="17749"/>
    <cellStyle name="Normal 10 2 13 9" xfId="17750"/>
    <cellStyle name="Normal 10 2 14" xfId="17751"/>
    <cellStyle name="Normal 10 2 14 10" xfId="17752"/>
    <cellStyle name="Normal 10 2 14 11" xfId="17753"/>
    <cellStyle name="Normal 10 2 14 12" xfId="17754"/>
    <cellStyle name="Normal 10 2 14 13" xfId="17755"/>
    <cellStyle name="Normal 10 2 14 14" xfId="17756"/>
    <cellStyle name="Normal 10 2 14 2" xfId="17757"/>
    <cellStyle name="Normal 10 2 14 2 2" xfId="17758"/>
    <cellStyle name="Normal 10 2 14 2 2 2" xfId="17759"/>
    <cellStyle name="Normal 10 2 14 2 2 3" xfId="17760"/>
    <cellStyle name="Normal 10 2 14 2 3" xfId="17761"/>
    <cellStyle name="Normal 10 2 14 2 3 2" xfId="17762"/>
    <cellStyle name="Normal 10 2 14 2 3 3" xfId="17763"/>
    <cellStyle name="Normal 10 2 14 2 4" xfId="17764"/>
    <cellStyle name="Normal 10 2 14 2 4 2" xfId="17765"/>
    <cellStyle name="Normal 10 2 14 2 4 3" xfId="17766"/>
    <cellStyle name="Normal 10 2 14 2 5" xfId="17767"/>
    <cellStyle name="Normal 10 2 14 2 6" xfId="17768"/>
    <cellStyle name="Normal 10 2 14 2 7" xfId="17769"/>
    <cellStyle name="Normal 10 2 14 2 8" xfId="17770"/>
    <cellStyle name="Normal 10 2 14 3" xfId="17771"/>
    <cellStyle name="Normal 10 2 14 3 2" xfId="17772"/>
    <cellStyle name="Normal 10 2 14 3 3" xfId="17773"/>
    <cellStyle name="Normal 10 2 14 4" xfId="17774"/>
    <cellStyle name="Normal 10 2 14 4 2" xfId="17775"/>
    <cellStyle name="Normal 10 2 14 4 3" xfId="17776"/>
    <cellStyle name="Normal 10 2 14 5" xfId="17777"/>
    <cellStyle name="Normal 10 2 14 5 2" xfId="17778"/>
    <cellStyle name="Normal 10 2 14 5 3" xfId="17779"/>
    <cellStyle name="Normal 10 2 14 6" xfId="17780"/>
    <cellStyle name="Normal 10 2 14 7" xfId="17781"/>
    <cellStyle name="Normal 10 2 14 8" xfId="17782"/>
    <cellStyle name="Normal 10 2 14 9" xfId="17783"/>
    <cellStyle name="Normal 10 2 15" xfId="17784"/>
    <cellStyle name="Normal 10 2 15 10" xfId="17785"/>
    <cellStyle name="Normal 10 2 15 11" xfId="17786"/>
    <cellStyle name="Normal 10 2 15 12" xfId="17787"/>
    <cellStyle name="Normal 10 2 15 13" xfId="17788"/>
    <cellStyle name="Normal 10 2 15 14" xfId="17789"/>
    <cellStyle name="Normal 10 2 15 2" xfId="17790"/>
    <cellStyle name="Normal 10 2 15 2 2" xfId="17791"/>
    <cellStyle name="Normal 10 2 15 2 2 2" xfId="17792"/>
    <cellStyle name="Normal 10 2 15 2 2 3" xfId="17793"/>
    <cellStyle name="Normal 10 2 15 2 3" xfId="17794"/>
    <cellStyle name="Normal 10 2 15 2 3 2" xfId="17795"/>
    <cellStyle name="Normal 10 2 15 2 3 3" xfId="17796"/>
    <cellStyle name="Normal 10 2 15 2 4" xfId="17797"/>
    <cellStyle name="Normal 10 2 15 2 4 2" xfId="17798"/>
    <cellStyle name="Normal 10 2 15 2 4 3" xfId="17799"/>
    <cellStyle name="Normal 10 2 15 2 5" xfId="17800"/>
    <cellStyle name="Normal 10 2 15 2 6" xfId="17801"/>
    <cellStyle name="Normal 10 2 15 2 7" xfId="17802"/>
    <cellStyle name="Normal 10 2 15 2 8" xfId="17803"/>
    <cellStyle name="Normal 10 2 15 3" xfId="17804"/>
    <cellStyle name="Normal 10 2 15 3 2" xfId="17805"/>
    <cellStyle name="Normal 10 2 15 3 3" xfId="17806"/>
    <cellStyle name="Normal 10 2 15 4" xfId="17807"/>
    <cellStyle name="Normal 10 2 15 4 2" xfId="17808"/>
    <cellStyle name="Normal 10 2 15 4 3" xfId="17809"/>
    <cellStyle name="Normal 10 2 15 5" xfId="17810"/>
    <cellStyle name="Normal 10 2 15 5 2" xfId="17811"/>
    <cellStyle name="Normal 10 2 15 5 3" xfId="17812"/>
    <cellStyle name="Normal 10 2 15 6" xfId="17813"/>
    <cellStyle name="Normal 10 2 15 7" xfId="17814"/>
    <cellStyle name="Normal 10 2 15 8" xfId="17815"/>
    <cellStyle name="Normal 10 2 15 9" xfId="17816"/>
    <cellStyle name="Normal 10 2 16" xfId="17817"/>
    <cellStyle name="Normal 10 2 17" xfId="17818"/>
    <cellStyle name="Normal 10 2 18" xfId="17819"/>
    <cellStyle name="Normal 10 2 19" xfId="17820"/>
    <cellStyle name="Normal 10 2 2" xfId="17821"/>
    <cellStyle name="Normal 10 2 2 10" xfId="17822"/>
    <cellStyle name="Normal 10 2 2 10 2" xfId="17823"/>
    <cellStyle name="Normal 10 2 2 10 3" xfId="17824"/>
    <cellStyle name="Normal 10 2 2 11" xfId="17825"/>
    <cellStyle name="Normal 10 2 2 12" xfId="17826"/>
    <cellStyle name="Normal 10 2 2 13" xfId="17827"/>
    <cellStyle name="Normal 10 2 2 14" xfId="17828"/>
    <cellStyle name="Normal 10 2 2 15" xfId="17829"/>
    <cellStyle name="Normal 10 2 2 16" xfId="17830"/>
    <cellStyle name="Normal 10 2 2 17" xfId="17831"/>
    <cellStyle name="Normal 10 2 2 18" xfId="17832"/>
    <cellStyle name="Normal 10 2 2 19" xfId="17833"/>
    <cellStyle name="Normal 10 2 2 2" xfId="17834"/>
    <cellStyle name="Normal 10 2 2 2 2" xfId="17835"/>
    <cellStyle name="Normal 10 2 2 2 3" xfId="17836"/>
    <cellStyle name="Normal 10 2 2 2 4" xfId="17837"/>
    <cellStyle name="Normal 10 2 2 20" xfId="17838"/>
    <cellStyle name="Normal 10 2 2 3" xfId="17839"/>
    <cellStyle name="Normal 10 2 2 3 10" xfId="17840"/>
    <cellStyle name="Normal 10 2 2 3 11" xfId="17841"/>
    <cellStyle name="Normal 10 2 2 3 2" xfId="17842"/>
    <cellStyle name="Normal 10 2 2 3 2 2" xfId="17843"/>
    <cellStyle name="Normal 10 2 2 3 2 3" xfId="17844"/>
    <cellStyle name="Normal 10 2 2 3 2 4" xfId="17845"/>
    <cellStyle name="Normal 10 2 2 3 2 5" xfId="17846"/>
    <cellStyle name="Normal 10 2 2 3 3" xfId="17847"/>
    <cellStyle name="Normal 10 2 2 3 3 2" xfId="17848"/>
    <cellStyle name="Normal 10 2 2 3 3 2 2" xfId="17849"/>
    <cellStyle name="Normal 10 2 2 3 3 2 3" xfId="17850"/>
    <cellStyle name="Normal 10 2 2 3 3 3" xfId="17851"/>
    <cellStyle name="Normal 10 2 2 3 3 3 2" xfId="17852"/>
    <cellStyle name="Normal 10 2 2 3 3 3 3" xfId="17853"/>
    <cellStyle name="Normal 10 2 2 3 3 4" xfId="17854"/>
    <cellStyle name="Normal 10 2 2 3 3 4 2" xfId="17855"/>
    <cellStyle name="Normal 10 2 2 3 3 4 3" xfId="17856"/>
    <cellStyle name="Normal 10 2 2 3 3 5" xfId="17857"/>
    <cellStyle name="Normal 10 2 2 3 3 6" xfId="17858"/>
    <cellStyle name="Normal 10 2 2 3 3 7" xfId="17859"/>
    <cellStyle name="Normal 10 2 2 3 3 8" xfId="17860"/>
    <cellStyle name="Normal 10 2 2 3 4" xfId="17861"/>
    <cellStyle name="Normal 10 2 2 3 4 2" xfId="17862"/>
    <cellStyle name="Normal 10 2 2 3 4 3" xfId="17863"/>
    <cellStyle name="Normal 10 2 2 3 5" xfId="17864"/>
    <cellStyle name="Normal 10 2 2 3 5 2" xfId="17865"/>
    <cellStyle name="Normal 10 2 2 3 5 3" xfId="17866"/>
    <cellStyle name="Normal 10 2 2 3 6" xfId="17867"/>
    <cellStyle name="Normal 10 2 2 3 6 2" xfId="17868"/>
    <cellStyle name="Normal 10 2 2 3 6 3" xfId="17869"/>
    <cellStyle name="Normal 10 2 2 3 7" xfId="17870"/>
    <cellStyle name="Normal 10 2 2 3 8" xfId="17871"/>
    <cellStyle name="Normal 10 2 2 3 9" xfId="17872"/>
    <cellStyle name="Normal 10 2 2 4" xfId="17873"/>
    <cellStyle name="Normal 10 2 2 4 2" xfId="17874"/>
    <cellStyle name="Normal 10 2 2 4 3" xfId="17875"/>
    <cellStyle name="Normal 10 2 2 4 4" xfId="17876"/>
    <cellStyle name="Normal 10 2 2 5" xfId="17877"/>
    <cellStyle name="Normal 10 2 2 5 2" xfId="17878"/>
    <cellStyle name="Normal 10 2 2 5 3" xfId="17879"/>
    <cellStyle name="Normal 10 2 2 5 4" xfId="17880"/>
    <cellStyle name="Normal 10 2 2 6" xfId="17881"/>
    <cellStyle name="Normal 10 2 2 6 2" xfId="17882"/>
    <cellStyle name="Normal 10 2 2 6 3" xfId="17883"/>
    <cellStyle name="Normal 10 2 2 6 4" xfId="17884"/>
    <cellStyle name="Normal 10 2 2 7" xfId="17885"/>
    <cellStyle name="Normal 10 2 2 7 2" xfId="17886"/>
    <cellStyle name="Normal 10 2 2 7 2 2" xfId="17887"/>
    <cellStyle name="Normal 10 2 2 7 2 3" xfId="17888"/>
    <cellStyle name="Normal 10 2 2 7 3" xfId="17889"/>
    <cellStyle name="Normal 10 2 2 7 3 2" xfId="17890"/>
    <cellStyle name="Normal 10 2 2 7 3 3" xfId="17891"/>
    <cellStyle name="Normal 10 2 2 7 4" xfId="17892"/>
    <cellStyle name="Normal 10 2 2 7 4 2" xfId="17893"/>
    <cellStyle name="Normal 10 2 2 7 4 3" xfId="17894"/>
    <cellStyle name="Normal 10 2 2 7 5" xfId="17895"/>
    <cellStyle name="Normal 10 2 2 7 6" xfId="17896"/>
    <cellStyle name="Normal 10 2 2 7 7" xfId="17897"/>
    <cellStyle name="Normal 10 2 2 7 8" xfId="17898"/>
    <cellStyle name="Normal 10 2 2 8" xfId="17899"/>
    <cellStyle name="Normal 10 2 2 8 2" xfId="17900"/>
    <cellStyle name="Normal 10 2 2 8 3" xfId="17901"/>
    <cellStyle name="Normal 10 2 2 9" xfId="17902"/>
    <cellStyle name="Normal 10 2 2 9 2" xfId="17903"/>
    <cellStyle name="Normal 10 2 2 9 3" xfId="17904"/>
    <cellStyle name="Normal 10 2 20" xfId="17905"/>
    <cellStyle name="Normal 10 2 21" xfId="17906"/>
    <cellStyle name="Normal 10 2 22" xfId="17907"/>
    <cellStyle name="Normal 10 2 23" xfId="17908"/>
    <cellStyle name="Normal 10 2 24" xfId="17909"/>
    <cellStyle name="Normal 10 2 25" xfId="17910"/>
    <cellStyle name="Normal 10 2 26" xfId="17911"/>
    <cellStyle name="Normal 10 2 27" xfId="17912"/>
    <cellStyle name="Normal 10 2 28" xfId="17913"/>
    <cellStyle name="Normal 10 2 29" xfId="17914"/>
    <cellStyle name="Normal 10 2 3" xfId="17915"/>
    <cellStyle name="Normal 10 2 3 2" xfId="17916"/>
    <cellStyle name="Normal 10 2 3 3" xfId="17917"/>
    <cellStyle name="Normal 10 2 3 4" xfId="17918"/>
    <cellStyle name="Normal 10 2 30" xfId="17919"/>
    <cellStyle name="Normal 10 2 31" xfId="17920"/>
    <cellStyle name="Normal 10 2 32" xfId="17921"/>
    <cellStyle name="Normal 10 2 33" xfId="17922"/>
    <cellStyle name="Normal 10 2 34" xfId="17923"/>
    <cellStyle name="Normal 10 2 35" xfId="17924"/>
    <cellStyle name="Normal 10 2 36" xfId="17925"/>
    <cellStyle name="Normal 10 2 37" xfId="17926"/>
    <cellStyle name="Normal 10 2 38" xfId="17927"/>
    <cellStyle name="Normal 10 2 39" xfId="17928"/>
    <cellStyle name="Normal 10 2 4" xfId="17929"/>
    <cellStyle name="Normal 10 2 4 2" xfId="17930"/>
    <cellStyle name="Normal 10 2 4 3" xfId="17931"/>
    <cellStyle name="Normal 10 2 4 4" xfId="17932"/>
    <cellStyle name="Normal 10 2 40" xfId="17933"/>
    <cellStyle name="Normal 10 2 41" xfId="17934"/>
    <cellStyle name="Normal 10 2 42" xfId="17935"/>
    <cellStyle name="Normal 10 2 43" xfId="17936"/>
    <cellStyle name="Normal 10 2 44" xfId="17937"/>
    <cellStyle name="Normal 10 2 45" xfId="17938"/>
    <cellStyle name="Normal 10 2 46" xfId="17939"/>
    <cellStyle name="Normal 10 2 47" xfId="17940"/>
    <cellStyle name="Normal 10 2 48" xfId="17941"/>
    <cellStyle name="Normal 10 2 49" xfId="17942"/>
    <cellStyle name="Normal 10 2 5" xfId="17943"/>
    <cellStyle name="Normal 10 2 5 2" xfId="17944"/>
    <cellStyle name="Normal 10 2 5 3" xfId="17945"/>
    <cellStyle name="Normal 10 2 5 4" xfId="17946"/>
    <cellStyle name="Normal 10 2 50" xfId="17947"/>
    <cellStyle name="Normal 10 2 51" xfId="17948"/>
    <cellStyle name="Normal 10 2 52" xfId="17949"/>
    <cellStyle name="Normal 10 2 53" xfId="17950"/>
    <cellStyle name="Normal 10 2 54" xfId="17951"/>
    <cellStyle name="Normal 10 2 55" xfId="17952"/>
    <cellStyle name="Normal 10 2 56" xfId="17953"/>
    <cellStyle name="Normal 10 2 57" xfId="17954"/>
    <cellStyle name="Normal 10 2 58" xfId="17955"/>
    <cellStyle name="Normal 10 2 59" xfId="17956"/>
    <cellStyle name="Normal 10 2 6" xfId="17957"/>
    <cellStyle name="Normal 10 2 6 2" xfId="17958"/>
    <cellStyle name="Normal 10 2 6 3" xfId="17959"/>
    <cellStyle name="Normal 10 2 6 4" xfId="17960"/>
    <cellStyle name="Normal 10 2 60" xfId="17961"/>
    <cellStyle name="Normal 10 2 61" xfId="17962"/>
    <cellStyle name="Normal 10 2 7" xfId="17963"/>
    <cellStyle name="Normal 10 2 7 2" xfId="17964"/>
    <cellStyle name="Normal 10 2 7 3" xfId="17965"/>
    <cellStyle name="Normal 10 2 7 4" xfId="17966"/>
    <cellStyle name="Normal 10 2 8" xfId="17967"/>
    <cellStyle name="Normal 10 2 8 2" xfId="17968"/>
    <cellStyle name="Normal 10 2 8 3" xfId="17969"/>
    <cellStyle name="Normal 10 2 8 4" xfId="17970"/>
    <cellStyle name="Normal 10 2 9" xfId="17971"/>
    <cellStyle name="Normal 10 2 9 2" xfId="17972"/>
    <cellStyle name="Normal 10 2 9 3" xfId="17973"/>
    <cellStyle name="Normal 10 2 9 4" xfId="17974"/>
    <cellStyle name="Normal 10 20" xfId="17975"/>
    <cellStyle name="Normal 10 20 2" xfId="17976"/>
    <cellStyle name="Normal 10 20 3" xfId="17977"/>
    <cellStyle name="Normal 10 21" xfId="17978"/>
    <cellStyle name="Normal 10 21 2" xfId="17979"/>
    <cellStyle name="Normal 10 21 3" xfId="17980"/>
    <cellStyle name="Normal 10 22" xfId="17981"/>
    <cellStyle name="Normal 10 23" xfId="17982"/>
    <cellStyle name="Normal 10 24" xfId="17983"/>
    <cellStyle name="Normal 10 25" xfId="17984"/>
    <cellStyle name="Normal 10 26" xfId="17985"/>
    <cellStyle name="Normal 10 27" xfId="17986"/>
    <cellStyle name="Normal 10 28" xfId="17987"/>
    <cellStyle name="Normal 10 29" xfId="17988"/>
    <cellStyle name="Normal 10 3" xfId="17989"/>
    <cellStyle name="Normal 10 3 10" xfId="17990"/>
    <cellStyle name="Normal 10 3 10 2" xfId="17991"/>
    <cellStyle name="Normal 10 3 10 3" xfId="17992"/>
    <cellStyle name="Normal 10 3 10 4" xfId="17993"/>
    <cellStyle name="Normal 10 3 11" xfId="17994"/>
    <cellStyle name="Normal 10 3 11 2" xfId="17995"/>
    <cellStyle name="Normal 10 3 11 3" xfId="17996"/>
    <cellStyle name="Normal 10 3 11 4" xfId="17997"/>
    <cellStyle name="Normal 10 3 12" xfId="17998"/>
    <cellStyle name="Normal 10 3 12 10" xfId="17999"/>
    <cellStyle name="Normal 10 3 12 11" xfId="18000"/>
    <cellStyle name="Normal 10 3 12 12" xfId="18001"/>
    <cellStyle name="Normal 10 3 12 13" xfId="18002"/>
    <cellStyle name="Normal 10 3 12 14" xfId="18003"/>
    <cellStyle name="Normal 10 3 12 2" xfId="18004"/>
    <cellStyle name="Normal 10 3 12 2 2" xfId="18005"/>
    <cellStyle name="Normal 10 3 12 2 2 2" xfId="18006"/>
    <cellStyle name="Normal 10 3 12 2 2 3" xfId="18007"/>
    <cellStyle name="Normal 10 3 12 2 3" xfId="18008"/>
    <cellStyle name="Normal 10 3 12 2 3 2" xfId="18009"/>
    <cellStyle name="Normal 10 3 12 2 3 3" xfId="18010"/>
    <cellStyle name="Normal 10 3 12 2 4" xfId="18011"/>
    <cellStyle name="Normal 10 3 12 2 4 2" xfId="18012"/>
    <cellStyle name="Normal 10 3 12 2 4 3" xfId="18013"/>
    <cellStyle name="Normal 10 3 12 2 5" xfId="18014"/>
    <cellStyle name="Normal 10 3 12 2 6" xfId="18015"/>
    <cellStyle name="Normal 10 3 12 2 7" xfId="18016"/>
    <cellStyle name="Normal 10 3 12 2 8" xfId="18017"/>
    <cellStyle name="Normal 10 3 12 3" xfId="18018"/>
    <cellStyle name="Normal 10 3 12 3 2" xfId="18019"/>
    <cellStyle name="Normal 10 3 12 3 3" xfId="18020"/>
    <cellStyle name="Normal 10 3 12 4" xfId="18021"/>
    <cellStyle name="Normal 10 3 12 4 2" xfId="18022"/>
    <cellStyle name="Normal 10 3 12 4 3" xfId="18023"/>
    <cellStyle name="Normal 10 3 12 5" xfId="18024"/>
    <cellStyle name="Normal 10 3 12 5 2" xfId="18025"/>
    <cellStyle name="Normal 10 3 12 5 3" xfId="18026"/>
    <cellStyle name="Normal 10 3 12 6" xfId="18027"/>
    <cellStyle name="Normal 10 3 12 7" xfId="18028"/>
    <cellStyle name="Normal 10 3 12 8" xfId="18029"/>
    <cellStyle name="Normal 10 3 12 9" xfId="18030"/>
    <cellStyle name="Normal 10 3 13" xfId="18031"/>
    <cellStyle name="Normal 10 3 13 10" xfId="18032"/>
    <cellStyle name="Normal 10 3 13 11" xfId="18033"/>
    <cellStyle name="Normal 10 3 13 12" xfId="18034"/>
    <cellStyle name="Normal 10 3 13 13" xfId="18035"/>
    <cellStyle name="Normal 10 3 13 14" xfId="18036"/>
    <cellStyle name="Normal 10 3 13 2" xfId="18037"/>
    <cellStyle name="Normal 10 3 13 2 2" xfId="18038"/>
    <cellStyle name="Normal 10 3 13 2 2 2" xfId="18039"/>
    <cellStyle name="Normal 10 3 13 2 2 3" xfId="18040"/>
    <cellStyle name="Normal 10 3 13 2 3" xfId="18041"/>
    <cellStyle name="Normal 10 3 13 2 3 2" xfId="18042"/>
    <cellStyle name="Normal 10 3 13 2 3 3" xfId="18043"/>
    <cellStyle name="Normal 10 3 13 2 4" xfId="18044"/>
    <cellStyle name="Normal 10 3 13 2 4 2" xfId="18045"/>
    <cellStyle name="Normal 10 3 13 2 4 3" xfId="18046"/>
    <cellStyle name="Normal 10 3 13 2 5" xfId="18047"/>
    <cellStyle name="Normal 10 3 13 2 6" xfId="18048"/>
    <cellStyle name="Normal 10 3 13 2 7" xfId="18049"/>
    <cellStyle name="Normal 10 3 13 2 8" xfId="18050"/>
    <cellStyle name="Normal 10 3 13 3" xfId="18051"/>
    <cellStyle name="Normal 10 3 13 3 2" xfId="18052"/>
    <cellStyle name="Normal 10 3 13 3 3" xfId="18053"/>
    <cellStyle name="Normal 10 3 13 4" xfId="18054"/>
    <cellStyle name="Normal 10 3 13 4 2" xfId="18055"/>
    <cellStyle name="Normal 10 3 13 4 3" xfId="18056"/>
    <cellStyle name="Normal 10 3 13 5" xfId="18057"/>
    <cellStyle name="Normal 10 3 13 5 2" xfId="18058"/>
    <cellStyle name="Normal 10 3 13 5 3" xfId="18059"/>
    <cellStyle name="Normal 10 3 13 6" xfId="18060"/>
    <cellStyle name="Normal 10 3 13 7" xfId="18061"/>
    <cellStyle name="Normal 10 3 13 8" xfId="18062"/>
    <cellStyle name="Normal 10 3 13 9" xfId="18063"/>
    <cellStyle name="Normal 10 3 14" xfId="18064"/>
    <cellStyle name="Normal 10 3 14 10" xfId="18065"/>
    <cellStyle name="Normal 10 3 14 11" xfId="18066"/>
    <cellStyle name="Normal 10 3 14 12" xfId="18067"/>
    <cellStyle name="Normal 10 3 14 13" xfId="18068"/>
    <cellStyle name="Normal 10 3 14 14" xfId="18069"/>
    <cellStyle name="Normal 10 3 14 2" xfId="18070"/>
    <cellStyle name="Normal 10 3 14 2 2" xfId="18071"/>
    <cellStyle name="Normal 10 3 14 2 2 2" xfId="18072"/>
    <cellStyle name="Normal 10 3 14 2 2 3" xfId="18073"/>
    <cellStyle name="Normal 10 3 14 2 3" xfId="18074"/>
    <cellStyle name="Normal 10 3 14 2 3 2" xfId="18075"/>
    <cellStyle name="Normal 10 3 14 2 3 3" xfId="18076"/>
    <cellStyle name="Normal 10 3 14 2 4" xfId="18077"/>
    <cellStyle name="Normal 10 3 14 2 4 2" xfId="18078"/>
    <cellStyle name="Normal 10 3 14 2 4 3" xfId="18079"/>
    <cellStyle name="Normal 10 3 14 2 5" xfId="18080"/>
    <cellStyle name="Normal 10 3 14 2 6" xfId="18081"/>
    <cellStyle name="Normal 10 3 14 2 7" xfId="18082"/>
    <cellStyle name="Normal 10 3 14 2 8" xfId="18083"/>
    <cellStyle name="Normal 10 3 14 3" xfId="18084"/>
    <cellStyle name="Normal 10 3 14 3 2" xfId="18085"/>
    <cellStyle name="Normal 10 3 14 3 3" xfId="18086"/>
    <cellStyle name="Normal 10 3 14 4" xfId="18087"/>
    <cellStyle name="Normal 10 3 14 4 2" xfId="18088"/>
    <cellStyle name="Normal 10 3 14 4 3" xfId="18089"/>
    <cellStyle name="Normal 10 3 14 5" xfId="18090"/>
    <cellStyle name="Normal 10 3 14 5 2" xfId="18091"/>
    <cellStyle name="Normal 10 3 14 5 3" xfId="18092"/>
    <cellStyle name="Normal 10 3 14 6" xfId="18093"/>
    <cellStyle name="Normal 10 3 14 7" xfId="18094"/>
    <cellStyle name="Normal 10 3 14 8" xfId="18095"/>
    <cellStyle name="Normal 10 3 14 9" xfId="18096"/>
    <cellStyle name="Normal 10 3 15" xfId="18097"/>
    <cellStyle name="Normal 10 3 15 10" xfId="18098"/>
    <cellStyle name="Normal 10 3 15 11" xfId="18099"/>
    <cellStyle name="Normal 10 3 15 12" xfId="18100"/>
    <cellStyle name="Normal 10 3 15 13" xfId="18101"/>
    <cellStyle name="Normal 10 3 15 14" xfId="18102"/>
    <cellStyle name="Normal 10 3 15 2" xfId="18103"/>
    <cellStyle name="Normal 10 3 15 2 2" xfId="18104"/>
    <cellStyle name="Normal 10 3 15 2 2 2" xfId="18105"/>
    <cellStyle name="Normal 10 3 15 2 2 3" xfId="18106"/>
    <cellStyle name="Normal 10 3 15 2 3" xfId="18107"/>
    <cellStyle name="Normal 10 3 15 2 3 2" xfId="18108"/>
    <cellStyle name="Normal 10 3 15 2 3 3" xfId="18109"/>
    <cellStyle name="Normal 10 3 15 2 4" xfId="18110"/>
    <cellStyle name="Normal 10 3 15 2 4 2" xfId="18111"/>
    <cellStyle name="Normal 10 3 15 2 4 3" xfId="18112"/>
    <cellStyle name="Normal 10 3 15 2 5" xfId="18113"/>
    <cellStyle name="Normal 10 3 15 2 6" xfId="18114"/>
    <cellStyle name="Normal 10 3 15 2 7" xfId="18115"/>
    <cellStyle name="Normal 10 3 15 2 8" xfId="18116"/>
    <cellStyle name="Normal 10 3 15 3" xfId="18117"/>
    <cellStyle name="Normal 10 3 15 3 2" xfId="18118"/>
    <cellStyle name="Normal 10 3 15 3 3" xfId="18119"/>
    <cellStyle name="Normal 10 3 15 4" xfId="18120"/>
    <cellStyle name="Normal 10 3 15 4 2" xfId="18121"/>
    <cellStyle name="Normal 10 3 15 4 3" xfId="18122"/>
    <cellStyle name="Normal 10 3 15 5" xfId="18123"/>
    <cellStyle name="Normal 10 3 15 5 2" xfId="18124"/>
    <cellStyle name="Normal 10 3 15 5 3" xfId="18125"/>
    <cellStyle name="Normal 10 3 15 6" xfId="18126"/>
    <cellStyle name="Normal 10 3 15 7" xfId="18127"/>
    <cellStyle name="Normal 10 3 15 8" xfId="18128"/>
    <cellStyle name="Normal 10 3 15 9" xfId="18129"/>
    <cellStyle name="Normal 10 3 16" xfId="18130"/>
    <cellStyle name="Normal 10 3 17" xfId="18131"/>
    <cellStyle name="Normal 10 3 18" xfId="18132"/>
    <cellStyle name="Normal 10 3 2" xfId="18133"/>
    <cellStyle name="Normal 10 3 2 10" xfId="18134"/>
    <cellStyle name="Normal 10 3 2 10 2" xfId="18135"/>
    <cellStyle name="Normal 10 3 2 10 3" xfId="18136"/>
    <cellStyle name="Normal 10 3 2 11" xfId="18137"/>
    <cellStyle name="Normal 10 3 2 12" xfId="18138"/>
    <cellStyle name="Normal 10 3 2 13" xfId="18139"/>
    <cellStyle name="Normal 10 3 2 14" xfId="18140"/>
    <cellStyle name="Normal 10 3 2 15" xfId="18141"/>
    <cellStyle name="Normal 10 3 2 16" xfId="18142"/>
    <cellStyle name="Normal 10 3 2 17" xfId="18143"/>
    <cellStyle name="Normal 10 3 2 18" xfId="18144"/>
    <cellStyle name="Normal 10 3 2 19" xfId="18145"/>
    <cellStyle name="Normal 10 3 2 2" xfId="18146"/>
    <cellStyle name="Normal 10 3 2 2 2" xfId="18147"/>
    <cellStyle name="Normal 10 3 2 2 3" xfId="18148"/>
    <cellStyle name="Normal 10 3 2 2 4" xfId="18149"/>
    <cellStyle name="Normal 10 3 2 3" xfId="18150"/>
    <cellStyle name="Normal 10 3 2 3 10" xfId="18151"/>
    <cellStyle name="Normal 10 3 2 3 11" xfId="18152"/>
    <cellStyle name="Normal 10 3 2 3 2" xfId="18153"/>
    <cellStyle name="Normal 10 3 2 3 2 2" xfId="18154"/>
    <cellStyle name="Normal 10 3 2 3 2 3" xfId="18155"/>
    <cellStyle name="Normal 10 3 2 3 2 4" xfId="18156"/>
    <cellStyle name="Normal 10 3 2 3 2 5" xfId="18157"/>
    <cellStyle name="Normal 10 3 2 3 3" xfId="18158"/>
    <cellStyle name="Normal 10 3 2 3 3 2" xfId="18159"/>
    <cellStyle name="Normal 10 3 2 3 3 2 2" xfId="18160"/>
    <cellStyle name="Normal 10 3 2 3 3 2 3" xfId="18161"/>
    <cellStyle name="Normal 10 3 2 3 3 3" xfId="18162"/>
    <cellStyle name="Normal 10 3 2 3 3 3 2" xfId="18163"/>
    <cellStyle name="Normal 10 3 2 3 3 3 3" xfId="18164"/>
    <cellStyle name="Normal 10 3 2 3 3 4" xfId="18165"/>
    <cellStyle name="Normal 10 3 2 3 3 4 2" xfId="18166"/>
    <cellStyle name="Normal 10 3 2 3 3 4 3" xfId="18167"/>
    <cellStyle name="Normal 10 3 2 3 3 5" xfId="18168"/>
    <cellStyle name="Normal 10 3 2 3 3 6" xfId="18169"/>
    <cellStyle name="Normal 10 3 2 3 3 7" xfId="18170"/>
    <cellStyle name="Normal 10 3 2 3 3 8" xfId="18171"/>
    <cellStyle name="Normal 10 3 2 3 4" xfId="18172"/>
    <cellStyle name="Normal 10 3 2 3 4 2" xfId="18173"/>
    <cellStyle name="Normal 10 3 2 3 4 3" xfId="18174"/>
    <cellStyle name="Normal 10 3 2 3 5" xfId="18175"/>
    <cellStyle name="Normal 10 3 2 3 5 2" xfId="18176"/>
    <cellStyle name="Normal 10 3 2 3 5 3" xfId="18177"/>
    <cellStyle name="Normal 10 3 2 3 6" xfId="18178"/>
    <cellStyle name="Normal 10 3 2 3 6 2" xfId="18179"/>
    <cellStyle name="Normal 10 3 2 3 6 3" xfId="18180"/>
    <cellStyle name="Normal 10 3 2 3 7" xfId="18181"/>
    <cellStyle name="Normal 10 3 2 3 8" xfId="18182"/>
    <cellStyle name="Normal 10 3 2 3 9" xfId="18183"/>
    <cellStyle name="Normal 10 3 2 4" xfId="18184"/>
    <cellStyle name="Normal 10 3 2 4 2" xfId="18185"/>
    <cellStyle name="Normal 10 3 2 4 3" xfId="18186"/>
    <cellStyle name="Normal 10 3 2 4 4" xfId="18187"/>
    <cellStyle name="Normal 10 3 2 5" xfId="18188"/>
    <cellStyle name="Normal 10 3 2 5 2" xfId="18189"/>
    <cellStyle name="Normal 10 3 2 5 3" xfId="18190"/>
    <cellStyle name="Normal 10 3 2 5 4" xfId="18191"/>
    <cellStyle name="Normal 10 3 2 6" xfId="18192"/>
    <cellStyle name="Normal 10 3 2 6 2" xfId="18193"/>
    <cellStyle name="Normal 10 3 2 6 3" xfId="18194"/>
    <cellStyle name="Normal 10 3 2 6 4" xfId="18195"/>
    <cellStyle name="Normal 10 3 2 7" xfId="18196"/>
    <cellStyle name="Normal 10 3 2 7 2" xfId="18197"/>
    <cellStyle name="Normal 10 3 2 7 2 2" xfId="18198"/>
    <cellStyle name="Normal 10 3 2 7 2 3" xfId="18199"/>
    <cellStyle name="Normal 10 3 2 7 3" xfId="18200"/>
    <cellStyle name="Normal 10 3 2 7 3 2" xfId="18201"/>
    <cellStyle name="Normal 10 3 2 7 3 3" xfId="18202"/>
    <cellStyle name="Normal 10 3 2 7 4" xfId="18203"/>
    <cellStyle name="Normal 10 3 2 7 4 2" xfId="18204"/>
    <cellStyle name="Normal 10 3 2 7 4 3" xfId="18205"/>
    <cellStyle name="Normal 10 3 2 7 5" xfId="18206"/>
    <cellStyle name="Normal 10 3 2 7 6" xfId="18207"/>
    <cellStyle name="Normal 10 3 2 7 7" xfId="18208"/>
    <cellStyle name="Normal 10 3 2 7 8" xfId="18209"/>
    <cellStyle name="Normal 10 3 2 8" xfId="18210"/>
    <cellStyle name="Normal 10 3 2 8 2" xfId="18211"/>
    <cellStyle name="Normal 10 3 2 8 3" xfId="18212"/>
    <cellStyle name="Normal 10 3 2 9" xfId="18213"/>
    <cellStyle name="Normal 10 3 2 9 2" xfId="18214"/>
    <cellStyle name="Normal 10 3 2 9 3" xfId="18215"/>
    <cellStyle name="Normal 10 3 3" xfId="18216"/>
    <cellStyle name="Normal 10 3 3 2" xfId="18217"/>
    <cellStyle name="Normal 10 3 3 3" xfId="18218"/>
    <cellStyle name="Normal 10 3 3 4" xfId="18219"/>
    <cellStyle name="Normal 10 3 4" xfId="18220"/>
    <cellStyle name="Normal 10 3 4 2" xfId="18221"/>
    <cellStyle name="Normal 10 3 4 3" xfId="18222"/>
    <cellStyle name="Normal 10 3 4 4" xfId="18223"/>
    <cellStyle name="Normal 10 3 5" xfId="18224"/>
    <cellStyle name="Normal 10 3 5 2" xfId="18225"/>
    <cellStyle name="Normal 10 3 5 3" xfId="18226"/>
    <cellStyle name="Normal 10 3 5 4" xfId="18227"/>
    <cellStyle name="Normal 10 3 6" xfId="18228"/>
    <cellStyle name="Normal 10 3 6 2" xfId="18229"/>
    <cellStyle name="Normal 10 3 6 3" xfId="18230"/>
    <cellStyle name="Normal 10 3 6 4" xfId="18231"/>
    <cellStyle name="Normal 10 3 7" xfId="18232"/>
    <cellStyle name="Normal 10 3 7 2" xfId="18233"/>
    <cellStyle name="Normal 10 3 7 3" xfId="18234"/>
    <cellStyle name="Normal 10 3 7 4" xfId="18235"/>
    <cellStyle name="Normal 10 3 8" xfId="18236"/>
    <cellStyle name="Normal 10 3 8 2" xfId="18237"/>
    <cellStyle name="Normal 10 3 8 3" xfId="18238"/>
    <cellStyle name="Normal 10 3 8 4" xfId="18239"/>
    <cellStyle name="Normal 10 3 9" xfId="18240"/>
    <cellStyle name="Normal 10 3 9 2" xfId="18241"/>
    <cellStyle name="Normal 10 3 9 3" xfId="18242"/>
    <cellStyle name="Normal 10 3 9 4" xfId="18243"/>
    <cellStyle name="Normal 10 30" xfId="18244"/>
    <cellStyle name="Normal 10 31" xfId="18245"/>
    <cellStyle name="Normal 10 32" xfId="18246"/>
    <cellStyle name="Normal 10 33" xfId="18247"/>
    <cellStyle name="Normal 10 34" xfId="18248"/>
    <cellStyle name="Normal 10 35" xfId="18249"/>
    <cellStyle name="Normal 10 36" xfId="18250"/>
    <cellStyle name="Normal 10 37" xfId="18251"/>
    <cellStyle name="Normal 10 38" xfId="18252"/>
    <cellStyle name="Normal 10 39" xfId="18253"/>
    <cellStyle name="Normal 10 4" xfId="18254"/>
    <cellStyle name="Normal 10 4 2" xfId="18255"/>
    <cellStyle name="Normal 10 4 2 10" xfId="18256"/>
    <cellStyle name="Normal 10 4 2 11" xfId="18257"/>
    <cellStyle name="Normal 10 4 2 12" xfId="18258"/>
    <cellStyle name="Normal 10 4 2 13" xfId="18259"/>
    <cellStyle name="Normal 10 4 2 14" xfId="18260"/>
    <cellStyle name="Normal 10 4 2 15" xfId="18261"/>
    <cellStyle name="Normal 10 4 2 2" xfId="18262"/>
    <cellStyle name="Normal 10 4 2 2 2" xfId="18263"/>
    <cellStyle name="Normal 10 4 2 2 2 2" xfId="18264"/>
    <cellStyle name="Normal 10 4 2 2 2 2 2" xfId="18265"/>
    <cellStyle name="Normal 10 4 2 2 2 2 3" xfId="18266"/>
    <cellStyle name="Normal 10 4 2 2 2 3" xfId="18267"/>
    <cellStyle name="Normal 10 4 2 2 2 3 2" xfId="18268"/>
    <cellStyle name="Normal 10 4 2 2 2 3 3" xfId="18269"/>
    <cellStyle name="Normal 10 4 2 2 2 4" xfId="18270"/>
    <cellStyle name="Normal 10 4 2 2 2 4 2" xfId="18271"/>
    <cellStyle name="Normal 10 4 2 2 2 4 3" xfId="18272"/>
    <cellStyle name="Normal 10 4 2 2 2 5" xfId="18273"/>
    <cellStyle name="Normal 10 4 2 2 2 6" xfId="18274"/>
    <cellStyle name="Normal 10 4 2 2 2 7" xfId="18275"/>
    <cellStyle name="Normal 10 4 2 2 2 8" xfId="18276"/>
    <cellStyle name="Normal 10 4 2 2 3" xfId="18277"/>
    <cellStyle name="Normal 10 4 2 2 3 2" xfId="18278"/>
    <cellStyle name="Normal 10 4 2 2 3 3" xfId="18279"/>
    <cellStyle name="Normal 10 4 2 2 4" xfId="18280"/>
    <cellStyle name="Normal 10 4 2 2 4 2" xfId="18281"/>
    <cellStyle name="Normal 10 4 2 2 4 3" xfId="18282"/>
    <cellStyle name="Normal 10 4 2 2 5" xfId="18283"/>
    <cellStyle name="Normal 10 4 2 2 5 2" xfId="18284"/>
    <cellStyle name="Normal 10 4 2 2 5 3" xfId="18285"/>
    <cellStyle name="Normal 10 4 2 2 6" xfId="18286"/>
    <cellStyle name="Normal 10 4 2 2 7" xfId="18287"/>
    <cellStyle name="Normal 10 4 2 2 8" xfId="18288"/>
    <cellStyle name="Normal 10 4 2 2 9" xfId="18289"/>
    <cellStyle name="Normal 10 4 2 3" xfId="18290"/>
    <cellStyle name="Normal 10 4 2 3 2" xfId="18291"/>
    <cellStyle name="Normal 10 4 2 3 2 2" xfId="18292"/>
    <cellStyle name="Normal 10 4 2 3 2 3" xfId="18293"/>
    <cellStyle name="Normal 10 4 2 3 3" xfId="18294"/>
    <cellStyle name="Normal 10 4 2 3 3 2" xfId="18295"/>
    <cellStyle name="Normal 10 4 2 3 3 3" xfId="18296"/>
    <cellStyle name="Normal 10 4 2 3 4" xfId="18297"/>
    <cellStyle name="Normal 10 4 2 3 4 2" xfId="18298"/>
    <cellStyle name="Normal 10 4 2 3 4 3" xfId="18299"/>
    <cellStyle name="Normal 10 4 2 3 5" xfId="18300"/>
    <cellStyle name="Normal 10 4 2 3 6" xfId="18301"/>
    <cellStyle name="Normal 10 4 2 3 7" xfId="18302"/>
    <cellStyle name="Normal 10 4 2 3 8" xfId="18303"/>
    <cellStyle name="Normal 10 4 2 4" xfId="18304"/>
    <cellStyle name="Normal 10 4 2 4 2" xfId="18305"/>
    <cellStyle name="Normal 10 4 2 4 3" xfId="18306"/>
    <cellStyle name="Normal 10 4 2 5" xfId="18307"/>
    <cellStyle name="Normal 10 4 2 5 2" xfId="18308"/>
    <cellStyle name="Normal 10 4 2 5 3" xfId="18309"/>
    <cellStyle name="Normal 10 4 2 6" xfId="18310"/>
    <cellStyle name="Normal 10 4 2 6 2" xfId="18311"/>
    <cellStyle name="Normal 10 4 2 6 3" xfId="18312"/>
    <cellStyle name="Normal 10 4 2 7" xfId="18313"/>
    <cellStyle name="Normal 10 4 2 8" xfId="18314"/>
    <cellStyle name="Normal 10 4 2 9" xfId="18315"/>
    <cellStyle name="Normal 10 4 3" xfId="18316"/>
    <cellStyle name="Normal 10 4 3 10" xfId="18317"/>
    <cellStyle name="Normal 10 4 3 11" xfId="18318"/>
    <cellStyle name="Normal 10 4 3 12" xfId="18319"/>
    <cellStyle name="Normal 10 4 3 13" xfId="18320"/>
    <cellStyle name="Normal 10 4 3 14" xfId="18321"/>
    <cellStyle name="Normal 10 4 3 2" xfId="18322"/>
    <cellStyle name="Normal 10 4 3 2 2" xfId="18323"/>
    <cellStyle name="Normal 10 4 3 2 2 2" xfId="18324"/>
    <cellStyle name="Normal 10 4 3 2 2 3" xfId="18325"/>
    <cellStyle name="Normal 10 4 3 2 3" xfId="18326"/>
    <cellStyle name="Normal 10 4 3 2 3 2" xfId="18327"/>
    <cellStyle name="Normal 10 4 3 2 3 3" xfId="18328"/>
    <cellStyle name="Normal 10 4 3 2 4" xfId="18329"/>
    <cellStyle name="Normal 10 4 3 2 4 2" xfId="18330"/>
    <cellStyle name="Normal 10 4 3 2 4 3" xfId="18331"/>
    <cellStyle name="Normal 10 4 3 2 5" xfId="18332"/>
    <cellStyle name="Normal 10 4 3 2 6" xfId="18333"/>
    <cellStyle name="Normal 10 4 3 2 7" xfId="18334"/>
    <cellStyle name="Normal 10 4 3 2 8" xfId="18335"/>
    <cellStyle name="Normal 10 4 3 3" xfId="18336"/>
    <cellStyle name="Normal 10 4 3 3 2" xfId="18337"/>
    <cellStyle name="Normal 10 4 3 3 3" xfId="18338"/>
    <cellStyle name="Normal 10 4 3 4" xfId="18339"/>
    <cellStyle name="Normal 10 4 3 4 2" xfId="18340"/>
    <cellStyle name="Normal 10 4 3 4 3" xfId="18341"/>
    <cellStyle name="Normal 10 4 3 5" xfId="18342"/>
    <cellStyle name="Normal 10 4 3 5 2" xfId="18343"/>
    <cellStyle name="Normal 10 4 3 5 3" xfId="18344"/>
    <cellStyle name="Normal 10 4 3 6" xfId="18345"/>
    <cellStyle name="Normal 10 4 3 7" xfId="18346"/>
    <cellStyle name="Normal 10 4 3 8" xfId="18347"/>
    <cellStyle name="Normal 10 4 3 9" xfId="18348"/>
    <cellStyle name="Normal 10 4 4" xfId="18349"/>
    <cellStyle name="Normal 10 4 4 10" xfId="18350"/>
    <cellStyle name="Normal 10 4 4 11" xfId="18351"/>
    <cellStyle name="Normal 10 4 4 12" xfId="18352"/>
    <cellStyle name="Normal 10 4 4 13" xfId="18353"/>
    <cellStyle name="Normal 10 4 4 14" xfId="18354"/>
    <cellStyle name="Normal 10 4 4 2" xfId="18355"/>
    <cellStyle name="Normal 10 4 4 2 2" xfId="18356"/>
    <cellStyle name="Normal 10 4 4 2 2 2" xfId="18357"/>
    <cellStyle name="Normal 10 4 4 2 2 3" xfId="18358"/>
    <cellStyle name="Normal 10 4 4 2 3" xfId="18359"/>
    <cellStyle name="Normal 10 4 4 2 3 2" xfId="18360"/>
    <cellStyle name="Normal 10 4 4 2 3 3" xfId="18361"/>
    <cellStyle name="Normal 10 4 4 2 4" xfId="18362"/>
    <cellStyle name="Normal 10 4 4 2 4 2" xfId="18363"/>
    <cellStyle name="Normal 10 4 4 2 4 3" xfId="18364"/>
    <cellStyle name="Normal 10 4 4 2 5" xfId="18365"/>
    <cellStyle name="Normal 10 4 4 2 6" xfId="18366"/>
    <cellStyle name="Normal 10 4 4 2 7" xfId="18367"/>
    <cellStyle name="Normal 10 4 4 2 8" xfId="18368"/>
    <cellStyle name="Normal 10 4 4 3" xfId="18369"/>
    <cellStyle name="Normal 10 4 4 3 2" xfId="18370"/>
    <cellStyle name="Normal 10 4 4 3 3" xfId="18371"/>
    <cellStyle name="Normal 10 4 4 4" xfId="18372"/>
    <cellStyle name="Normal 10 4 4 4 2" xfId="18373"/>
    <cellStyle name="Normal 10 4 4 4 3" xfId="18374"/>
    <cellStyle name="Normal 10 4 4 5" xfId="18375"/>
    <cellStyle name="Normal 10 4 4 5 2" xfId="18376"/>
    <cellStyle name="Normal 10 4 4 5 3" xfId="18377"/>
    <cellStyle name="Normal 10 4 4 6" xfId="18378"/>
    <cellStyle name="Normal 10 4 4 7" xfId="18379"/>
    <cellStyle name="Normal 10 4 4 8" xfId="18380"/>
    <cellStyle name="Normal 10 4 4 9" xfId="18381"/>
    <cellStyle name="Normal 10 4 5" xfId="18382"/>
    <cellStyle name="Normal 10 4 5 10" xfId="18383"/>
    <cellStyle name="Normal 10 4 5 11" xfId="18384"/>
    <cellStyle name="Normal 10 4 5 12" xfId="18385"/>
    <cellStyle name="Normal 10 4 5 13" xfId="18386"/>
    <cellStyle name="Normal 10 4 5 14" xfId="18387"/>
    <cellStyle name="Normal 10 4 5 2" xfId="18388"/>
    <cellStyle name="Normal 10 4 5 2 2" xfId="18389"/>
    <cellStyle name="Normal 10 4 5 2 2 2" xfId="18390"/>
    <cellStyle name="Normal 10 4 5 2 2 3" xfId="18391"/>
    <cellStyle name="Normal 10 4 5 2 3" xfId="18392"/>
    <cellStyle name="Normal 10 4 5 2 3 2" xfId="18393"/>
    <cellStyle name="Normal 10 4 5 2 3 3" xfId="18394"/>
    <cellStyle name="Normal 10 4 5 2 4" xfId="18395"/>
    <cellStyle name="Normal 10 4 5 2 4 2" xfId="18396"/>
    <cellStyle name="Normal 10 4 5 2 4 3" xfId="18397"/>
    <cellStyle name="Normal 10 4 5 2 5" xfId="18398"/>
    <cellStyle name="Normal 10 4 5 2 6" xfId="18399"/>
    <cellStyle name="Normal 10 4 5 2 7" xfId="18400"/>
    <cellStyle name="Normal 10 4 5 2 8" xfId="18401"/>
    <cellStyle name="Normal 10 4 5 3" xfId="18402"/>
    <cellStyle name="Normal 10 4 5 3 2" xfId="18403"/>
    <cellStyle name="Normal 10 4 5 3 3" xfId="18404"/>
    <cellStyle name="Normal 10 4 5 4" xfId="18405"/>
    <cellStyle name="Normal 10 4 5 4 2" xfId="18406"/>
    <cellStyle name="Normal 10 4 5 4 3" xfId="18407"/>
    <cellStyle name="Normal 10 4 5 5" xfId="18408"/>
    <cellStyle name="Normal 10 4 5 5 2" xfId="18409"/>
    <cellStyle name="Normal 10 4 5 5 3" xfId="18410"/>
    <cellStyle name="Normal 10 4 5 6" xfId="18411"/>
    <cellStyle name="Normal 10 4 5 7" xfId="18412"/>
    <cellStyle name="Normal 10 4 5 8" xfId="18413"/>
    <cellStyle name="Normal 10 4 5 9" xfId="18414"/>
    <cellStyle name="Normal 10 4 6" xfId="18415"/>
    <cellStyle name="Normal 10 4 6 10" xfId="18416"/>
    <cellStyle name="Normal 10 4 6 11" xfId="18417"/>
    <cellStyle name="Normal 10 4 6 12" xfId="18418"/>
    <cellStyle name="Normal 10 4 6 13" xfId="18419"/>
    <cellStyle name="Normal 10 4 6 14" xfId="18420"/>
    <cellStyle name="Normal 10 4 6 2" xfId="18421"/>
    <cellStyle name="Normal 10 4 6 2 2" xfId="18422"/>
    <cellStyle name="Normal 10 4 6 2 2 2" xfId="18423"/>
    <cellStyle name="Normal 10 4 6 2 2 3" xfId="18424"/>
    <cellStyle name="Normal 10 4 6 2 3" xfId="18425"/>
    <cellStyle name="Normal 10 4 6 2 3 2" xfId="18426"/>
    <cellStyle name="Normal 10 4 6 2 3 3" xfId="18427"/>
    <cellStyle name="Normal 10 4 6 2 4" xfId="18428"/>
    <cellStyle name="Normal 10 4 6 2 4 2" xfId="18429"/>
    <cellStyle name="Normal 10 4 6 2 4 3" xfId="18430"/>
    <cellStyle name="Normal 10 4 6 2 5" xfId="18431"/>
    <cellStyle name="Normal 10 4 6 2 6" xfId="18432"/>
    <cellStyle name="Normal 10 4 6 2 7" xfId="18433"/>
    <cellStyle name="Normal 10 4 6 2 8" xfId="18434"/>
    <cellStyle name="Normal 10 4 6 3" xfId="18435"/>
    <cellStyle name="Normal 10 4 6 3 2" xfId="18436"/>
    <cellStyle name="Normal 10 4 6 3 3" xfId="18437"/>
    <cellStyle name="Normal 10 4 6 4" xfId="18438"/>
    <cellStyle name="Normal 10 4 6 4 2" xfId="18439"/>
    <cellStyle name="Normal 10 4 6 4 3" xfId="18440"/>
    <cellStyle name="Normal 10 4 6 5" xfId="18441"/>
    <cellStyle name="Normal 10 4 6 5 2" xfId="18442"/>
    <cellStyle name="Normal 10 4 6 5 3" xfId="18443"/>
    <cellStyle name="Normal 10 4 6 6" xfId="18444"/>
    <cellStyle name="Normal 10 4 6 7" xfId="18445"/>
    <cellStyle name="Normal 10 4 6 8" xfId="18446"/>
    <cellStyle name="Normal 10 4 6 9" xfId="18447"/>
    <cellStyle name="Normal 10 4 7" xfId="18448"/>
    <cellStyle name="Normal 10 4 8" xfId="18449"/>
    <cellStyle name="Normal 10 4 9" xfId="18450"/>
    <cellStyle name="Normal 10 40" xfId="18451"/>
    <cellStyle name="Normal 10 41" xfId="18452"/>
    <cellStyle name="Normal 10 42" xfId="18453"/>
    <cellStyle name="Normal 10 43" xfId="18454"/>
    <cellStyle name="Normal 10 44" xfId="18455"/>
    <cellStyle name="Normal 10 45" xfId="18456"/>
    <cellStyle name="Normal 10 46" xfId="18457"/>
    <cellStyle name="Normal 10 47" xfId="18458"/>
    <cellStyle name="Normal 10 48" xfId="18459"/>
    <cellStyle name="Normal 10 49" xfId="18460"/>
    <cellStyle name="Normal 10 5" xfId="18461"/>
    <cellStyle name="Normal 10 5 10" xfId="18462"/>
    <cellStyle name="Normal 10 5 11" xfId="18463"/>
    <cellStyle name="Normal 10 5 12" xfId="18464"/>
    <cellStyle name="Normal 10 5 13" xfId="18465"/>
    <cellStyle name="Normal 10 5 14" xfId="18466"/>
    <cellStyle name="Normal 10 5 15" xfId="18467"/>
    <cellStyle name="Normal 10 5 2" xfId="18468"/>
    <cellStyle name="Normal 10 5 2 2" xfId="18469"/>
    <cellStyle name="Normal 10 5 2 2 2" xfId="18470"/>
    <cellStyle name="Normal 10 5 2 2 2 2" xfId="18471"/>
    <cellStyle name="Normal 10 5 2 2 2 3" xfId="18472"/>
    <cellStyle name="Normal 10 5 2 2 3" xfId="18473"/>
    <cellStyle name="Normal 10 5 2 2 3 2" xfId="18474"/>
    <cellStyle name="Normal 10 5 2 2 3 3" xfId="18475"/>
    <cellStyle name="Normal 10 5 2 2 4" xfId="18476"/>
    <cellStyle name="Normal 10 5 2 2 4 2" xfId="18477"/>
    <cellStyle name="Normal 10 5 2 2 4 3" xfId="18478"/>
    <cellStyle name="Normal 10 5 2 2 5" xfId="18479"/>
    <cellStyle name="Normal 10 5 2 2 6" xfId="18480"/>
    <cellStyle name="Normal 10 5 2 2 7" xfId="18481"/>
    <cellStyle name="Normal 10 5 2 2 8" xfId="18482"/>
    <cellStyle name="Normal 10 5 2 3" xfId="18483"/>
    <cellStyle name="Normal 10 5 2 3 2" xfId="18484"/>
    <cellStyle name="Normal 10 5 2 3 3" xfId="18485"/>
    <cellStyle name="Normal 10 5 2 4" xfId="18486"/>
    <cellStyle name="Normal 10 5 2 4 2" xfId="18487"/>
    <cellStyle name="Normal 10 5 2 4 3" xfId="18488"/>
    <cellStyle name="Normal 10 5 2 5" xfId="18489"/>
    <cellStyle name="Normal 10 5 2 5 2" xfId="18490"/>
    <cellStyle name="Normal 10 5 2 5 3" xfId="18491"/>
    <cellStyle name="Normal 10 5 2 6" xfId="18492"/>
    <cellStyle name="Normal 10 5 2 7" xfId="18493"/>
    <cellStyle name="Normal 10 5 2 8" xfId="18494"/>
    <cellStyle name="Normal 10 5 2 9" xfId="18495"/>
    <cellStyle name="Normal 10 5 3" xfId="18496"/>
    <cellStyle name="Normal 10 5 3 2" xfId="18497"/>
    <cellStyle name="Normal 10 5 3 2 2" xfId="18498"/>
    <cellStyle name="Normal 10 5 3 2 3" xfId="18499"/>
    <cellStyle name="Normal 10 5 3 3" xfId="18500"/>
    <cellStyle name="Normal 10 5 3 3 2" xfId="18501"/>
    <cellStyle name="Normal 10 5 3 3 3" xfId="18502"/>
    <cellStyle name="Normal 10 5 3 4" xfId="18503"/>
    <cellStyle name="Normal 10 5 3 4 2" xfId="18504"/>
    <cellStyle name="Normal 10 5 3 4 3" xfId="18505"/>
    <cellStyle name="Normal 10 5 3 5" xfId="18506"/>
    <cellStyle name="Normal 10 5 3 6" xfId="18507"/>
    <cellStyle name="Normal 10 5 3 7" xfId="18508"/>
    <cellStyle name="Normal 10 5 3 8" xfId="18509"/>
    <cellStyle name="Normal 10 5 4" xfId="18510"/>
    <cellStyle name="Normal 10 5 4 2" xfId="18511"/>
    <cellStyle name="Normal 10 5 4 3" xfId="18512"/>
    <cellStyle name="Normal 10 5 5" xfId="18513"/>
    <cellStyle name="Normal 10 5 5 2" xfId="18514"/>
    <cellStyle name="Normal 10 5 5 3" xfId="18515"/>
    <cellStyle name="Normal 10 5 6" xfId="18516"/>
    <cellStyle name="Normal 10 5 6 2" xfId="18517"/>
    <cellStyle name="Normal 10 5 6 3" xfId="18518"/>
    <cellStyle name="Normal 10 5 7" xfId="18519"/>
    <cellStyle name="Normal 10 5 8" xfId="18520"/>
    <cellStyle name="Normal 10 5 9" xfId="18521"/>
    <cellStyle name="Normal 10 50" xfId="18522"/>
    <cellStyle name="Normal 10 51" xfId="18523"/>
    <cellStyle name="Normal 10 52" xfId="18524"/>
    <cellStyle name="Normal 10 53" xfId="18525"/>
    <cellStyle name="Normal 10 54" xfId="18526"/>
    <cellStyle name="Normal 10 55" xfId="18527"/>
    <cellStyle name="Normal 10 56" xfId="18528"/>
    <cellStyle name="Normal 10 57" xfId="18529"/>
    <cellStyle name="Normal 10 58" xfId="18530"/>
    <cellStyle name="Normal 10 59" xfId="18531"/>
    <cellStyle name="Normal 10 6" xfId="18532"/>
    <cellStyle name="Normal 10 6 10" xfId="18533"/>
    <cellStyle name="Normal 10 6 11" xfId="18534"/>
    <cellStyle name="Normal 10 6 12" xfId="18535"/>
    <cellStyle name="Normal 10 6 13" xfId="18536"/>
    <cellStyle name="Normal 10 6 14" xfId="18537"/>
    <cellStyle name="Normal 10 6 15" xfId="18538"/>
    <cellStyle name="Normal 10 6 2" xfId="18539"/>
    <cellStyle name="Normal 10 6 2 2" xfId="18540"/>
    <cellStyle name="Normal 10 6 2 2 2" xfId="18541"/>
    <cellStyle name="Normal 10 6 2 2 2 2" xfId="18542"/>
    <cellStyle name="Normal 10 6 2 2 2 3" xfId="18543"/>
    <cellStyle name="Normal 10 6 2 2 3" xfId="18544"/>
    <cellStyle name="Normal 10 6 2 2 3 2" xfId="18545"/>
    <cellStyle name="Normal 10 6 2 2 3 3" xfId="18546"/>
    <cellStyle name="Normal 10 6 2 2 4" xfId="18547"/>
    <cellStyle name="Normal 10 6 2 2 4 2" xfId="18548"/>
    <cellStyle name="Normal 10 6 2 2 4 3" xfId="18549"/>
    <cellStyle name="Normal 10 6 2 2 5" xfId="18550"/>
    <cellStyle name="Normal 10 6 2 2 6" xfId="18551"/>
    <cellStyle name="Normal 10 6 2 2 7" xfId="18552"/>
    <cellStyle name="Normal 10 6 2 2 8" xfId="18553"/>
    <cellStyle name="Normal 10 6 2 3" xfId="18554"/>
    <cellStyle name="Normal 10 6 2 3 2" xfId="18555"/>
    <cellStyle name="Normal 10 6 2 3 3" xfId="18556"/>
    <cellStyle name="Normal 10 6 2 4" xfId="18557"/>
    <cellStyle name="Normal 10 6 2 4 2" xfId="18558"/>
    <cellStyle name="Normal 10 6 2 4 3" xfId="18559"/>
    <cellStyle name="Normal 10 6 2 5" xfId="18560"/>
    <cellStyle name="Normal 10 6 2 5 2" xfId="18561"/>
    <cellStyle name="Normal 10 6 2 5 3" xfId="18562"/>
    <cellStyle name="Normal 10 6 2 6" xfId="18563"/>
    <cellStyle name="Normal 10 6 2 7" xfId="18564"/>
    <cellStyle name="Normal 10 6 2 8" xfId="18565"/>
    <cellStyle name="Normal 10 6 2 9" xfId="18566"/>
    <cellStyle name="Normal 10 6 3" xfId="18567"/>
    <cellStyle name="Normal 10 6 3 2" xfId="18568"/>
    <cellStyle name="Normal 10 6 3 2 2" xfId="18569"/>
    <cellStyle name="Normal 10 6 3 2 3" xfId="18570"/>
    <cellStyle name="Normal 10 6 3 3" xfId="18571"/>
    <cellStyle name="Normal 10 6 3 3 2" xfId="18572"/>
    <cellStyle name="Normal 10 6 3 3 3" xfId="18573"/>
    <cellStyle name="Normal 10 6 3 4" xfId="18574"/>
    <cellStyle name="Normal 10 6 3 4 2" xfId="18575"/>
    <cellStyle name="Normal 10 6 3 4 3" xfId="18576"/>
    <cellStyle name="Normal 10 6 3 5" xfId="18577"/>
    <cellStyle name="Normal 10 6 3 6" xfId="18578"/>
    <cellStyle name="Normal 10 6 3 7" xfId="18579"/>
    <cellStyle name="Normal 10 6 3 8" xfId="18580"/>
    <cellStyle name="Normal 10 6 4" xfId="18581"/>
    <cellStyle name="Normal 10 6 4 2" xfId="18582"/>
    <cellStyle name="Normal 10 6 4 3" xfId="18583"/>
    <cellStyle name="Normal 10 6 5" xfId="18584"/>
    <cellStyle name="Normal 10 6 5 2" xfId="18585"/>
    <cellStyle name="Normal 10 6 5 3" xfId="18586"/>
    <cellStyle name="Normal 10 6 6" xfId="18587"/>
    <cellStyle name="Normal 10 6 6 2" xfId="18588"/>
    <cellStyle name="Normal 10 6 6 3" xfId="18589"/>
    <cellStyle name="Normal 10 6 7" xfId="18590"/>
    <cellStyle name="Normal 10 6 8" xfId="18591"/>
    <cellStyle name="Normal 10 6 9" xfId="18592"/>
    <cellStyle name="Normal 10 7" xfId="18593"/>
    <cellStyle name="Normal 10 7 10" xfId="18594"/>
    <cellStyle name="Normal 10 7 11" xfId="18595"/>
    <cellStyle name="Normal 10 7 12" xfId="18596"/>
    <cellStyle name="Normal 10 7 13" xfId="18597"/>
    <cellStyle name="Normal 10 7 14" xfId="18598"/>
    <cellStyle name="Normal 10 7 15" xfId="18599"/>
    <cellStyle name="Normal 10 7 2" xfId="18600"/>
    <cellStyle name="Normal 10 7 2 2" xfId="18601"/>
    <cellStyle name="Normal 10 7 2 2 2" xfId="18602"/>
    <cellStyle name="Normal 10 7 2 2 2 2" xfId="18603"/>
    <cellStyle name="Normal 10 7 2 2 2 3" xfId="18604"/>
    <cellStyle name="Normal 10 7 2 2 3" xfId="18605"/>
    <cellStyle name="Normal 10 7 2 2 3 2" xfId="18606"/>
    <cellStyle name="Normal 10 7 2 2 3 3" xfId="18607"/>
    <cellStyle name="Normal 10 7 2 2 4" xfId="18608"/>
    <cellStyle name="Normal 10 7 2 2 4 2" xfId="18609"/>
    <cellStyle name="Normal 10 7 2 2 4 3" xfId="18610"/>
    <cellStyle name="Normal 10 7 2 2 5" xfId="18611"/>
    <cellStyle name="Normal 10 7 2 2 6" xfId="18612"/>
    <cellStyle name="Normal 10 7 2 2 7" xfId="18613"/>
    <cellStyle name="Normal 10 7 2 2 8" xfId="18614"/>
    <cellStyle name="Normal 10 7 2 3" xfId="18615"/>
    <cellStyle name="Normal 10 7 2 3 2" xfId="18616"/>
    <cellStyle name="Normal 10 7 2 3 3" xfId="18617"/>
    <cellStyle name="Normal 10 7 2 4" xfId="18618"/>
    <cellStyle name="Normal 10 7 2 4 2" xfId="18619"/>
    <cellStyle name="Normal 10 7 2 4 3" xfId="18620"/>
    <cellStyle name="Normal 10 7 2 5" xfId="18621"/>
    <cellStyle name="Normal 10 7 2 5 2" xfId="18622"/>
    <cellStyle name="Normal 10 7 2 5 3" xfId="18623"/>
    <cellStyle name="Normal 10 7 2 6" xfId="18624"/>
    <cellStyle name="Normal 10 7 2 7" xfId="18625"/>
    <cellStyle name="Normal 10 7 2 8" xfId="18626"/>
    <cellStyle name="Normal 10 7 2 9" xfId="18627"/>
    <cellStyle name="Normal 10 7 3" xfId="18628"/>
    <cellStyle name="Normal 10 7 3 2" xfId="18629"/>
    <cellStyle name="Normal 10 7 3 2 2" xfId="18630"/>
    <cellStyle name="Normal 10 7 3 2 3" xfId="18631"/>
    <cellStyle name="Normal 10 7 3 3" xfId="18632"/>
    <cellStyle name="Normal 10 7 3 3 2" xfId="18633"/>
    <cellStyle name="Normal 10 7 3 3 3" xfId="18634"/>
    <cellStyle name="Normal 10 7 3 4" xfId="18635"/>
    <cellStyle name="Normal 10 7 3 4 2" xfId="18636"/>
    <cellStyle name="Normal 10 7 3 4 3" xfId="18637"/>
    <cellStyle name="Normal 10 7 3 5" xfId="18638"/>
    <cellStyle name="Normal 10 7 3 6" xfId="18639"/>
    <cellStyle name="Normal 10 7 3 7" xfId="18640"/>
    <cellStyle name="Normal 10 7 3 8" xfId="18641"/>
    <cellStyle name="Normal 10 7 4" xfId="18642"/>
    <cellStyle name="Normal 10 7 4 2" xfId="18643"/>
    <cellStyle name="Normal 10 7 4 3" xfId="18644"/>
    <cellStyle name="Normal 10 7 5" xfId="18645"/>
    <cellStyle name="Normal 10 7 5 2" xfId="18646"/>
    <cellStyle name="Normal 10 7 5 3" xfId="18647"/>
    <cellStyle name="Normal 10 7 6" xfId="18648"/>
    <cellStyle name="Normal 10 7 6 2" xfId="18649"/>
    <cellStyle name="Normal 10 7 6 3" xfId="18650"/>
    <cellStyle name="Normal 10 7 7" xfId="18651"/>
    <cellStyle name="Normal 10 7 8" xfId="18652"/>
    <cellStyle name="Normal 10 7 9" xfId="18653"/>
    <cellStyle name="Normal 10 8" xfId="18654"/>
    <cellStyle name="Normal 10 8 10" xfId="18655"/>
    <cellStyle name="Normal 10 8 11" xfId="18656"/>
    <cellStyle name="Normal 10 8 12" xfId="18657"/>
    <cellStyle name="Normal 10 8 13" xfId="18658"/>
    <cellStyle name="Normal 10 8 14" xfId="18659"/>
    <cellStyle name="Normal 10 8 15" xfId="18660"/>
    <cellStyle name="Normal 10 8 2" xfId="18661"/>
    <cellStyle name="Normal 10 8 2 2" xfId="18662"/>
    <cellStyle name="Normal 10 8 2 2 2" xfId="18663"/>
    <cellStyle name="Normal 10 8 2 2 2 2" xfId="18664"/>
    <cellStyle name="Normal 10 8 2 2 2 3" xfId="18665"/>
    <cellStyle name="Normal 10 8 2 2 3" xfId="18666"/>
    <cellStyle name="Normal 10 8 2 2 3 2" xfId="18667"/>
    <cellStyle name="Normal 10 8 2 2 3 3" xfId="18668"/>
    <cellStyle name="Normal 10 8 2 2 4" xfId="18669"/>
    <cellStyle name="Normal 10 8 2 2 4 2" xfId="18670"/>
    <cellStyle name="Normal 10 8 2 2 4 3" xfId="18671"/>
    <cellStyle name="Normal 10 8 2 2 5" xfId="18672"/>
    <cellStyle name="Normal 10 8 2 2 6" xfId="18673"/>
    <cellStyle name="Normal 10 8 2 2 7" xfId="18674"/>
    <cellStyle name="Normal 10 8 2 2 8" xfId="18675"/>
    <cellStyle name="Normal 10 8 2 3" xfId="18676"/>
    <cellStyle name="Normal 10 8 2 3 2" xfId="18677"/>
    <cellStyle name="Normal 10 8 2 3 3" xfId="18678"/>
    <cellStyle name="Normal 10 8 2 4" xfId="18679"/>
    <cellStyle name="Normal 10 8 2 4 2" xfId="18680"/>
    <cellStyle name="Normal 10 8 2 4 3" xfId="18681"/>
    <cellStyle name="Normal 10 8 2 5" xfId="18682"/>
    <cellStyle name="Normal 10 8 2 5 2" xfId="18683"/>
    <cellStyle name="Normal 10 8 2 5 3" xfId="18684"/>
    <cellStyle name="Normal 10 8 2 6" xfId="18685"/>
    <cellStyle name="Normal 10 8 2 7" xfId="18686"/>
    <cellStyle name="Normal 10 8 2 8" xfId="18687"/>
    <cellStyle name="Normal 10 8 2 9" xfId="18688"/>
    <cellStyle name="Normal 10 8 3" xfId="18689"/>
    <cellStyle name="Normal 10 8 3 2" xfId="18690"/>
    <cellStyle name="Normal 10 8 3 2 2" xfId="18691"/>
    <cellStyle name="Normal 10 8 3 2 3" xfId="18692"/>
    <cellStyle name="Normal 10 8 3 3" xfId="18693"/>
    <cellStyle name="Normal 10 8 3 3 2" xfId="18694"/>
    <cellStyle name="Normal 10 8 3 3 3" xfId="18695"/>
    <cellStyle name="Normal 10 8 3 4" xfId="18696"/>
    <cellStyle name="Normal 10 8 3 4 2" xfId="18697"/>
    <cellStyle name="Normal 10 8 3 4 3" xfId="18698"/>
    <cellStyle name="Normal 10 8 3 5" xfId="18699"/>
    <cellStyle name="Normal 10 8 3 6" xfId="18700"/>
    <cellStyle name="Normal 10 8 3 7" xfId="18701"/>
    <cellStyle name="Normal 10 8 3 8" xfId="18702"/>
    <cellStyle name="Normal 10 8 4" xfId="18703"/>
    <cellStyle name="Normal 10 8 4 2" xfId="18704"/>
    <cellStyle name="Normal 10 8 4 3" xfId="18705"/>
    <cellStyle name="Normal 10 8 5" xfId="18706"/>
    <cellStyle name="Normal 10 8 5 2" xfId="18707"/>
    <cellStyle name="Normal 10 8 5 3" xfId="18708"/>
    <cellStyle name="Normal 10 8 6" xfId="18709"/>
    <cellStyle name="Normal 10 8 6 2" xfId="18710"/>
    <cellStyle name="Normal 10 8 6 3" xfId="18711"/>
    <cellStyle name="Normal 10 8 7" xfId="18712"/>
    <cellStyle name="Normal 10 8 8" xfId="18713"/>
    <cellStyle name="Normal 10 8 9" xfId="18714"/>
    <cellStyle name="Normal 10 9" xfId="18715"/>
    <cellStyle name="Normal 10 9 10" xfId="18716"/>
    <cellStyle name="Normal 10 9 11" xfId="18717"/>
    <cellStyle name="Normal 10 9 12" xfId="18718"/>
    <cellStyle name="Normal 10 9 13" xfId="18719"/>
    <cellStyle name="Normal 10 9 14" xfId="18720"/>
    <cellStyle name="Normal 10 9 15" xfId="18721"/>
    <cellStyle name="Normal 10 9 2" xfId="18722"/>
    <cellStyle name="Normal 10 9 2 2" xfId="18723"/>
    <cellStyle name="Normal 10 9 2 2 2" xfId="18724"/>
    <cellStyle name="Normal 10 9 2 2 2 2" xfId="18725"/>
    <cellStyle name="Normal 10 9 2 2 2 3" xfId="18726"/>
    <cellStyle name="Normal 10 9 2 2 3" xfId="18727"/>
    <cellStyle name="Normal 10 9 2 2 3 2" xfId="18728"/>
    <cellStyle name="Normal 10 9 2 2 3 3" xfId="18729"/>
    <cellStyle name="Normal 10 9 2 2 4" xfId="18730"/>
    <cellStyle name="Normal 10 9 2 2 4 2" xfId="18731"/>
    <cellStyle name="Normal 10 9 2 2 4 3" xfId="18732"/>
    <cellStyle name="Normal 10 9 2 2 5" xfId="18733"/>
    <cellStyle name="Normal 10 9 2 2 6" xfId="18734"/>
    <cellStyle name="Normal 10 9 2 2 7" xfId="18735"/>
    <cellStyle name="Normal 10 9 2 2 8" xfId="18736"/>
    <cellStyle name="Normal 10 9 2 3" xfId="18737"/>
    <cellStyle name="Normal 10 9 2 3 2" xfId="18738"/>
    <cellStyle name="Normal 10 9 2 3 3" xfId="18739"/>
    <cellStyle name="Normal 10 9 2 4" xfId="18740"/>
    <cellStyle name="Normal 10 9 2 4 2" xfId="18741"/>
    <cellStyle name="Normal 10 9 2 4 3" xfId="18742"/>
    <cellStyle name="Normal 10 9 2 5" xfId="18743"/>
    <cellStyle name="Normal 10 9 2 5 2" xfId="18744"/>
    <cellStyle name="Normal 10 9 2 5 3" xfId="18745"/>
    <cellStyle name="Normal 10 9 2 6" xfId="18746"/>
    <cellStyle name="Normal 10 9 2 7" xfId="18747"/>
    <cellStyle name="Normal 10 9 2 8" xfId="18748"/>
    <cellStyle name="Normal 10 9 2 9" xfId="18749"/>
    <cellStyle name="Normal 10 9 3" xfId="18750"/>
    <cellStyle name="Normal 10 9 3 2" xfId="18751"/>
    <cellStyle name="Normal 10 9 3 2 2" xfId="18752"/>
    <cellStyle name="Normal 10 9 3 2 3" xfId="18753"/>
    <cellStyle name="Normal 10 9 3 3" xfId="18754"/>
    <cellStyle name="Normal 10 9 3 3 2" xfId="18755"/>
    <cellStyle name="Normal 10 9 3 3 3" xfId="18756"/>
    <cellStyle name="Normal 10 9 3 4" xfId="18757"/>
    <cellStyle name="Normal 10 9 3 4 2" xfId="18758"/>
    <cellStyle name="Normal 10 9 3 4 3" xfId="18759"/>
    <cellStyle name="Normal 10 9 3 5" xfId="18760"/>
    <cellStyle name="Normal 10 9 3 6" xfId="18761"/>
    <cellStyle name="Normal 10 9 3 7" xfId="18762"/>
    <cellStyle name="Normal 10 9 3 8" xfId="18763"/>
    <cellStyle name="Normal 10 9 4" xfId="18764"/>
    <cellStyle name="Normal 10 9 4 2" xfId="18765"/>
    <cellStyle name="Normal 10 9 4 3" xfId="18766"/>
    <cellStyle name="Normal 10 9 5" xfId="18767"/>
    <cellStyle name="Normal 10 9 5 2" xfId="18768"/>
    <cellStyle name="Normal 10 9 5 3" xfId="18769"/>
    <cellStyle name="Normal 10 9 6" xfId="18770"/>
    <cellStyle name="Normal 10 9 6 2" xfId="18771"/>
    <cellStyle name="Normal 10 9 6 3" xfId="18772"/>
    <cellStyle name="Normal 10 9 7" xfId="18773"/>
    <cellStyle name="Normal 10 9 8" xfId="18774"/>
    <cellStyle name="Normal 10 9 9" xfId="18775"/>
    <cellStyle name="Normal 10_TEMP AUX ACOM" xfId="18776"/>
    <cellStyle name="Normal 100" xfId="18777"/>
    <cellStyle name="Normal 100 2" xfId="18778"/>
    <cellStyle name="Normal 101" xfId="18779"/>
    <cellStyle name="Normal 101 2" xfId="18780"/>
    <cellStyle name="Normal 102" xfId="18781"/>
    <cellStyle name="Normal 102 2" xfId="18782"/>
    <cellStyle name="Normal 103" xfId="18783"/>
    <cellStyle name="Normal 103 2" xfId="18784"/>
    <cellStyle name="Normal 104" xfId="18785"/>
    <cellStyle name="Normal 104 2" xfId="18786"/>
    <cellStyle name="Normal 105" xfId="18787"/>
    <cellStyle name="Normal 105 2" xfId="18788"/>
    <cellStyle name="Normal 105 3" xfId="18789"/>
    <cellStyle name="Normal 106" xfId="18790"/>
    <cellStyle name="Normal 106 2" xfId="18791"/>
    <cellStyle name="Normal 107" xfId="18792"/>
    <cellStyle name="Normal 107 2" xfId="18793"/>
    <cellStyle name="Normal 108" xfId="18794"/>
    <cellStyle name="Normal 108 2" xfId="18795"/>
    <cellStyle name="Normal 109" xfId="18796"/>
    <cellStyle name="Normal 109 2" xfId="18797"/>
    <cellStyle name="Normal 11" xfId="18798"/>
    <cellStyle name="Normal 11 10" xfId="18799"/>
    <cellStyle name="Normal 11 10 2" xfId="18800"/>
    <cellStyle name="Normal 11 10 3" xfId="18801"/>
    <cellStyle name="Normal 11 11" xfId="18802"/>
    <cellStyle name="Normal 11 11 2" xfId="18803"/>
    <cellStyle name="Normal 11 11 3" xfId="18804"/>
    <cellStyle name="Normal 11 12" xfId="18805"/>
    <cellStyle name="Normal 11 12 2" xfId="18806"/>
    <cellStyle name="Normal 11 12 3" xfId="18807"/>
    <cellStyle name="Normal 11 13" xfId="18808"/>
    <cellStyle name="Normal 11 14" xfId="18809"/>
    <cellStyle name="Normal 11 15" xfId="18810"/>
    <cellStyle name="Normal 11 16" xfId="18811"/>
    <cellStyle name="Normal 11 17" xfId="18812"/>
    <cellStyle name="Normal 11 2" xfId="18813"/>
    <cellStyle name="Normal 11 2 2" xfId="18814"/>
    <cellStyle name="Normal 11 2 2 2" xfId="18815"/>
    <cellStyle name="Normal 11 2 2 3" xfId="18816"/>
    <cellStyle name="Normal 11 2 2 4" xfId="18817"/>
    <cellStyle name="Normal 11 2 3" xfId="18818"/>
    <cellStyle name="Normal 11 2 4" xfId="18819"/>
    <cellStyle name="Normal 11 2 5" xfId="18820"/>
    <cellStyle name="Normal 11 3" xfId="18821"/>
    <cellStyle name="Normal 11 3 2" xfId="18822"/>
    <cellStyle name="Normal 11 3 2 2" xfId="18823"/>
    <cellStyle name="Normal 11 3 2 3" xfId="18824"/>
    <cellStyle name="Normal 11 3 3" xfId="18825"/>
    <cellStyle name="Normal 11 3 4" xfId="18826"/>
    <cellStyle name="Normal 11 4" xfId="18827"/>
    <cellStyle name="Normal 11 4 2" xfId="18828"/>
    <cellStyle name="Normal 11 4 3" xfId="18829"/>
    <cellStyle name="Normal 11 4 4" xfId="18830"/>
    <cellStyle name="Normal 11 5" xfId="18831"/>
    <cellStyle name="Normal 11 5 2" xfId="18832"/>
    <cellStyle name="Normal 11 5 3" xfId="18833"/>
    <cellStyle name="Normal 11 5 4" xfId="18834"/>
    <cellStyle name="Normal 11 6" xfId="18835"/>
    <cellStyle name="Normal 11 6 2" xfId="18836"/>
    <cellStyle name="Normal 11 6 3" xfId="18837"/>
    <cellStyle name="Normal 11 6 4" xfId="18838"/>
    <cellStyle name="Normal 11 7" xfId="18839"/>
    <cellStyle name="Normal 11 7 2" xfId="18840"/>
    <cellStyle name="Normal 11 7 3" xfId="18841"/>
    <cellStyle name="Normal 11 7 4" xfId="18842"/>
    <cellStyle name="Normal 11 8" xfId="18843"/>
    <cellStyle name="Normal 11 8 2" xfId="18844"/>
    <cellStyle name="Normal 11 8 3" xfId="18845"/>
    <cellStyle name="Normal 11 8 4" xfId="18846"/>
    <cellStyle name="Normal 11 9" xfId="18847"/>
    <cellStyle name="Normal 11 9 2" xfId="18848"/>
    <cellStyle name="Normal 11 9 3" xfId="18849"/>
    <cellStyle name="Normal 11_5. Avanzada" xfId="18850"/>
    <cellStyle name="Normal 110" xfId="18851"/>
    <cellStyle name="Normal 110 2" xfId="18852"/>
    <cellStyle name="Normal 111" xfId="18853"/>
    <cellStyle name="Normal 111 2" xfId="18854"/>
    <cellStyle name="Normal 112" xfId="18855"/>
    <cellStyle name="Normal 112 2" xfId="18856"/>
    <cellStyle name="Normal 113" xfId="18857"/>
    <cellStyle name="Normal 113 2" xfId="18858"/>
    <cellStyle name="Normal 114" xfId="18859"/>
    <cellStyle name="Normal 114 2" xfId="18860"/>
    <cellStyle name="Normal 115" xfId="18861"/>
    <cellStyle name="Normal 115 2" xfId="18862"/>
    <cellStyle name="Normal 116" xfId="18863"/>
    <cellStyle name="Normal 116 2" xfId="18864"/>
    <cellStyle name="Normal 117" xfId="18865"/>
    <cellStyle name="Normal 117 2" xfId="18866"/>
    <cellStyle name="Normal 118" xfId="18867"/>
    <cellStyle name="Normal 118 2" xfId="18868"/>
    <cellStyle name="Normal 119" xfId="18869"/>
    <cellStyle name="Normal 119 2" xfId="18870"/>
    <cellStyle name="Normal 12" xfId="18871"/>
    <cellStyle name="Normal 12 10" xfId="18872"/>
    <cellStyle name="Normal 12 10 2" xfId="18873"/>
    <cellStyle name="Normal 12 10 3" xfId="18874"/>
    <cellStyle name="Normal 12 11" xfId="18875"/>
    <cellStyle name="Normal 12 11 2" xfId="18876"/>
    <cellStyle name="Normal 12 11 3" xfId="18877"/>
    <cellStyle name="Normal 12 12" xfId="18878"/>
    <cellStyle name="Normal 12 12 2" xfId="18879"/>
    <cellStyle name="Normal 12 12 3" xfId="18880"/>
    <cellStyle name="Normal 12 13" xfId="18881"/>
    <cellStyle name="Normal 12 13 2" xfId="18882"/>
    <cellStyle name="Normal 12 14" xfId="18883"/>
    <cellStyle name="Normal 12 14 2" xfId="18884"/>
    <cellStyle name="Normal 12 15" xfId="18885"/>
    <cellStyle name="Normal 12 15 2" xfId="18886"/>
    <cellStyle name="Normal 12 16" xfId="18887"/>
    <cellStyle name="Normal 12 16 2" xfId="18888"/>
    <cellStyle name="Normal 12 17" xfId="18889"/>
    <cellStyle name="Normal 12 17 2" xfId="18890"/>
    <cellStyle name="Normal 12 18" xfId="18891"/>
    <cellStyle name="Normal 12 19" xfId="18892"/>
    <cellStyle name="Normal 12 2" xfId="18893"/>
    <cellStyle name="Normal 12 2 2" xfId="18894"/>
    <cellStyle name="Normal 12 2 2 2" xfId="18895"/>
    <cellStyle name="Normal 12 2 2 3" xfId="18896"/>
    <cellStyle name="Normal 12 2 2 4" xfId="18897"/>
    <cellStyle name="Normal 12 2 3" xfId="18898"/>
    <cellStyle name="Normal 12 2 4" xfId="18899"/>
    <cellStyle name="Normal 12 2 5" xfId="18900"/>
    <cellStyle name="Normal 12 2 6" xfId="18901"/>
    <cellStyle name="Normal 12 3" xfId="18902"/>
    <cellStyle name="Normal 12 3 2" xfId="18903"/>
    <cellStyle name="Normal 12 3 2 2" xfId="18904"/>
    <cellStyle name="Normal 12 3 2 3" xfId="18905"/>
    <cellStyle name="Normal 12 3 3" xfId="18906"/>
    <cellStyle name="Normal 12 3 4" xfId="18907"/>
    <cellStyle name="Normal 12 4" xfId="18908"/>
    <cellStyle name="Normal 12 4 2" xfId="18909"/>
    <cellStyle name="Normal 12 4 3" xfId="18910"/>
    <cellStyle name="Normal 12 4 4" xfId="18911"/>
    <cellStyle name="Normal 12 5" xfId="18912"/>
    <cellStyle name="Normal 12 5 2" xfId="18913"/>
    <cellStyle name="Normal 12 5 3" xfId="18914"/>
    <cellStyle name="Normal 12 5 4" xfId="18915"/>
    <cellStyle name="Normal 12 6" xfId="18916"/>
    <cellStyle name="Normal 12 6 2" xfId="18917"/>
    <cellStyle name="Normal 12 6 3" xfId="18918"/>
    <cellStyle name="Normal 12 6 4" xfId="18919"/>
    <cellStyle name="Normal 12 7" xfId="18920"/>
    <cellStyle name="Normal 12 7 2" xfId="18921"/>
    <cellStyle name="Normal 12 7 3" xfId="18922"/>
    <cellStyle name="Normal 12 7 4" xfId="18923"/>
    <cellStyle name="Normal 12 8" xfId="18924"/>
    <cellStyle name="Normal 12 8 2" xfId="18925"/>
    <cellStyle name="Normal 12 8 3" xfId="18926"/>
    <cellStyle name="Normal 12 8 4" xfId="18927"/>
    <cellStyle name="Normal 12 9" xfId="18928"/>
    <cellStyle name="Normal 12 9 2" xfId="18929"/>
    <cellStyle name="Normal 12 9 3" xfId="18930"/>
    <cellStyle name="Normal 12_13. Avanzada" xfId="18931"/>
    <cellStyle name="Normal 120" xfId="18932"/>
    <cellStyle name="Normal 120 2" xfId="18933"/>
    <cellStyle name="Normal 120 3" xfId="18934"/>
    <cellStyle name="Normal 121" xfId="18935"/>
    <cellStyle name="Normal 121 2" xfId="18936"/>
    <cellStyle name="Normal 122" xfId="18937"/>
    <cellStyle name="Normal 122 2" xfId="18938"/>
    <cellStyle name="Normal 123" xfId="18939"/>
    <cellStyle name="Normal 123 2" xfId="18940"/>
    <cellStyle name="Normal 124" xfId="18941"/>
    <cellStyle name="Normal 124 2" xfId="18942"/>
    <cellStyle name="Normal 124 2 2" xfId="18943"/>
    <cellStyle name="Normal 124 3" xfId="18944"/>
    <cellStyle name="Normal 124 3 2" xfId="18945"/>
    <cellStyle name="Normal 124 4" xfId="18946"/>
    <cellStyle name="Normal 125" xfId="18947"/>
    <cellStyle name="Normal 125 2" xfId="18948"/>
    <cellStyle name="Normal 125 2 2" xfId="18949"/>
    <cellStyle name="Normal 125 2 2 2" xfId="18950"/>
    <cellStyle name="Normal 126" xfId="18951"/>
    <cellStyle name="Normal 126 2" xfId="18952"/>
    <cellStyle name="Normal 127" xfId="18953"/>
    <cellStyle name="Normal 127 2" xfId="18954"/>
    <cellStyle name="Normal 128" xfId="18955"/>
    <cellStyle name="Normal 128 2" xfId="18956"/>
    <cellStyle name="Normal 129" xfId="18957"/>
    <cellStyle name="Normal 129 2" xfId="18958"/>
    <cellStyle name="Normal 129 3" xfId="18959"/>
    <cellStyle name="Normal 129 4" xfId="18960"/>
    <cellStyle name="Normal 129 4 2" xfId="18961"/>
    <cellStyle name="Normal 129 4 3" xfId="18962"/>
    <cellStyle name="Normal 129 4 3 2" xfId="18963"/>
    <cellStyle name="Normal 129 4 4" xfId="18964"/>
    <cellStyle name="Normal 13" xfId="18965"/>
    <cellStyle name="Normal 13 10" xfId="18966"/>
    <cellStyle name="Normal 13 11" xfId="18967"/>
    <cellStyle name="Normal 13 2" xfId="18968"/>
    <cellStyle name="Normal 13 2 2" xfId="18969"/>
    <cellStyle name="Normal 13 2 3" xfId="18970"/>
    <cellStyle name="Normal 13 2 4" xfId="18971"/>
    <cellStyle name="Normal 13 3" xfId="18972"/>
    <cellStyle name="Normal 13 3 2" xfId="18973"/>
    <cellStyle name="Normal 13 3 3" xfId="18974"/>
    <cellStyle name="Normal 13 3 4" xfId="18975"/>
    <cellStyle name="Normal 13 4" xfId="18976"/>
    <cellStyle name="Normal 13 4 2" xfId="18977"/>
    <cellStyle name="Normal 13 4 2 2" xfId="18978"/>
    <cellStyle name="Normal 13 4 3" xfId="18979"/>
    <cellStyle name="Normal 13 4 3 2" xfId="18980"/>
    <cellStyle name="Normal 13 4 4" xfId="18981"/>
    <cellStyle name="Normal 13 4 4 2" xfId="18982"/>
    <cellStyle name="Normal 13 4 5" xfId="18983"/>
    <cellStyle name="Normal 13 5" xfId="18984"/>
    <cellStyle name="Normal 13 5 2" xfId="18985"/>
    <cellStyle name="Normal 13 5 2 2" xfId="18986"/>
    <cellStyle name="Normal 13 5 3" xfId="18987"/>
    <cellStyle name="Normal 13 5 3 2" xfId="18988"/>
    <cellStyle name="Normal 13 5 4" xfId="18989"/>
    <cellStyle name="Normal 13 5 4 2" xfId="18990"/>
    <cellStyle name="Normal 13 5 5" xfId="18991"/>
    <cellStyle name="Normal 13 6" xfId="18992"/>
    <cellStyle name="Normal 13 6 2" xfId="18993"/>
    <cellStyle name="Normal 13 6 2 2" xfId="18994"/>
    <cellStyle name="Normal 13 6 3" xfId="18995"/>
    <cellStyle name="Normal 13 6 3 2" xfId="18996"/>
    <cellStyle name="Normal 13 6 4" xfId="18997"/>
    <cellStyle name="Normal 13 6 4 2" xfId="18998"/>
    <cellStyle name="Normal 13 6 5" xfId="18999"/>
    <cellStyle name="Normal 13 7" xfId="19000"/>
    <cellStyle name="Normal 13 7 2" xfId="19001"/>
    <cellStyle name="Normal 13 7 2 2" xfId="19002"/>
    <cellStyle name="Normal 13 7 3" xfId="19003"/>
    <cellStyle name="Normal 13 7 3 2" xfId="19004"/>
    <cellStyle name="Normal 13 7 4" xfId="19005"/>
    <cellStyle name="Normal 13 7 4 2" xfId="19006"/>
    <cellStyle name="Normal 13 7 5" xfId="19007"/>
    <cellStyle name="Normal 13 8" xfId="19008"/>
    <cellStyle name="Normal 13 8 2" xfId="19009"/>
    <cellStyle name="Normal 13 8 3" xfId="19010"/>
    <cellStyle name="Normal 13 8 4" xfId="19011"/>
    <cellStyle name="Normal 13 9" xfId="19012"/>
    <cellStyle name="Normal 13_13. Avanzada" xfId="19013"/>
    <cellStyle name="Normal 130" xfId="19014"/>
    <cellStyle name="Normal 130 2" xfId="19015"/>
    <cellStyle name="Normal 131" xfId="19016"/>
    <cellStyle name="Normal 131 2" xfId="19017"/>
    <cellStyle name="Normal 131 3" xfId="19018"/>
    <cellStyle name="Normal 131 3 2" xfId="19019"/>
    <cellStyle name="Normal 131 4" xfId="19020"/>
    <cellStyle name="Normal 132" xfId="19021"/>
    <cellStyle name="Normal 132 2" xfId="19022"/>
    <cellStyle name="Normal 132 3" xfId="19023"/>
    <cellStyle name="Normal 132 3 2" xfId="19024"/>
    <cellStyle name="Normal 132 4" xfId="19025"/>
    <cellStyle name="Normal 133" xfId="19026"/>
    <cellStyle name="Normal 133 2" xfId="19027"/>
    <cellStyle name="Normal 133 3" xfId="19028"/>
    <cellStyle name="Normal 133 3 2" xfId="19029"/>
    <cellStyle name="Normal 133 4" xfId="19030"/>
    <cellStyle name="Normal 134" xfId="19031"/>
    <cellStyle name="Normal 134 2" xfId="19032"/>
    <cellStyle name="Normal 135" xfId="19033"/>
    <cellStyle name="Normal 135 2" xfId="19034"/>
    <cellStyle name="Normal 136" xfId="19035"/>
    <cellStyle name="Normal 137" xfId="19036"/>
    <cellStyle name="Normal 138" xfId="19037"/>
    <cellStyle name="Normal 138 2" xfId="3"/>
    <cellStyle name="Normal 138 2 2" xfId="19038"/>
    <cellStyle name="Normal 138 3" xfId="19039"/>
    <cellStyle name="Normal 139" xfId="19040"/>
    <cellStyle name="Normal 139 2" xfId="19041"/>
    <cellStyle name="Normal 14" xfId="19042"/>
    <cellStyle name="Normal 14 10" xfId="19043"/>
    <cellStyle name="Normal 14 10 10" xfId="19044"/>
    <cellStyle name="Normal 14 10 11" xfId="19045"/>
    <cellStyle name="Normal 14 10 12" xfId="19046"/>
    <cellStyle name="Normal 14 10 13" xfId="19047"/>
    <cellStyle name="Normal 14 10 14" xfId="19048"/>
    <cellStyle name="Normal 14 10 15" xfId="19049"/>
    <cellStyle name="Normal 14 10 2" xfId="19050"/>
    <cellStyle name="Normal 14 10 2 2" xfId="19051"/>
    <cellStyle name="Normal 14 10 2 2 2" xfId="19052"/>
    <cellStyle name="Normal 14 10 2 2 2 2" xfId="19053"/>
    <cellStyle name="Normal 14 10 2 2 2 3" xfId="19054"/>
    <cellStyle name="Normal 14 10 2 2 3" xfId="19055"/>
    <cellStyle name="Normal 14 10 2 2 3 2" xfId="19056"/>
    <cellStyle name="Normal 14 10 2 2 3 3" xfId="19057"/>
    <cellStyle name="Normal 14 10 2 2 4" xfId="19058"/>
    <cellStyle name="Normal 14 10 2 2 4 2" xfId="19059"/>
    <cellStyle name="Normal 14 10 2 2 4 3" xfId="19060"/>
    <cellStyle name="Normal 14 10 2 2 5" xfId="19061"/>
    <cellStyle name="Normal 14 10 2 2 6" xfId="19062"/>
    <cellStyle name="Normal 14 10 2 2 7" xfId="19063"/>
    <cellStyle name="Normal 14 10 2 2 8" xfId="19064"/>
    <cellStyle name="Normal 14 10 2 3" xfId="19065"/>
    <cellStyle name="Normal 14 10 2 3 2" xfId="19066"/>
    <cellStyle name="Normal 14 10 2 3 3" xfId="19067"/>
    <cellStyle name="Normal 14 10 2 4" xfId="19068"/>
    <cellStyle name="Normal 14 10 2 4 2" xfId="19069"/>
    <cellStyle name="Normal 14 10 2 4 3" xfId="19070"/>
    <cellStyle name="Normal 14 10 2 5" xfId="19071"/>
    <cellStyle name="Normal 14 10 2 5 2" xfId="19072"/>
    <cellStyle name="Normal 14 10 2 5 3" xfId="19073"/>
    <cellStyle name="Normal 14 10 2 6" xfId="19074"/>
    <cellStyle name="Normal 14 10 2 7" xfId="19075"/>
    <cellStyle name="Normal 14 10 2 8" xfId="19076"/>
    <cellStyle name="Normal 14 10 2 9" xfId="19077"/>
    <cellStyle name="Normal 14 10 3" xfId="19078"/>
    <cellStyle name="Normal 14 10 3 2" xfId="19079"/>
    <cellStyle name="Normal 14 10 3 2 2" xfId="19080"/>
    <cellStyle name="Normal 14 10 3 2 3" xfId="19081"/>
    <cellStyle name="Normal 14 10 3 3" xfId="19082"/>
    <cellStyle name="Normal 14 10 3 3 2" xfId="19083"/>
    <cellStyle name="Normal 14 10 3 3 3" xfId="19084"/>
    <cellStyle name="Normal 14 10 3 4" xfId="19085"/>
    <cellStyle name="Normal 14 10 3 4 2" xfId="19086"/>
    <cellStyle name="Normal 14 10 3 4 3" xfId="19087"/>
    <cellStyle name="Normal 14 10 3 5" xfId="19088"/>
    <cellStyle name="Normal 14 10 3 6" xfId="19089"/>
    <cellStyle name="Normal 14 10 3 7" xfId="19090"/>
    <cellStyle name="Normal 14 10 3 8" xfId="19091"/>
    <cellStyle name="Normal 14 10 4" xfId="19092"/>
    <cellStyle name="Normal 14 10 4 2" xfId="19093"/>
    <cellStyle name="Normal 14 10 4 3" xfId="19094"/>
    <cellStyle name="Normal 14 10 5" xfId="19095"/>
    <cellStyle name="Normal 14 10 5 2" xfId="19096"/>
    <cellStyle name="Normal 14 10 5 3" xfId="19097"/>
    <cellStyle name="Normal 14 10 6" xfId="19098"/>
    <cellStyle name="Normal 14 10 6 2" xfId="19099"/>
    <cellStyle name="Normal 14 10 6 3" xfId="19100"/>
    <cellStyle name="Normal 14 10 7" xfId="19101"/>
    <cellStyle name="Normal 14 10 8" xfId="19102"/>
    <cellStyle name="Normal 14 10 9" xfId="19103"/>
    <cellStyle name="Normal 14 11" xfId="19104"/>
    <cellStyle name="Normal 14 11 10" xfId="19105"/>
    <cellStyle name="Normal 14 11 11" xfId="19106"/>
    <cellStyle name="Normal 14 11 12" xfId="19107"/>
    <cellStyle name="Normal 14 11 13" xfId="19108"/>
    <cellStyle name="Normal 14 11 14" xfId="19109"/>
    <cellStyle name="Normal 14 11 15" xfId="19110"/>
    <cellStyle name="Normal 14 11 2" xfId="19111"/>
    <cellStyle name="Normal 14 11 2 2" xfId="19112"/>
    <cellStyle name="Normal 14 11 2 2 2" xfId="19113"/>
    <cellStyle name="Normal 14 11 2 2 2 2" xfId="19114"/>
    <cellStyle name="Normal 14 11 2 2 2 3" xfId="19115"/>
    <cellStyle name="Normal 14 11 2 2 3" xfId="19116"/>
    <cellStyle name="Normal 14 11 2 2 3 2" xfId="19117"/>
    <cellStyle name="Normal 14 11 2 2 3 3" xfId="19118"/>
    <cellStyle name="Normal 14 11 2 2 4" xfId="19119"/>
    <cellStyle name="Normal 14 11 2 2 4 2" xfId="19120"/>
    <cellStyle name="Normal 14 11 2 2 4 3" xfId="19121"/>
    <cellStyle name="Normal 14 11 2 2 5" xfId="19122"/>
    <cellStyle name="Normal 14 11 2 2 6" xfId="19123"/>
    <cellStyle name="Normal 14 11 2 2 7" xfId="19124"/>
    <cellStyle name="Normal 14 11 2 2 8" xfId="19125"/>
    <cellStyle name="Normal 14 11 2 3" xfId="19126"/>
    <cellStyle name="Normal 14 11 2 3 2" xfId="19127"/>
    <cellStyle name="Normal 14 11 2 3 3" xfId="19128"/>
    <cellStyle name="Normal 14 11 2 4" xfId="19129"/>
    <cellStyle name="Normal 14 11 2 4 2" xfId="19130"/>
    <cellStyle name="Normal 14 11 2 4 3" xfId="19131"/>
    <cellStyle name="Normal 14 11 2 5" xfId="19132"/>
    <cellStyle name="Normal 14 11 2 5 2" xfId="19133"/>
    <cellStyle name="Normal 14 11 2 5 3" xfId="19134"/>
    <cellStyle name="Normal 14 11 2 6" xfId="19135"/>
    <cellStyle name="Normal 14 11 2 7" xfId="19136"/>
    <cellStyle name="Normal 14 11 2 8" xfId="19137"/>
    <cellStyle name="Normal 14 11 2 9" xfId="19138"/>
    <cellStyle name="Normal 14 11 3" xfId="19139"/>
    <cellStyle name="Normal 14 11 3 2" xfId="19140"/>
    <cellStyle name="Normal 14 11 3 2 2" xfId="19141"/>
    <cellStyle name="Normal 14 11 3 2 3" xfId="19142"/>
    <cellStyle name="Normal 14 11 3 3" xfId="19143"/>
    <cellStyle name="Normal 14 11 3 3 2" xfId="19144"/>
    <cellStyle name="Normal 14 11 3 3 3" xfId="19145"/>
    <cellStyle name="Normal 14 11 3 4" xfId="19146"/>
    <cellStyle name="Normal 14 11 3 4 2" xfId="19147"/>
    <cellStyle name="Normal 14 11 3 4 3" xfId="19148"/>
    <cellStyle name="Normal 14 11 3 5" xfId="19149"/>
    <cellStyle name="Normal 14 11 3 6" xfId="19150"/>
    <cellStyle name="Normal 14 11 3 7" xfId="19151"/>
    <cellStyle name="Normal 14 11 3 8" xfId="19152"/>
    <cellStyle name="Normal 14 11 4" xfId="19153"/>
    <cellStyle name="Normal 14 11 4 2" xfId="19154"/>
    <cellStyle name="Normal 14 11 4 3" xfId="19155"/>
    <cellStyle name="Normal 14 11 5" xfId="19156"/>
    <cellStyle name="Normal 14 11 5 2" xfId="19157"/>
    <cellStyle name="Normal 14 11 5 3" xfId="19158"/>
    <cellStyle name="Normal 14 11 6" xfId="19159"/>
    <cellStyle name="Normal 14 11 6 2" xfId="19160"/>
    <cellStyle name="Normal 14 11 6 3" xfId="19161"/>
    <cellStyle name="Normal 14 11 7" xfId="19162"/>
    <cellStyle name="Normal 14 11 8" xfId="19163"/>
    <cellStyle name="Normal 14 11 9" xfId="19164"/>
    <cellStyle name="Normal 14 12" xfId="19165"/>
    <cellStyle name="Normal 14 12 10" xfId="19166"/>
    <cellStyle name="Normal 14 12 11" xfId="19167"/>
    <cellStyle name="Normal 14 12 12" xfId="19168"/>
    <cellStyle name="Normal 14 12 13" xfId="19169"/>
    <cellStyle name="Normal 14 12 14" xfId="19170"/>
    <cellStyle name="Normal 14 12 15" xfId="19171"/>
    <cellStyle name="Normal 14 12 2" xfId="19172"/>
    <cellStyle name="Normal 14 12 2 2" xfId="19173"/>
    <cellStyle name="Normal 14 12 2 2 2" xfId="19174"/>
    <cellStyle name="Normal 14 12 2 2 2 2" xfId="19175"/>
    <cellStyle name="Normal 14 12 2 2 2 3" xfId="19176"/>
    <cellStyle name="Normal 14 12 2 2 3" xfId="19177"/>
    <cellStyle name="Normal 14 12 2 2 3 2" xfId="19178"/>
    <cellStyle name="Normal 14 12 2 2 3 3" xfId="19179"/>
    <cellStyle name="Normal 14 12 2 2 4" xfId="19180"/>
    <cellStyle name="Normal 14 12 2 2 4 2" xfId="19181"/>
    <cellStyle name="Normal 14 12 2 2 4 3" xfId="19182"/>
    <cellStyle name="Normal 14 12 2 2 5" xfId="19183"/>
    <cellStyle name="Normal 14 12 2 2 6" xfId="19184"/>
    <cellStyle name="Normal 14 12 2 2 7" xfId="19185"/>
    <cellStyle name="Normal 14 12 2 2 8" xfId="19186"/>
    <cellStyle name="Normal 14 12 2 3" xfId="19187"/>
    <cellStyle name="Normal 14 12 2 3 2" xfId="19188"/>
    <cellStyle name="Normal 14 12 2 3 3" xfId="19189"/>
    <cellStyle name="Normal 14 12 2 4" xfId="19190"/>
    <cellStyle name="Normal 14 12 2 4 2" xfId="19191"/>
    <cellStyle name="Normal 14 12 2 4 3" xfId="19192"/>
    <cellStyle name="Normal 14 12 2 5" xfId="19193"/>
    <cellStyle name="Normal 14 12 2 5 2" xfId="19194"/>
    <cellStyle name="Normal 14 12 2 5 3" xfId="19195"/>
    <cellStyle name="Normal 14 12 2 6" xfId="19196"/>
    <cellStyle name="Normal 14 12 2 7" xfId="19197"/>
    <cellStyle name="Normal 14 12 2 8" xfId="19198"/>
    <cellStyle name="Normal 14 12 2 9" xfId="19199"/>
    <cellStyle name="Normal 14 12 3" xfId="19200"/>
    <cellStyle name="Normal 14 12 3 2" xfId="19201"/>
    <cellStyle name="Normal 14 12 3 2 2" xfId="19202"/>
    <cellStyle name="Normal 14 12 3 2 3" xfId="19203"/>
    <cellStyle name="Normal 14 12 3 3" xfId="19204"/>
    <cellStyle name="Normal 14 12 3 3 2" xfId="19205"/>
    <cellStyle name="Normal 14 12 3 3 3" xfId="19206"/>
    <cellStyle name="Normal 14 12 3 4" xfId="19207"/>
    <cellStyle name="Normal 14 12 3 4 2" xfId="19208"/>
    <cellStyle name="Normal 14 12 3 4 3" xfId="19209"/>
    <cellStyle name="Normal 14 12 3 5" xfId="19210"/>
    <cellStyle name="Normal 14 12 3 6" xfId="19211"/>
    <cellStyle name="Normal 14 12 3 7" xfId="19212"/>
    <cellStyle name="Normal 14 12 3 8" xfId="19213"/>
    <cellStyle name="Normal 14 12 4" xfId="19214"/>
    <cellStyle name="Normal 14 12 4 2" xfId="19215"/>
    <cellStyle name="Normal 14 12 4 3" xfId="19216"/>
    <cellStyle name="Normal 14 12 5" xfId="19217"/>
    <cellStyle name="Normal 14 12 5 2" xfId="19218"/>
    <cellStyle name="Normal 14 12 5 3" xfId="19219"/>
    <cellStyle name="Normal 14 12 6" xfId="19220"/>
    <cellStyle name="Normal 14 12 6 2" xfId="19221"/>
    <cellStyle name="Normal 14 12 6 3" xfId="19222"/>
    <cellStyle name="Normal 14 12 7" xfId="19223"/>
    <cellStyle name="Normal 14 12 8" xfId="19224"/>
    <cellStyle name="Normal 14 12 9" xfId="19225"/>
    <cellStyle name="Normal 14 13" xfId="19226"/>
    <cellStyle name="Normal 14 13 10" xfId="19227"/>
    <cellStyle name="Normal 14 13 11" xfId="19228"/>
    <cellStyle name="Normal 14 13 2" xfId="19229"/>
    <cellStyle name="Normal 14 13 2 2" xfId="19230"/>
    <cellStyle name="Normal 14 13 2 3" xfId="19231"/>
    <cellStyle name="Normal 14 13 2 4" xfId="19232"/>
    <cellStyle name="Normal 14 13 2 5" xfId="19233"/>
    <cellStyle name="Normal 14 13 3" xfId="19234"/>
    <cellStyle name="Normal 14 13 3 2" xfId="19235"/>
    <cellStyle name="Normal 14 13 3 2 2" xfId="19236"/>
    <cellStyle name="Normal 14 13 3 2 3" xfId="19237"/>
    <cellStyle name="Normal 14 13 3 3" xfId="19238"/>
    <cellStyle name="Normal 14 13 3 3 2" xfId="19239"/>
    <cellStyle name="Normal 14 13 3 3 3" xfId="19240"/>
    <cellStyle name="Normal 14 13 3 4" xfId="19241"/>
    <cellStyle name="Normal 14 13 3 4 2" xfId="19242"/>
    <cellStyle name="Normal 14 13 3 4 3" xfId="19243"/>
    <cellStyle name="Normal 14 13 3 5" xfId="19244"/>
    <cellStyle name="Normal 14 13 3 6" xfId="19245"/>
    <cellStyle name="Normal 14 13 3 7" xfId="19246"/>
    <cellStyle name="Normal 14 13 3 8" xfId="19247"/>
    <cellStyle name="Normal 14 13 4" xfId="19248"/>
    <cellStyle name="Normal 14 13 4 2" xfId="19249"/>
    <cellStyle name="Normal 14 13 4 3" xfId="19250"/>
    <cellStyle name="Normal 14 13 5" xfId="19251"/>
    <cellStyle name="Normal 14 13 5 2" xfId="19252"/>
    <cellStyle name="Normal 14 13 5 3" xfId="19253"/>
    <cellStyle name="Normal 14 13 6" xfId="19254"/>
    <cellStyle name="Normal 14 13 6 2" xfId="19255"/>
    <cellStyle name="Normal 14 13 6 3" xfId="19256"/>
    <cellStyle name="Normal 14 13 7" xfId="19257"/>
    <cellStyle name="Normal 14 13 8" xfId="19258"/>
    <cellStyle name="Normal 14 13 9" xfId="19259"/>
    <cellStyle name="Normal 14 14" xfId="19260"/>
    <cellStyle name="Normal 14 14 2" xfId="19261"/>
    <cellStyle name="Normal 14 14 3" xfId="19262"/>
    <cellStyle name="Normal 14 14 4" xfId="19263"/>
    <cellStyle name="Normal 14 15" xfId="19264"/>
    <cellStyle name="Normal 14 15 2" xfId="19265"/>
    <cellStyle name="Normal 14 15 3" xfId="19266"/>
    <cellStyle name="Normal 14 15 4" xfId="19267"/>
    <cellStyle name="Normal 14 16" xfId="19268"/>
    <cellStyle name="Normal 14 16 2" xfId="19269"/>
    <cellStyle name="Normal 14 16 3" xfId="19270"/>
    <cellStyle name="Normal 14 16 4" xfId="19271"/>
    <cellStyle name="Normal 14 17" xfId="19272"/>
    <cellStyle name="Normal 14 17 2" xfId="19273"/>
    <cellStyle name="Normal 14 17 3" xfId="19274"/>
    <cellStyle name="Normal 14 17 4" xfId="19275"/>
    <cellStyle name="Normal 14 18" xfId="19276"/>
    <cellStyle name="Normal 14 18 2" xfId="19277"/>
    <cellStyle name="Normal 14 18 2 2" xfId="19278"/>
    <cellStyle name="Normal 14 18 2 3" xfId="19279"/>
    <cellStyle name="Normal 14 18 3" xfId="19280"/>
    <cellStyle name="Normal 14 18 3 2" xfId="19281"/>
    <cellStyle name="Normal 14 18 3 3" xfId="19282"/>
    <cellStyle name="Normal 14 18 4" xfId="19283"/>
    <cellStyle name="Normal 14 18 4 2" xfId="19284"/>
    <cellStyle name="Normal 14 18 4 3" xfId="19285"/>
    <cellStyle name="Normal 14 18 5" xfId="19286"/>
    <cellStyle name="Normal 14 18 6" xfId="19287"/>
    <cellStyle name="Normal 14 18 7" xfId="19288"/>
    <cellStyle name="Normal 14 18 8" xfId="19289"/>
    <cellStyle name="Normal 14 19" xfId="19290"/>
    <cellStyle name="Normal 14 19 2" xfId="19291"/>
    <cellStyle name="Normal 14 19 3" xfId="19292"/>
    <cellStyle name="Normal 14 2" xfId="19293"/>
    <cellStyle name="Normal 14 2 10" xfId="19294"/>
    <cellStyle name="Normal 14 2 10 2" xfId="19295"/>
    <cellStyle name="Normal 14 2 10 3" xfId="19296"/>
    <cellStyle name="Normal 14 2 10 4" xfId="19297"/>
    <cellStyle name="Normal 14 2 11" xfId="19298"/>
    <cellStyle name="Normal 14 2 11 2" xfId="19299"/>
    <cellStyle name="Normal 14 2 11 3" xfId="19300"/>
    <cellStyle name="Normal 14 2 11 4" xfId="19301"/>
    <cellStyle name="Normal 14 2 12" xfId="19302"/>
    <cellStyle name="Normal 14 2 12 10" xfId="19303"/>
    <cellStyle name="Normal 14 2 12 11" xfId="19304"/>
    <cellStyle name="Normal 14 2 12 12" xfId="19305"/>
    <cellStyle name="Normal 14 2 12 13" xfId="19306"/>
    <cellStyle name="Normal 14 2 12 14" xfId="19307"/>
    <cellStyle name="Normal 14 2 12 2" xfId="19308"/>
    <cellStyle name="Normal 14 2 12 2 2" xfId="19309"/>
    <cellStyle name="Normal 14 2 12 2 2 2" xfId="19310"/>
    <cellStyle name="Normal 14 2 12 2 2 3" xfId="19311"/>
    <cellStyle name="Normal 14 2 12 2 3" xfId="19312"/>
    <cellStyle name="Normal 14 2 12 2 3 2" xfId="19313"/>
    <cellStyle name="Normal 14 2 12 2 3 3" xfId="19314"/>
    <cellStyle name="Normal 14 2 12 2 4" xfId="19315"/>
    <cellStyle name="Normal 14 2 12 2 4 2" xfId="19316"/>
    <cellStyle name="Normal 14 2 12 2 4 3" xfId="19317"/>
    <cellStyle name="Normal 14 2 12 2 5" xfId="19318"/>
    <cellStyle name="Normal 14 2 12 2 6" xfId="19319"/>
    <cellStyle name="Normal 14 2 12 2 7" xfId="19320"/>
    <cellStyle name="Normal 14 2 12 2 8" xfId="19321"/>
    <cellStyle name="Normal 14 2 12 3" xfId="19322"/>
    <cellStyle name="Normal 14 2 12 3 2" xfId="19323"/>
    <cellStyle name="Normal 14 2 12 3 3" xfId="19324"/>
    <cellStyle name="Normal 14 2 12 4" xfId="19325"/>
    <cellStyle name="Normal 14 2 12 4 2" xfId="19326"/>
    <cellStyle name="Normal 14 2 12 4 3" xfId="19327"/>
    <cellStyle name="Normal 14 2 12 5" xfId="19328"/>
    <cellStyle name="Normal 14 2 12 5 2" xfId="19329"/>
    <cellStyle name="Normal 14 2 12 5 3" xfId="19330"/>
    <cellStyle name="Normal 14 2 12 6" xfId="19331"/>
    <cellStyle name="Normal 14 2 12 7" xfId="19332"/>
    <cellStyle name="Normal 14 2 12 8" xfId="19333"/>
    <cellStyle name="Normal 14 2 12 9" xfId="19334"/>
    <cellStyle name="Normal 14 2 13" xfId="19335"/>
    <cellStyle name="Normal 14 2 13 10" xfId="19336"/>
    <cellStyle name="Normal 14 2 13 11" xfId="19337"/>
    <cellStyle name="Normal 14 2 13 12" xfId="19338"/>
    <cellStyle name="Normal 14 2 13 13" xfId="19339"/>
    <cellStyle name="Normal 14 2 13 14" xfId="19340"/>
    <cellStyle name="Normal 14 2 13 2" xfId="19341"/>
    <cellStyle name="Normal 14 2 13 2 2" xfId="19342"/>
    <cellStyle name="Normal 14 2 13 2 2 2" xfId="19343"/>
    <cellStyle name="Normal 14 2 13 2 2 3" xfId="19344"/>
    <cellStyle name="Normal 14 2 13 2 3" xfId="19345"/>
    <cellStyle name="Normal 14 2 13 2 3 2" xfId="19346"/>
    <cellStyle name="Normal 14 2 13 2 3 3" xfId="19347"/>
    <cellStyle name="Normal 14 2 13 2 4" xfId="19348"/>
    <cellStyle name="Normal 14 2 13 2 4 2" xfId="19349"/>
    <cellStyle name="Normal 14 2 13 2 4 3" xfId="19350"/>
    <cellStyle name="Normal 14 2 13 2 5" xfId="19351"/>
    <cellStyle name="Normal 14 2 13 2 6" xfId="19352"/>
    <cellStyle name="Normal 14 2 13 2 7" xfId="19353"/>
    <cellStyle name="Normal 14 2 13 2 8" xfId="19354"/>
    <cellStyle name="Normal 14 2 13 3" xfId="19355"/>
    <cellStyle name="Normal 14 2 13 3 2" xfId="19356"/>
    <cellStyle name="Normal 14 2 13 3 3" xfId="19357"/>
    <cellStyle name="Normal 14 2 13 4" xfId="19358"/>
    <cellStyle name="Normal 14 2 13 4 2" xfId="19359"/>
    <cellStyle name="Normal 14 2 13 4 3" xfId="19360"/>
    <cellStyle name="Normal 14 2 13 5" xfId="19361"/>
    <cellStyle name="Normal 14 2 13 5 2" xfId="19362"/>
    <cellStyle name="Normal 14 2 13 5 3" xfId="19363"/>
    <cellStyle name="Normal 14 2 13 6" xfId="19364"/>
    <cellStyle name="Normal 14 2 13 7" xfId="19365"/>
    <cellStyle name="Normal 14 2 13 8" xfId="19366"/>
    <cellStyle name="Normal 14 2 13 9" xfId="19367"/>
    <cellStyle name="Normal 14 2 14" xfId="19368"/>
    <cellStyle name="Normal 14 2 14 10" xfId="19369"/>
    <cellStyle name="Normal 14 2 14 11" xfId="19370"/>
    <cellStyle name="Normal 14 2 14 12" xfId="19371"/>
    <cellStyle name="Normal 14 2 14 13" xfId="19372"/>
    <cellStyle name="Normal 14 2 14 14" xfId="19373"/>
    <cellStyle name="Normal 14 2 14 2" xfId="19374"/>
    <cellStyle name="Normal 14 2 14 2 2" xfId="19375"/>
    <cellStyle name="Normal 14 2 14 2 2 2" xfId="19376"/>
    <cellStyle name="Normal 14 2 14 2 2 3" xfId="19377"/>
    <cellStyle name="Normal 14 2 14 2 3" xfId="19378"/>
    <cellStyle name="Normal 14 2 14 2 3 2" xfId="19379"/>
    <cellStyle name="Normal 14 2 14 2 3 3" xfId="19380"/>
    <cellStyle name="Normal 14 2 14 2 4" xfId="19381"/>
    <cellStyle name="Normal 14 2 14 2 4 2" xfId="19382"/>
    <cellStyle name="Normal 14 2 14 2 4 3" xfId="19383"/>
    <cellStyle name="Normal 14 2 14 2 5" xfId="19384"/>
    <cellStyle name="Normal 14 2 14 2 6" xfId="19385"/>
    <cellStyle name="Normal 14 2 14 2 7" xfId="19386"/>
    <cellStyle name="Normal 14 2 14 2 8" xfId="19387"/>
    <cellStyle name="Normal 14 2 14 3" xfId="19388"/>
    <cellStyle name="Normal 14 2 14 3 2" xfId="19389"/>
    <cellStyle name="Normal 14 2 14 3 3" xfId="19390"/>
    <cellStyle name="Normal 14 2 14 4" xfId="19391"/>
    <cellStyle name="Normal 14 2 14 4 2" xfId="19392"/>
    <cellStyle name="Normal 14 2 14 4 3" xfId="19393"/>
    <cellStyle name="Normal 14 2 14 5" xfId="19394"/>
    <cellStyle name="Normal 14 2 14 5 2" xfId="19395"/>
    <cellStyle name="Normal 14 2 14 5 3" xfId="19396"/>
    <cellStyle name="Normal 14 2 14 6" xfId="19397"/>
    <cellStyle name="Normal 14 2 14 7" xfId="19398"/>
    <cellStyle name="Normal 14 2 14 8" xfId="19399"/>
    <cellStyle name="Normal 14 2 14 9" xfId="19400"/>
    <cellStyle name="Normal 14 2 15" xfId="19401"/>
    <cellStyle name="Normal 14 2 15 10" xfId="19402"/>
    <cellStyle name="Normal 14 2 15 11" xfId="19403"/>
    <cellStyle name="Normal 14 2 15 12" xfId="19404"/>
    <cellStyle name="Normal 14 2 15 13" xfId="19405"/>
    <cellStyle name="Normal 14 2 15 14" xfId="19406"/>
    <cellStyle name="Normal 14 2 15 2" xfId="19407"/>
    <cellStyle name="Normal 14 2 15 2 2" xfId="19408"/>
    <cellStyle name="Normal 14 2 15 2 2 2" xfId="19409"/>
    <cellStyle name="Normal 14 2 15 2 2 3" xfId="19410"/>
    <cellStyle name="Normal 14 2 15 2 3" xfId="19411"/>
    <cellStyle name="Normal 14 2 15 2 3 2" xfId="19412"/>
    <cellStyle name="Normal 14 2 15 2 3 3" xfId="19413"/>
    <cellStyle name="Normal 14 2 15 2 4" xfId="19414"/>
    <cellStyle name="Normal 14 2 15 2 4 2" xfId="19415"/>
    <cellStyle name="Normal 14 2 15 2 4 3" xfId="19416"/>
    <cellStyle name="Normal 14 2 15 2 5" xfId="19417"/>
    <cellStyle name="Normal 14 2 15 2 6" xfId="19418"/>
    <cellStyle name="Normal 14 2 15 2 7" xfId="19419"/>
    <cellStyle name="Normal 14 2 15 2 8" xfId="19420"/>
    <cellStyle name="Normal 14 2 15 3" xfId="19421"/>
    <cellStyle name="Normal 14 2 15 3 2" xfId="19422"/>
    <cellStyle name="Normal 14 2 15 3 3" xfId="19423"/>
    <cellStyle name="Normal 14 2 15 4" xfId="19424"/>
    <cellStyle name="Normal 14 2 15 4 2" xfId="19425"/>
    <cellStyle name="Normal 14 2 15 4 3" xfId="19426"/>
    <cellStyle name="Normal 14 2 15 5" xfId="19427"/>
    <cellStyle name="Normal 14 2 15 5 2" xfId="19428"/>
    <cellStyle name="Normal 14 2 15 5 3" xfId="19429"/>
    <cellStyle name="Normal 14 2 15 6" xfId="19430"/>
    <cellStyle name="Normal 14 2 15 7" xfId="19431"/>
    <cellStyle name="Normal 14 2 15 8" xfId="19432"/>
    <cellStyle name="Normal 14 2 15 9" xfId="19433"/>
    <cellStyle name="Normal 14 2 16" xfId="19434"/>
    <cellStyle name="Normal 14 2 17" xfId="19435"/>
    <cellStyle name="Normal 14 2 18" xfId="19436"/>
    <cellStyle name="Normal 14 2 19" xfId="19437"/>
    <cellStyle name="Normal 14 2 2" xfId="19438"/>
    <cellStyle name="Normal 14 2 2 10" xfId="19439"/>
    <cellStyle name="Normal 14 2 2 10 2" xfId="19440"/>
    <cellStyle name="Normal 14 2 2 10 3" xfId="19441"/>
    <cellStyle name="Normal 14 2 2 11" xfId="19442"/>
    <cellStyle name="Normal 14 2 2 12" xfId="19443"/>
    <cellStyle name="Normal 14 2 2 13" xfId="19444"/>
    <cellStyle name="Normal 14 2 2 14" xfId="19445"/>
    <cellStyle name="Normal 14 2 2 15" xfId="19446"/>
    <cellStyle name="Normal 14 2 2 16" xfId="19447"/>
    <cellStyle name="Normal 14 2 2 17" xfId="19448"/>
    <cellStyle name="Normal 14 2 2 18" xfId="19449"/>
    <cellStyle name="Normal 14 2 2 19" xfId="19450"/>
    <cellStyle name="Normal 14 2 2 2" xfId="19451"/>
    <cellStyle name="Normal 14 2 2 2 2" xfId="19452"/>
    <cellStyle name="Normal 14 2 2 2 3" xfId="19453"/>
    <cellStyle name="Normal 14 2 2 2 4" xfId="19454"/>
    <cellStyle name="Normal 14 2 2 20" xfId="19455"/>
    <cellStyle name="Normal 14 2 2 3" xfId="19456"/>
    <cellStyle name="Normal 14 2 2 3 10" xfId="19457"/>
    <cellStyle name="Normal 14 2 2 3 11" xfId="19458"/>
    <cellStyle name="Normal 14 2 2 3 2" xfId="19459"/>
    <cellStyle name="Normal 14 2 2 3 2 2" xfId="19460"/>
    <cellStyle name="Normal 14 2 2 3 2 3" xfId="19461"/>
    <cellStyle name="Normal 14 2 2 3 2 4" xfId="19462"/>
    <cellStyle name="Normal 14 2 2 3 2 5" xfId="19463"/>
    <cellStyle name="Normal 14 2 2 3 3" xfId="19464"/>
    <cellStyle name="Normal 14 2 2 3 3 2" xfId="19465"/>
    <cellStyle name="Normal 14 2 2 3 3 2 2" xfId="19466"/>
    <cellStyle name="Normal 14 2 2 3 3 2 3" xfId="19467"/>
    <cellStyle name="Normal 14 2 2 3 3 3" xfId="19468"/>
    <cellStyle name="Normal 14 2 2 3 3 3 2" xfId="19469"/>
    <cellStyle name="Normal 14 2 2 3 3 3 3" xfId="19470"/>
    <cellStyle name="Normal 14 2 2 3 3 4" xfId="19471"/>
    <cellStyle name="Normal 14 2 2 3 3 4 2" xfId="19472"/>
    <cellStyle name="Normal 14 2 2 3 3 4 3" xfId="19473"/>
    <cellStyle name="Normal 14 2 2 3 3 5" xfId="19474"/>
    <cellStyle name="Normal 14 2 2 3 3 6" xfId="19475"/>
    <cellStyle name="Normal 14 2 2 3 3 7" xfId="19476"/>
    <cellStyle name="Normal 14 2 2 3 3 8" xfId="19477"/>
    <cellStyle name="Normal 14 2 2 3 4" xfId="19478"/>
    <cellStyle name="Normal 14 2 2 3 4 2" xfId="19479"/>
    <cellStyle name="Normal 14 2 2 3 4 3" xfId="19480"/>
    <cellStyle name="Normal 14 2 2 3 5" xfId="19481"/>
    <cellStyle name="Normal 14 2 2 3 5 2" xfId="19482"/>
    <cellStyle name="Normal 14 2 2 3 5 3" xfId="19483"/>
    <cellStyle name="Normal 14 2 2 3 6" xfId="19484"/>
    <cellStyle name="Normal 14 2 2 3 6 2" xfId="19485"/>
    <cellStyle name="Normal 14 2 2 3 6 3" xfId="19486"/>
    <cellStyle name="Normal 14 2 2 3 7" xfId="19487"/>
    <cellStyle name="Normal 14 2 2 3 8" xfId="19488"/>
    <cellStyle name="Normal 14 2 2 3 9" xfId="19489"/>
    <cellStyle name="Normal 14 2 2 4" xfId="19490"/>
    <cellStyle name="Normal 14 2 2 4 2" xfId="19491"/>
    <cellStyle name="Normal 14 2 2 4 3" xfId="19492"/>
    <cellStyle name="Normal 14 2 2 4 4" xfId="19493"/>
    <cellStyle name="Normal 14 2 2 5" xfId="19494"/>
    <cellStyle name="Normal 14 2 2 5 2" xfId="19495"/>
    <cellStyle name="Normal 14 2 2 5 3" xfId="19496"/>
    <cellStyle name="Normal 14 2 2 5 4" xfId="19497"/>
    <cellStyle name="Normal 14 2 2 6" xfId="19498"/>
    <cellStyle name="Normal 14 2 2 6 2" xfId="19499"/>
    <cellStyle name="Normal 14 2 2 6 3" xfId="19500"/>
    <cellStyle name="Normal 14 2 2 6 4" xfId="19501"/>
    <cellStyle name="Normal 14 2 2 7" xfId="19502"/>
    <cellStyle name="Normal 14 2 2 7 2" xfId="19503"/>
    <cellStyle name="Normal 14 2 2 7 2 2" xfId="19504"/>
    <cellStyle name="Normal 14 2 2 7 2 3" xfId="19505"/>
    <cellStyle name="Normal 14 2 2 7 3" xfId="19506"/>
    <cellStyle name="Normal 14 2 2 7 3 2" xfId="19507"/>
    <cellStyle name="Normal 14 2 2 7 3 3" xfId="19508"/>
    <cellStyle name="Normal 14 2 2 7 4" xfId="19509"/>
    <cellStyle name="Normal 14 2 2 7 4 2" xfId="19510"/>
    <cellStyle name="Normal 14 2 2 7 4 3" xfId="19511"/>
    <cellStyle name="Normal 14 2 2 7 5" xfId="19512"/>
    <cellStyle name="Normal 14 2 2 7 6" xfId="19513"/>
    <cellStyle name="Normal 14 2 2 7 7" xfId="19514"/>
    <cellStyle name="Normal 14 2 2 7 8" xfId="19515"/>
    <cellStyle name="Normal 14 2 2 8" xfId="19516"/>
    <cellStyle name="Normal 14 2 2 8 2" xfId="19517"/>
    <cellStyle name="Normal 14 2 2 8 3" xfId="19518"/>
    <cellStyle name="Normal 14 2 2 9" xfId="19519"/>
    <cellStyle name="Normal 14 2 2 9 2" xfId="19520"/>
    <cellStyle name="Normal 14 2 2 9 3" xfId="19521"/>
    <cellStyle name="Normal 14 2 3" xfId="19522"/>
    <cellStyle name="Normal 14 2 3 2" xfId="19523"/>
    <cellStyle name="Normal 14 2 3 3" xfId="19524"/>
    <cellStyle name="Normal 14 2 3 4" xfId="19525"/>
    <cellStyle name="Normal 14 2 4" xfId="19526"/>
    <cellStyle name="Normal 14 2 4 2" xfId="19527"/>
    <cellStyle name="Normal 14 2 4 3" xfId="19528"/>
    <cellStyle name="Normal 14 2 4 4" xfId="19529"/>
    <cellStyle name="Normal 14 2 5" xfId="19530"/>
    <cellStyle name="Normal 14 2 5 2" xfId="19531"/>
    <cellStyle name="Normal 14 2 5 3" xfId="19532"/>
    <cellStyle name="Normal 14 2 5 4" xfId="19533"/>
    <cellStyle name="Normal 14 2 6" xfId="19534"/>
    <cellStyle name="Normal 14 2 6 2" xfId="19535"/>
    <cellStyle name="Normal 14 2 6 3" xfId="19536"/>
    <cellStyle name="Normal 14 2 6 4" xfId="19537"/>
    <cellStyle name="Normal 14 2 7" xfId="19538"/>
    <cellStyle name="Normal 14 2 7 2" xfId="19539"/>
    <cellStyle name="Normal 14 2 7 3" xfId="19540"/>
    <cellStyle name="Normal 14 2 7 4" xfId="19541"/>
    <cellStyle name="Normal 14 2 8" xfId="19542"/>
    <cellStyle name="Normal 14 2 8 2" xfId="19543"/>
    <cellStyle name="Normal 14 2 8 3" xfId="19544"/>
    <cellStyle name="Normal 14 2 8 4" xfId="19545"/>
    <cellStyle name="Normal 14 2 9" xfId="19546"/>
    <cellStyle name="Normal 14 2 9 2" xfId="19547"/>
    <cellStyle name="Normal 14 2 9 3" xfId="19548"/>
    <cellStyle name="Normal 14 2 9 4" xfId="19549"/>
    <cellStyle name="Normal 14 20" xfId="19550"/>
    <cellStyle name="Normal 14 20 2" xfId="19551"/>
    <cellStyle name="Normal 14 20 3" xfId="19552"/>
    <cellStyle name="Normal 14 21" xfId="19553"/>
    <cellStyle name="Normal 14 21 2" xfId="19554"/>
    <cellStyle name="Normal 14 21 3" xfId="19555"/>
    <cellStyle name="Normal 14 22" xfId="19556"/>
    <cellStyle name="Normal 14 23" xfId="19557"/>
    <cellStyle name="Normal 14 24" xfId="19558"/>
    <cellStyle name="Normal 14 25" xfId="19559"/>
    <cellStyle name="Normal 14 26" xfId="19560"/>
    <cellStyle name="Normal 14 27" xfId="19561"/>
    <cellStyle name="Normal 14 28" xfId="19562"/>
    <cellStyle name="Normal 14 29" xfId="19563"/>
    <cellStyle name="Normal 14 3" xfId="19564"/>
    <cellStyle name="Normal 14 3 10" xfId="19565"/>
    <cellStyle name="Normal 14 3 10 2" xfId="19566"/>
    <cellStyle name="Normal 14 3 10 3" xfId="19567"/>
    <cellStyle name="Normal 14 3 10 4" xfId="19568"/>
    <cellStyle name="Normal 14 3 11" xfId="19569"/>
    <cellStyle name="Normal 14 3 11 2" xfId="19570"/>
    <cellStyle name="Normal 14 3 11 3" xfId="19571"/>
    <cellStyle name="Normal 14 3 11 4" xfId="19572"/>
    <cellStyle name="Normal 14 3 12" xfId="19573"/>
    <cellStyle name="Normal 14 3 12 10" xfId="19574"/>
    <cellStyle name="Normal 14 3 12 11" xfId="19575"/>
    <cellStyle name="Normal 14 3 12 12" xfId="19576"/>
    <cellStyle name="Normal 14 3 12 13" xfId="19577"/>
    <cellStyle name="Normal 14 3 12 14" xfId="19578"/>
    <cellStyle name="Normal 14 3 12 2" xfId="19579"/>
    <cellStyle name="Normal 14 3 12 2 2" xfId="19580"/>
    <cellStyle name="Normal 14 3 12 2 2 2" xfId="19581"/>
    <cellStyle name="Normal 14 3 12 2 2 3" xfId="19582"/>
    <cellStyle name="Normal 14 3 12 2 3" xfId="19583"/>
    <cellStyle name="Normal 14 3 12 2 3 2" xfId="19584"/>
    <cellStyle name="Normal 14 3 12 2 3 3" xfId="19585"/>
    <cellStyle name="Normal 14 3 12 2 4" xfId="19586"/>
    <cellStyle name="Normal 14 3 12 2 4 2" xfId="19587"/>
    <cellStyle name="Normal 14 3 12 2 4 3" xfId="19588"/>
    <cellStyle name="Normal 14 3 12 2 5" xfId="19589"/>
    <cellStyle name="Normal 14 3 12 2 6" xfId="19590"/>
    <cellStyle name="Normal 14 3 12 2 7" xfId="19591"/>
    <cellStyle name="Normal 14 3 12 2 8" xfId="19592"/>
    <cellStyle name="Normal 14 3 12 3" xfId="19593"/>
    <cellStyle name="Normal 14 3 12 3 2" xfId="19594"/>
    <cellStyle name="Normal 14 3 12 3 3" xfId="19595"/>
    <cellStyle name="Normal 14 3 12 4" xfId="19596"/>
    <cellStyle name="Normal 14 3 12 4 2" xfId="19597"/>
    <cellStyle name="Normal 14 3 12 4 3" xfId="19598"/>
    <cellStyle name="Normal 14 3 12 5" xfId="19599"/>
    <cellStyle name="Normal 14 3 12 5 2" xfId="19600"/>
    <cellStyle name="Normal 14 3 12 5 3" xfId="19601"/>
    <cellStyle name="Normal 14 3 12 6" xfId="19602"/>
    <cellStyle name="Normal 14 3 12 7" xfId="19603"/>
    <cellStyle name="Normal 14 3 12 8" xfId="19604"/>
    <cellStyle name="Normal 14 3 12 9" xfId="19605"/>
    <cellStyle name="Normal 14 3 13" xfId="19606"/>
    <cellStyle name="Normal 14 3 13 10" xfId="19607"/>
    <cellStyle name="Normal 14 3 13 11" xfId="19608"/>
    <cellStyle name="Normal 14 3 13 12" xfId="19609"/>
    <cellStyle name="Normal 14 3 13 13" xfId="19610"/>
    <cellStyle name="Normal 14 3 13 14" xfId="19611"/>
    <cellStyle name="Normal 14 3 13 2" xfId="19612"/>
    <cellStyle name="Normal 14 3 13 2 2" xfId="19613"/>
    <cellStyle name="Normal 14 3 13 2 2 2" xfId="19614"/>
    <cellStyle name="Normal 14 3 13 2 2 3" xfId="19615"/>
    <cellStyle name="Normal 14 3 13 2 3" xfId="19616"/>
    <cellStyle name="Normal 14 3 13 2 3 2" xfId="19617"/>
    <cellStyle name="Normal 14 3 13 2 3 3" xfId="19618"/>
    <cellStyle name="Normal 14 3 13 2 4" xfId="19619"/>
    <cellStyle name="Normal 14 3 13 2 4 2" xfId="19620"/>
    <cellStyle name="Normal 14 3 13 2 4 3" xfId="19621"/>
    <cellStyle name="Normal 14 3 13 2 5" xfId="19622"/>
    <cellStyle name="Normal 14 3 13 2 6" xfId="19623"/>
    <cellStyle name="Normal 14 3 13 2 7" xfId="19624"/>
    <cellStyle name="Normal 14 3 13 2 8" xfId="19625"/>
    <cellStyle name="Normal 14 3 13 3" xfId="19626"/>
    <cellStyle name="Normal 14 3 13 3 2" xfId="19627"/>
    <cellStyle name="Normal 14 3 13 3 3" xfId="19628"/>
    <cellStyle name="Normal 14 3 13 4" xfId="19629"/>
    <cellStyle name="Normal 14 3 13 4 2" xfId="19630"/>
    <cellStyle name="Normal 14 3 13 4 3" xfId="19631"/>
    <cellStyle name="Normal 14 3 13 5" xfId="19632"/>
    <cellStyle name="Normal 14 3 13 5 2" xfId="19633"/>
    <cellStyle name="Normal 14 3 13 5 3" xfId="19634"/>
    <cellStyle name="Normal 14 3 13 6" xfId="19635"/>
    <cellStyle name="Normal 14 3 13 7" xfId="19636"/>
    <cellStyle name="Normal 14 3 13 8" xfId="19637"/>
    <cellStyle name="Normal 14 3 13 9" xfId="19638"/>
    <cellStyle name="Normal 14 3 14" xfId="19639"/>
    <cellStyle name="Normal 14 3 14 10" xfId="19640"/>
    <cellStyle name="Normal 14 3 14 11" xfId="19641"/>
    <cellStyle name="Normal 14 3 14 12" xfId="19642"/>
    <cellStyle name="Normal 14 3 14 13" xfId="19643"/>
    <cellStyle name="Normal 14 3 14 14" xfId="19644"/>
    <cellStyle name="Normal 14 3 14 2" xfId="19645"/>
    <cellStyle name="Normal 14 3 14 2 2" xfId="19646"/>
    <cellStyle name="Normal 14 3 14 2 2 2" xfId="19647"/>
    <cellStyle name="Normal 14 3 14 2 2 3" xfId="19648"/>
    <cellStyle name="Normal 14 3 14 2 3" xfId="19649"/>
    <cellStyle name="Normal 14 3 14 2 3 2" xfId="19650"/>
    <cellStyle name="Normal 14 3 14 2 3 3" xfId="19651"/>
    <cellStyle name="Normal 14 3 14 2 4" xfId="19652"/>
    <cellStyle name="Normal 14 3 14 2 4 2" xfId="19653"/>
    <cellStyle name="Normal 14 3 14 2 4 3" xfId="19654"/>
    <cellStyle name="Normal 14 3 14 2 5" xfId="19655"/>
    <cellStyle name="Normal 14 3 14 2 6" xfId="19656"/>
    <cellStyle name="Normal 14 3 14 2 7" xfId="19657"/>
    <cellStyle name="Normal 14 3 14 2 8" xfId="19658"/>
    <cellStyle name="Normal 14 3 14 3" xfId="19659"/>
    <cellStyle name="Normal 14 3 14 3 2" xfId="19660"/>
    <cellStyle name="Normal 14 3 14 3 3" xfId="19661"/>
    <cellStyle name="Normal 14 3 14 4" xfId="19662"/>
    <cellStyle name="Normal 14 3 14 4 2" xfId="19663"/>
    <cellStyle name="Normal 14 3 14 4 3" xfId="19664"/>
    <cellStyle name="Normal 14 3 14 5" xfId="19665"/>
    <cellStyle name="Normal 14 3 14 5 2" xfId="19666"/>
    <cellStyle name="Normal 14 3 14 5 3" xfId="19667"/>
    <cellStyle name="Normal 14 3 14 6" xfId="19668"/>
    <cellStyle name="Normal 14 3 14 7" xfId="19669"/>
    <cellStyle name="Normal 14 3 14 8" xfId="19670"/>
    <cellStyle name="Normal 14 3 14 9" xfId="19671"/>
    <cellStyle name="Normal 14 3 15" xfId="19672"/>
    <cellStyle name="Normal 14 3 15 10" xfId="19673"/>
    <cellStyle name="Normal 14 3 15 11" xfId="19674"/>
    <cellStyle name="Normal 14 3 15 12" xfId="19675"/>
    <cellStyle name="Normal 14 3 15 13" xfId="19676"/>
    <cellStyle name="Normal 14 3 15 14" xfId="19677"/>
    <cellStyle name="Normal 14 3 15 2" xfId="19678"/>
    <cellStyle name="Normal 14 3 15 2 2" xfId="19679"/>
    <cellStyle name="Normal 14 3 15 2 2 2" xfId="19680"/>
    <cellStyle name="Normal 14 3 15 2 2 3" xfId="19681"/>
    <cellStyle name="Normal 14 3 15 2 3" xfId="19682"/>
    <cellStyle name="Normal 14 3 15 2 3 2" xfId="19683"/>
    <cellStyle name="Normal 14 3 15 2 3 3" xfId="19684"/>
    <cellStyle name="Normal 14 3 15 2 4" xfId="19685"/>
    <cellStyle name="Normal 14 3 15 2 4 2" xfId="19686"/>
    <cellStyle name="Normal 14 3 15 2 4 3" xfId="19687"/>
    <cellStyle name="Normal 14 3 15 2 5" xfId="19688"/>
    <cellStyle name="Normal 14 3 15 2 6" xfId="19689"/>
    <cellStyle name="Normal 14 3 15 2 7" xfId="19690"/>
    <cellStyle name="Normal 14 3 15 2 8" xfId="19691"/>
    <cellStyle name="Normal 14 3 15 3" xfId="19692"/>
    <cellStyle name="Normal 14 3 15 3 2" xfId="19693"/>
    <cellStyle name="Normal 14 3 15 3 3" xfId="19694"/>
    <cellStyle name="Normal 14 3 15 4" xfId="19695"/>
    <cellStyle name="Normal 14 3 15 4 2" xfId="19696"/>
    <cellStyle name="Normal 14 3 15 4 3" xfId="19697"/>
    <cellStyle name="Normal 14 3 15 5" xfId="19698"/>
    <cellStyle name="Normal 14 3 15 5 2" xfId="19699"/>
    <cellStyle name="Normal 14 3 15 5 3" xfId="19700"/>
    <cellStyle name="Normal 14 3 15 6" xfId="19701"/>
    <cellStyle name="Normal 14 3 15 7" xfId="19702"/>
    <cellStyle name="Normal 14 3 15 8" xfId="19703"/>
    <cellStyle name="Normal 14 3 15 9" xfId="19704"/>
    <cellStyle name="Normal 14 3 16" xfId="19705"/>
    <cellStyle name="Normal 14 3 17" xfId="19706"/>
    <cellStyle name="Normal 14 3 18" xfId="19707"/>
    <cellStyle name="Normal 14 3 2" xfId="19708"/>
    <cellStyle name="Normal 14 3 2 10" xfId="19709"/>
    <cellStyle name="Normal 14 3 2 10 2" xfId="19710"/>
    <cellStyle name="Normal 14 3 2 10 3" xfId="19711"/>
    <cellStyle name="Normal 14 3 2 11" xfId="19712"/>
    <cellStyle name="Normal 14 3 2 12" xfId="19713"/>
    <cellStyle name="Normal 14 3 2 13" xfId="19714"/>
    <cellStyle name="Normal 14 3 2 14" xfId="19715"/>
    <cellStyle name="Normal 14 3 2 15" xfId="19716"/>
    <cellStyle name="Normal 14 3 2 16" xfId="19717"/>
    <cellStyle name="Normal 14 3 2 17" xfId="19718"/>
    <cellStyle name="Normal 14 3 2 18" xfId="19719"/>
    <cellStyle name="Normal 14 3 2 19" xfId="19720"/>
    <cellStyle name="Normal 14 3 2 2" xfId="19721"/>
    <cellStyle name="Normal 14 3 2 2 2" xfId="19722"/>
    <cellStyle name="Normal 14 3 2 2 3" xfId="19723"/>
    <cellStyle name="Normal 14 3 2 2 4" xfId="19724"/>
    <cellStyle name="Normal 14 3 2 3" xfId="19725"/>
    <cellStyle name="Normal 14 3 2 3 10" xfId="19726"/>
    <cellStyle name="Normal 14 3 2 3 11" xfId="19727"/>
    <cellStyle name="Normal 14 3 2 3 2" xfId="19728"/>
    <cellStyle name="Normal 14 3 2 3 2 2" xfId="19729"/>
    <cellStyle name="Normal 14 3 2 3 2 3" xfId="19730"/>
    <cellStyle name="Normal 14 3 2 3 2 4" xfId="19731"/>
    <cellStyle name="Normal 14 3 2 3 2 5" xfId="19732"/>
    <cellStyle name="Normal 14 3 2 3 3" xfId="19733"/>
    <cellStyle name="Normal 14 3 2 3 3 2" xfId="19734"/>
    <cellStyle name="Normal 14 3 2 3 3 2 2" xfId="19735"/>
    <cellStyle name="Normal 14 3 2 3 3 2 3" xfId="19736"/>
    <cellStyle name="Normal 14 3 2 3 3 3" xfId="19737"/>
    <cellStyle name="Normal 14 3 2 3 3 3 2" xfId="19738"/>
    <cellStyle name="Normal 14 3 2 3 3 3 3" xfId="19739"/>
    <cellStyle name="Normal 14 3 2 3 3 4" xfId="19740"/>
    <cellStyle name="Normal 14 3 2 3 3 4 2" xfId="19741"/>
    <cellStyle name="Normal 14 3 2 3 3 4 3" xfId="19742"/>
    <cellStyle name="Normal 14 3 2 3 3 5" xfId="19743"/>
    <cellStyle name="Normal 14 3 2 3 3 6" xfId="19744"/>
    <cellStyle name="Normal 14 3 2 3 3 7" xfId="19745"/>
    <cellStyle name="Normal 14 3 2 3 3 8" xfId="19746"/>
    <cellStyle name="Normal 14 3 2 3 4" xfId="19747"/>
    <cellStyle name="Normal 14 3 2 3 4 2" xfId="19748"/>
    <cellStyle name="Normal 14 3 2 3 4 3" xfId="19749"/>
    <cellStyle name="Normal 14 3 2 3 5" xfId="19750"/>
    <cellStyle name="Normal 14 3 2 3 5 2" xfId="19751"/>
    <cellStyle name="Normal 14 3 2 3 5 3" xfId="19752"/>
    <cellStyle name="Normal 14 3 2 3 6" xfId="19753"/>
    <cellStyle name="Normal 14 3 2 3 6 2" xfId="19754"/>
    <cellStyle name="Normal 14 3 2 3 6 3" xfId="19755"/>
    <cellStyle name="Normal 14 3 2 3 7" xfId="19756"/>
    <cellStyle name="Normal 14 3 2 3 8" xfId="19757"/>
    <cellStyle name="Normal 14 3 2 3 9" xfId="19758"/>
    <cellStyle name="Normal 14 3 2 4" xfId="19759"/>
    <cellStyle name="Normal 14 3 2 4 2" xfId="19760"/>
    <cellStyle name="Normal 14 3 2 4 3" xfId="19761"/>
    <cellStyle name="Normal 14 3 2 4 4" xfId="19762"/>
    <cellStyle name="Normal 14 3 2 5" xfId="19763"/>
    <cellStyle name="Normal 14 3 2 5 2" xfId="19764"/>
    <cellStyle name="Normal 14 3 2 5 3" xfId="19765"/>
    <cellStyle name="Normal 14 3 2 5 4" xfId="19766"/>
    <cellStyle name="Normal 14 3 2 6" xfId="19767"/>
    <cellStyle name="Normal 14 3 2 6 2" xfId="19768"/>
    <cellStyle name="Normal 14 3 2 6 3" xfId="19769"/>
    <cellStyle name="Normal 14 3 2 6 4" xfId="19770"/>
    <cellStyle name="Normal 14 3 2 7" xfId="19771"/>
    <cellStyle name="Normal 14 3 2 7 2" xfId="19772"/>
    <cellStyle name="Normal 14 3 2 7 2 2" xfId="19773"/>
    <cellStyle name="Normal 14 3 2 7 2 3" xfId="19774"/>
    <cellStyle name="Normal 14 3 2 7 3" xfId="19775"/>
    <cellStyle name="Normal 14 3 2 7 3 2" xfId="19776"/>
    <cellStyle name="Normal 14 3 2 7 3 3" xfId="19777"/>
    <cellStyle name="Normal 14 3 2 7 4" xfId="19778"/>
    <cellStyle name="Normal 14 3 2 7 4 2" xfId="19779"/>
    <cellStyle name="Normal 14 3 2 7 4 3" xfId="19780"/>
    <cellStyle name="Normal 14 3 2 7 5" xfId="19781"/>
    <cellStyle name="Normal 14 3 2 7 6" xfId="19782"/>
    <cellStyle name="Normal 14 3 2 7 7" xfId="19783"/>
    <cellStyle name="Normal 14 3 2 7 8" xfId="19784"/>
    <cellStyle name="Normal 14 3 2 8" xfId="19785"/>
    <cellStyle name="Normal 14 3 2 8 2" xfId="19786"/>
    <cellStyle name="Normal 14 3 2 8 3" xfId="19787"/>
    <cellStyle name="Normal 14 3 2 9" xfId="19788"/>
    <cellStyle name="Normal 14 3 2 9 2" xfId="19789"/>
    <cellStyle name="Normal 14 3 2 9 3" xfId="19790"/>
    <cellStyle name="Normal 14 3 3" xfId="19791"/>
    <cellStyle name="Normal 14 3 3 2" xfId="19792"/>
    <cellStyle name="Normal 14 3 3 3" xfId="19793"/>
    <cellStyle name="Normal 14 3 3 4" xfId="19794"/>
    <cellStyle name="Normal 14 3 4" xfId="19795"/>
    <cellStyle name="Normal 14 3 4 2" xfId="19796"/>
    <cellStyle name="Normal 14 3 4 3" xfId="19797"/>
    <cellStyle name="Normal 14 3 4 4" xfId="19798"/>
    <cellStyle name="Normal 14 3 5" xfId="19799"/>
    <cellStyle name="Normal 14 3 5 2" xfId="19800"/>
    <cellStyle name="Normal 14 3 5 3" xfId="19801"/>
    <cellStyle name="Normal 14 3 5 4" xfId="19802"/>
    <cellStyle name="Normal 14 3 6" xfId="19803"/>
    <cellStyle name="Normal 14 3 6 2" xfId="19804"/>
    <cellStyle name="Normal 14 3 6 3" xfId="19805"/>
    <cellStyle name="Normal 14 3 6 4" xfId="19806"/>
    <cellStyle name="Normal 14 3 7" xfId="19807"/>
    <cellStyle name="Normal 14 3 7 2" xfId="19808"/>
    <cellStyle name="Normal 14 3 7 3" xfId="19809"/>
    <cellStyle name="Normal 14 3 7 4" xfId="19810"/>
    <cellStyle name="Normal 14 3 8" xfId="19811"/>
    <cellStyle name="Normal 14 3 8 2" xfId="19812"/>
    <cellStyle name="Normal 14 3 8 3" xfId="19813"/>
    <cellStyle name="Normal 14 3 8 4" xfId="19814"/>
    <cellStyle name="Normal 14 3 9" xfId="19815"/>
    <cellStyle name="Normal 14 3 9 2" xfId="19816"/>
    <cellStyle name="Normal 14 3 9 3" xfId="19817"/>
    <cellStyle name="Normal 14 3 9 4" xfId="19818"/>
    <cellStyle name="Normal 14 30" xfId="19819"/>
    <cellStyle name="Normal 14 31" xfId="19820"/>
    <cellStyle name="Normal 14 4" xfId="19821"/>
    <cellStyle name="Normal 14 4 2" xfId="19822"/>
    <cellStyle name="Normal 14 4 2 10" xfId="19823"/>
    <cellStyle name="Normal 14 4 2 11" xfId="19824"/>
    <cellStyle name="Normal 14 4 2 12" xfId="19825"/>
    <cellStyle name="Normal 14 4 2 13" xfId="19826"/>
    <cellStyle name="Normal 14 4 2 14" xfId="19827"/>
    <cellStyle name="Normal 14 4 2 15" xfId="19828"/>
    <cellStyle name="Normal 14 4 2 2" xfId="19829"/>
    <cellStyle name="Normal 14 4 2 2 2" xfId="19830"/>
    <cellStyle name="Normal 14 4 2 2 2 2" xfId="19831"/>
    <cellStyle name="Normal 14 4 2 2 2 2 2" xfId="19832"/>
    <cellStyle name="Normal 14 4 2 2 2 2 3" xfId="19833"/>
    <cellStyle name="Normal 14 4 2 2 2 3" xfId="19834"/>
    <cellStyle name="Normal 14 4 2 2 2 3 2" xfId="19835"/>
    <cellStyle name="Normal 14 4 2 2 2 3 3" xfId="19836"/>
    <cellStyle name="Normal 14 4 2 2 2 4" xfId="19837"/>
    <cellStyle name="Normal 14 4 2 2 2 4 2" xfId="19838"/>
    <cellStyle name="Normal 14 4 2 2 2 4 3" xfId="19839"/>
    <cellStyle name="Normal 14 4 2 2 2 5" xfId="19840"/>
    <cellStyle name="Normal 14 4 2 2 2 6" xfId="19841"/>
    <cellStyle name="Normal 14 4 2 2 2 7" xfId="19842"/>
    <cellStyle name="Normal 14 4 2 2 2 8" xfId="19843"/>
    <cellStyle name="Normal 14 4 2 2 3" xfId="19844"/>
    <cellStyle name="Normal 14 4 2 2 3 2" xfId="19845"/>
    <cellStyle name="Normal 14 4 2 2 3 3" xfId="19846"/>
    <cellStyle name="Normal 14 4 2 2 4" xfId="19847"/>
    <cellStyle name="Normal 14 4 2 2 4 2" xfId="19848"/>
    <cellStyle name="Normal 14 4 2 2 4 3" xfId="19849"/>
    <cellStyle name="Normal 14 4 2 2 5" xfId="19850"/>
    <cellStyle name="Normal 14 4 2 2 5 2" xfId="19851"/>
    <cellStyle name="Normal 14 4 2 2 5 3" xfId="19852"/>
    <cellStyle name="Normal 14 4 2 2 6" xfId="19853"/>
    <cellStyle name="Normal 14 4 2 2 7" xfId="19854"/>
    <cellStyle name="Normal 14 4 2 2 8" xfId="19855"/>
    <cellStyle name="Normal 14 4 2 2 9" xfId="19856"/>
    <cellStyle name="Normal 14 4 2 3" xfId="19857"/>
    <cellStyle name="Normal 14 4 2 3 2" xfId="19858"/>
    <cellStyle name="Normal 14 4 2 3 2 2" xfId="19859"/>
    <cellStyle name="Normal 14 4 2 3 2 3" xfId="19860"/>
    <cellStyle name="Normal 14 4 2 3 3" xfId="19861"/>
    <cellStyle name="Normal 14 4 2 3 3 2" xfId="19862"/>
    <cellStyle name="Normal 14 4 2 3 3 3" xfId="19863"/>
    <cellStyle name="Normal 14 4 2 3 4" xfId="19864"/>
    <cellStyle name="Normal 14 4 2 3 4 2" xfId="19865"/>
    <cellStyle name="Normal 14 4 2 3 4 3" xfId="19866"/>
    <cellStyle name="Normal 14 4 2 3 5" xfId="19867"/>
    <cellStyle name="Normal 14 4 2 3 6" xfId="19868"/>
    <cellStyle name="Normal 14 4 2 3 7" xfId="19869"/>
    <cellStyle name="Normal 14 4 2 3 8" xfId="19870"/>
    <cellStyle name="Normal 14 4 2 4" xfId="19871"/>
    <cellStyle name="Normal 14 4 2 4 2" xfId="19872"/>
    <cellStyle name="Normal 14 4 2 4 3" xfId="19873"/>
    <cellStyle name="Normal 14 4 2 5" xfId="19874"/>
    <cellStyle name="Normal 14 4 2 5 2" xfId="19875"/>
    <cellStyle name="Normal 14 4 2 5 3" xfId="19876"/>
    <cellStyle name="Normal 14 4 2 6" xfId="19877"/>
    <cellStyle name="Normal 14 4 2 6 2" xfId="19878"/>
    <cellStyle name="Normal 14 4 2 6 3" xfId="19879"/>
    <cellStyle name="Normal 14 4 2 7" xfId="19880"/>
    <cellStyle name="Normal 14 4 2 8" xfId="19881"/>
    <cellStyle name="Normal 14 4 2 9" xfId="19882"/>
    <cellStyle name="Normal 14 4 3" xfId="19883"/>
    <cellStyle name="Normal 14 4 3 10" xfId="19884"/>
    <cellStyle name="Normal 14 4 3 11" xfId="19885"/>
    <cellStyle name="Normal 14 4 3 12" xfId="19886"/>
    <cellStyle name="Normal 14 4 3 13" xfId="19887"/>
    <cellStyle name="Normal 14 4 3 14" xfId="19888"/>
    <cellStyle name="Normal 14 4 3 2" xfId="19889"/>
    <cellStyle name="Normal 14 4 3 2 2" xfId="19890"/>
    <cellStyle name="Normal 14 4 3 2 2 2" xfId="19891"/>
    <cellStyle name="Normal 14 4 3 2 2 3" xfId="19892"/>
    <cellStyle name="Normal 14 4 3 2 3" xfId="19893"/>
    <cellStyle name="Normal 14 4 3 2 3 2" xfId="19894"/>
    <cellStyle name="Normal 14 4 3 2 3 3" xfId="19895"/>
    <cellStyle name="Normal 14 4 3 2 4" xfId="19896"/>
    <cellStyle name="Normal 14 4 3 2 4 2" xfId="19897"/>
    <cellStyle name="Normal 14 4 3 2 4 3" xfId="19898"/>
    <cellStyle name="Normal 14 4 3 2 5" xfId="19899"/>
    <cellStyle name="Normal 14 4 3 2 6" xfId="19900"/>
    <cellStyle name="Normal 14 4 3 2 7" xfId="19901"/>
    <cellStyle name="Normal 14 4 3 2 8" xfId="19902"/>
    <cellStyle name="Normal 14 4 3 3" xfId="19903"/>
    <cellStyle name="Normal 14 4 3 3 2" xfId="19904"/>
    <cellStyle name="Normal 14 4 3 3 3" xfId="19905"/>
    <cellStyle name="Normal 14 4 3 4" xfId="19906"/>
    <cellStyle name="Normal 14 4 3 4 2" xfId="19907"/>
    <cellStyle name="Normal 14 4 3 4 3" xfId="19908"/>
    <cellStyle name="Normal 14 4 3 5" xfId="19909"/>
    <cellStyle name="Normal 14 4 3 5 2" xfId="19910"/>
    <cellStyle name="Normal 14 4 3 5 3" xfId="19911"/>
    <cellStyle name="Normal 14 4 3 6" xfId="19912"/>
    <cellStyle name="Normal 14 4 3 7" xfId="19913"/>
    <cellStyle name="Normal 14 4 3 8" xfId="19914"/>
    <cellStyle name="Normal 14 4 3 9" xfId="19915"/>
    <cellStyle name="Normal 14 4 4" xfId="19916"/>
    <cellStyle name="Normal 14 4 4 10" xfId="19917"/>
    <cellStyle name="Normal 14 4 4 11" xfId="19918"/>
    <cellStyle name="Normal 14 4 4 12" xfId="19919"/>
    <cellStyle name="Normal 14 4 4 13" xfId="19920"/>
    <cellStyle name="Normal 14 4 4 14" xfId="19921"/>
    <cellStyle name="Normal 14 4 4 2" xfId="19922"/>
    <cellStyle name="Normal 14 4 4 2 2" xfId="19923"/>
    <cellStyle name="Normal 14 4 4 2 2 2" xfId="19924"/>
    <cellStyle name="Normal 14 4 4 2 2 3" xfId="19925"/>
    <cellStyle name="Normal 14 4 4 2 3" xfId="19926"/>
    <cellStyle name="Normal 14 4 4 2 3 2" xfId="19927"/>
    <cellStyle name="Normal 14 4 4 2 3 3" xfId="19928"/>
    <cellStyle name="Normal 14 4 4 2 4" xfId="19929"/>
    <cellStyle name="Normal 14 4 4 2 4 2" xfId="19930"/>
    <cellStyle name="Normal 14 4 4 2 4 3" xfId="19931"/>
    <cellStyle name="Normal 14 4 4 2 5" xfId="19932"/>
    <cellStyle name="Normal 14 4 4 2 6" xfId="19933"/>
    <cellStyle name="Normal 14 4 4 2 7" xfId="19934"/>
    <cellStyle name="Normal 14 4 4 2 8" xfId="19935"/>
    <cellStyle name="Normal 14 4 4 3" xfId="19936"/>
    <cellStyle name="Normal 14 4 4 3 2" xfId="19937"/>
    <cellStyle name="Normal 14 4 4 3 3" xfId="19938"/>
    <cellStyle name="Normal 14 4 4 4" xfId="19939"/>
    <cellStyle name="Normal 14 4 4 4 2" xfId="19940"/>
    <cellStyle name="Normal 14 4 4 4 3" xfId="19941"/>
    <cellStyle name="Normal 14 4 4 5" xfId="19942"/>
    <cellStyle name="Normal 14 4 4 5 2" xfId="19943"/>
    <cellStyle name="Normal 14 4 4 5 3" xfId="19944"/>
    <cellStyle name="Normal 14 4 4 6" xfId="19945"/>
    <cellStyle name="Normal 14 4 4 7" xfId="19946"/>
    <cellStyle name="Normal 14 4 4 8" xfId="19947"/>
    <cellStyle name="Normal 14 4 4 9" xfId="19948"/>
    <cellStyle name="Normal 14 4 5" xfId="19949"/>
    <cellStyle name="Normal 14 4 5 10" xfId="19950"/>
    <cellStyle name="Normal 14 4 5 11" xfId="19951"/>
    <cellStyle name="Normal 14 4 5 12" xfId="19952"/>
    <cellStyle name="Normal 14 4 5 13" xfId="19953"/>
    <cellStyle name="Normal 14 4 5 14" xfId="19954"/>
    <cellStyle name="Normal 14 4 5 2" xfId="19955"/>
    <cellStyle name="Normal 14 4 5 2 2" xfId="19956"/>
    <cellStyle name="Normal 14 4 5 2 2 2" xfId="19957"/>
    <cellStyle name="Normal 14 4 5 2 2 3" xfId="19958"/>
    <cellStyle name="Normal 14 4 5 2 3" xfId="19959"/>
    <cellStyle name="Normal 14 4 5 2 3 2" xfId="19960"/>
    <cellStyle name="Normal 14 4 5 2 3 3" xfId="19961"/>
    <cellStyle name="Normal 14 4 5 2 4" xfId="19962"/>
    <cellStyle name="Normal 14 4 5 2 4 2" xfId="19963"/>
    <cellStyle name="Normal 14 4 5 2 4 3" xfId="19964"/>
    <cellStyle name="Normal 14 4 5 2 5" xfId="19965"/>
    <cellStyle name="Normal 14 4 5 2 6" xfId="19966"/>
    <cellStyle name="Normal 14 4 5 2 7" xfId="19967"/>
    <cellStyle name="Normal 14 4 5 2 8" xfId="19968"/>
    <cellStyle name="Normal 14 4 5 3" xfId="19969"/>
    <cellStyle name="Normal 14 4 5 3 2" xfId="19970"/>
    <cellStyle name="Normal 14 4 5 3 3" xfId="19971"/>
    <cellStyle name="Normal 14 4 5 4" xfId="19972"/>
    <cellStyle name="Normal 14 4 5 4 2" xfId="19973"/>
    <cellStyle name="Normal 14 4 5 4 3" xfId="19974"/>
    <cellStyle name="Normal 14 4 5 5" xfId="19975"/>
    <cellStyle name="Normal 14 4 5 5 2" xfId="19976"/>
    <cellStyle name="Normal 14 4 5 5 3" xfId="19977"/>
    <cellStyle name="Normal 14 4 5 6" xfId="19978"/>
    <cellStyle name="Normal 14 4 5 7" xfId="19979"/>
    <cellStyle name="Normal 14 4 5 8" xfId="19980"/>
    <cellStyle name="Normal 14 4 5 9" xfId="19981"/>
    <cellStyle name="Normal 14 4 6" xfId="19982"/>
    <cellStyle name="Normal 14 4 6 10" xfId="19983"/>
    <cellStyle name="Normal 14 4 6 11" xfId="19984"/>
    <cellStyle name="Normal 14 4 6 12" xfId="19985"/>
    <cellStyle name="Normal 14 4 6 13" xfId="19986"/>
    <cellStyle name="Normal 14 4 6 14" xfId="19987"/>
    <cellStyle name="Normal 14 4 6 2" xfId="19988"/>
    <cellStyle name="Normal 14 4 6 2 2" xfId="19989"/>
    <cellStyle name="Normal 14 4 6 2 2 2" xfId="19990"/>
    <cellStyle name="Normal 14 4 6 2 2 3" xfId="19991"/>
    <cellStyle name="Normal 14 4 6 2 3" xfId="19992"/>
    <cellStyle name="Normal 14 4 6 2 3 2" xfId="19993"/>
    <cellStyle name="Normal 14 4 6 2 3 3" xfId="19994"/>
    <cellStyle name="Normal 14 4 6 2 4" xfId="19995"/>
    <cellStyle name="Normal 14 4 6 2 4 2" xfId="19996"/>
    <cellStyle name="Normal 14 4 6 2 4 3" xfId="19997"/>
    <cellStyle name="Normal 14 4 6 2 5" xfId="19998"/>
    <cellStyle name="Normal 14 4 6 2 6" xfId="19999"/>
    <cellStyle name="Normal 14 4 6 2 7" xfId="20000"/>
    <cellStyle name="Normal 14 4 6 2 8" xfId="20001"/>
    <cellStyle name="Normal 14 4 6 3" xfId="20002"/>
    <cellStyle name="Normal 14 4 6 3 2" xfId="20003"/>
    <cellStyle name="Normal 14 4 6 3 3" xfId="20004"/>
    <cellStyle name="Normal 14 4 6 4" xfId="20005"/>
    <cellStyle name="Normal 14 4 6 4 2" xfId="20006"/>
    <cellStyle name="Normal 14 4 6 4 3" xfId="20007"/>
    <cellStyle name="Normal 14 4 6 5" xfId="20008"/>
    <cellStyle name="Normal 14 4 6 5 2" xfId="20009"/>
    <cellStyle name="Normal 14 4 6 5 3" xfId="20010"/>
    <cellStyle name="Normal 14 4 6 6" xfId="20011"/>
    <cellStyle name="Normal 14 4 6 7" xfId="20012"/>
    <cellStyle name="Normal 14 4 6 8" xfId="20013"/>
    <cellStyle name="Normal 14 4 6 9" xfId="20014"/>
    <cellStyle name="Normal 14 4 7" xfId="20015"/>
    <cellStyle name="Normal 14 4 8" xfId="20016"/>
    <cellStyle name="Normal 14 4 9" xfId="20017"/>
    <cellStyle name="Normal 14 5" xfId="20018"/>
    <cellStyle name="Normal 14 5 10" xfId="20019"/>
    <cellStyle name="Normal 14 5 11" xfId="20020"/>
    <cellStyle name="Normal 14 5 12" xfId="20021"/>
    <cellStyle name="Normal 14 5 13" xfId="20022"/>
    <cellStyle name="Normal 14 5 14" xfId="20023"/>
    <cellStyle name="Normal 14 5 15" xfId="20024"/>
    <cellStyle name="Normal 14 5 2" xfId="20025"/>
    <cellStyle name="Normal 14 5 2 2" xfId="20026"/>
    <cellStyle name="Normal 14 5 2 2 2" xfId="20027"/>
    <cellStyle name="Normal 14 5 2 2 2 2" xfId="20028"/>
    <cellStyle name="Normal 14 5 2 2 2 3" xfId="20029"/>
    <cellStyle name="Normal 14 5 2 2 3" xfId="20030"/>
    <cellStyle name="Normal 14 5 2 2 3 2" xfId="20031"/>
    <cellStyle name="Normal 14 5 2 2 3 3" xfId="20032"/>
    <cellStyle name="Normal 14 5 2 2 4" xfId="20033"/>
    <cellStyle name="Normal 14 5 2 2 4 2" xfId="20034"/>
    <cellStyle name="Normal 14 5 2 2 4 3" xfId="20035"/>
    <cellStyle name="Normal 14 5 2 2 5" xfId="20036"/>
    <cellStyle name="Normal 14 5 2 2 6" xfId="20037"/>
    <cellStyle name="Normal 14 5 2 2 7" xfId="20038"/>
    <cellStyle name="Normal 14 5 2 2 8" xfId="20039"/>
    <cellStyle name="Normal 14 5 2 3" xfId="20040"/>
    <cellStyle name="Normal 14 5 2 3 2" xfId="20041"/>
    <cellStyle name="Normal 14 5 2 3 3" xfId="20042"/>
    <cellStyle name="Normal 14 5 2 4" xfId="20043"/>
    <cellStyle name="Normal 14 5 2 4 2" xfId="20044"/>
    <cellStyle name="Normal 14 5 2 4 3" xfId="20045"/>
    <cellStyle name="Normal 14 5 2 5" xfId="20046"/>
    <cellStyle name="Normal 14 5 2 5 2" xfId="20047"/>
    <cellStyle name="Normal 14 5 2 5 3" xfId="20048"/>
    <cellStyle name="Normal 14 5 2 6" xfId="20049"/>
    <cellStyle name="Normal 14 5 2 7" xfId="20050"/>
    <cellStyle name="Normal 14 5 2 8" xfId="20051"/>
    <cellStyle name="Normal 14 5 2 9" xfId="20052"/>
    <cellStyle name="Normal 14 5 3" xfId="20053"/>
    <cellStyle name="Normal 14 5 3 2" xfId="20054"/>
    <cellStyle name="Normal 14 5 3 2 2" xfId="20055"/>
    <cellStyle name="Normal 14 5 3 2 3" xfId="20056"/>
    <cellStyle name="Normal 14 5 3 3" xfId="20057"/>
    <cellStyle name="Normal 14 5 3 3 2" xfId="20058"/>
    <cellStyle name="Normal 14 5 3 3 3" xfId="20059"/>
    <cellStyle name="Normal 14 5 3 4" xfId="20060"/>
    <cellStyle name="Normal 14 5 3 4 2" xfId="20061"/>
    <cellStyle name="Normal 14 5 3 4 3" xfId="20062"/>
    <cellStyle name="Normal 14 5 3 5" xfId="20063"/>
    <cellStyle name="Normal 14 5 3 6" xfId="20064"/>
    <cellStyle name="Normal 14 5 3 7" xfId="20065"/>
    <cellStyle name="Normal 14 5 3 8" xfId="20066"/>
    <cellStyle name="Normal 14 5 4" xfId="20067"/>
    <cellStyle name="Normal 14 5 4 2" xfId="20068"/>
    <cellStyle name="Normal 14 5 4 3" xfId="20069"/>
    <cellStyle name="Normal 14 5 5" xfId="20070"/>
    <cellStyle name="Normal 14 5 5 2" xfId="20071"/>
    <cellStyle name="Normal 14 5 5 3" xfId="20072"/>
    <cellStyle name="Normal 14 5 6" xfId="20073"/>
    <cellStyle name="Normal 14 5 6 2" xfId="20074"/>
    <cellStyle name="Normal 14 5 6 3" xfId="20075"/>
    <cellStyle name="Normal 14 5 7" xfId="20076"/>
    <cellStyle name="Normal 14 5 8" xfId="20077"/>
    <cellStyle name="Normal 14 5 9" xfId="20078"/>
    <cellStyle name="Normal 14 6" xfId="20079"/>
    <cellStyle name="Normal 14 6 10" xfId="20080"/>
    <cellStyle name="Normal 14 6 11" xfId="20081"/>
    <cellStyle name="Normal 14 6 12" xfId="20082"/>
    <cellStyle name="Normal 14 6 13" xfId="20083"/>
    <cellStyle name="Normal 14 6 14" xfId="20084"/>
    <cellStyle name="Normal 14 6 15" xfId="20085"/>
    <cellStyle name="Normal 14 6 2" xfId="20086"/>
    <cellStyle name="Normal 14 6 2 2" xfId="20087"/>
    <cellStyle name="Normal 14 6 2 2 2" xfId="20088"/>
    <cellStyle name="Normal 14 6 2 2 2 2" xfId="20089"/>
    <cellStyle name="Normal 14 6 2 2 2 3" xfId="20090"/>
    <cellStyle name="Normal 14 6 2 2 3" xfId="20091"/>
    <cellStyle name="Normal 14 6 2 2 3 2" xfId="20092"/>
    <cellStyle name="Normal 14 6 2 2 3 3" xfId="20093"/>
    <cellStyle name="Normal 14 6 2 2 4" xfId="20094"/>
    <cellStyle name="Normal 14 6 2 2 4 2" xfId="20095"/>
    <cellStyle name="Normal 14 6 2 2 4 3" xfId="20096"/>
    <cellStyle name="Normal 14 6 2 2 5" xfId="20097"/>
    <cellStyle name="Normal 14 6 2 2 6" xfId="20098"/>
    <cellStyle name="Normal 14 6 2 2 7" xfId="20099"/>
    <cellStyle name="Normal 14 6 2 2 8" xfId="20100"/>
    <cellStyle name="Normal 14 6 2 3" xfId="20101"/>
    <cellStyle name="Normal 14 6 2 3 2" xfId="20102"/>
    <cellStyle name="Normal 14 6 2 3 3" xfId="20103"/>
    <cellStyle name="Normal 14 6 2 4" xfId="20104"/>
    <cellStyle name="Normal 14 6 2 4 2" xfId="20105"/>
    <cellStyle name="Normal 14 6 2 4 3" xfId="20106"/>
    <cellStyle name="Normal 14 6 2 5" xfId="20107"/>
    <cellStyle name="Normal 14 6 2 5 2" xfId="20108"/>
    <cellStyle name="Normal 14 6 2 5 3" xfId="20109"/>
    <cellStyle name="Normal 14 6 2 6" xfId="20110"/>
    <cellStyle name="Normal 14 6 2 7" xfId="20111"/>
    <cellStyle name="Normal 14 6 2 8" xfId="20112"/>
    <cellStyle name="Normal 14 6 2 9" xfId="20113"/>
    <cellStyle name="Normal 14 6 3" xfId="20114"/>
    <cellStyle name="Normal 14 6 3 2" xfId="20115"/>
    <cellStyle name="Normal 14 6 3 2 2" xfId="20116"/>
    <cellStyle name="Normal 14 6 3 2 3" xfId="20117"/>
    <cellStyle name="Normal 14 6 3 3" xfId="20118"/>
    <cellStyle name="Normal 14 6 3 3 2" xfId="20119"/>
    <cellStyle name="Normal 14 6 3 3 3" xfId="20120"/>
    <cellStyle name="Normal 14 6 3 4" xfId="20121"/>
    <cellStyle name="Normal 14 6 3 4 2" xfId="20122"/>
    <cellStyle name="Normal 14 6 3 4 3" xfId="20123"/>
    <cellStyle name="Normal 14 6 3 5" xfId="20124"/>
    <cellStyle name="Normal 14 6 3 6" xfId="20125"/>
    <cellStyle name="Normal 14 6 3 7" xfId="20126"/>
    <cellStyle name="Normal 14 6 3 8" xfId="20127"/>
    <cellStyle name="Normal 14 6 4" xfId="20128"/>
    <cellStyle name="Normal 14 6 4 2" xfId="20129"/>
    <cellStyle name="Normal 14 6 4 3" xfId="20130"/>
    <cellStyle name="Normal 14 6 5" xfId="20131"/>
    <cellStyle name="Normal 14 6 5 2" xfId="20132"/>
    <cellStyle name="Normal 14 6 5 3" xfId="20133"/>
    <cellStyle name="Normal 14 6 6" xfId="20134"/>
    <cellStyle name="Normal 14 6 6 2" xfId="20135"/>
    <cellStyle name="Normal 14 6 6 3" xfId="20136"/>
    <cellStyle name="Normal 14 6 7" xfId="20137"/>
    <cellStyle name="Normal 14 6 8" xfId="20138"/>
    <cellStyle name="Normal 14 6 9" xfId="20139"/>
    <cellStyle name="Normal 14 7" xfId="20140"/>
    <cellStyle name="Normal 14 7 10" xfId="20141"/>
    <cellStyle name="Normal 14 7 11" xfId="20142"/>
    <cellStyle name="Normal 14 7 12" xfId="20143"/>
    <cellStyle name="Normal 14 7 13" xfId="20144"/>
    <cellStyle name="Normal 14 7 14" xfId="20145"/>
    <cellStyle name="Normal 14 7 15" xfId="20146"/>
    <cellStyle name="Normal 14 7 2" xfId="20147"/>
    <cellStyle name="Normal 14 7 2 2" xfId="20148"/>
    <cellStyle name="Normal 14 7 2 2 2" xfId="20149"/>
    <cellStyle name="Normal 14 7 2 2 2 2" xfId="20150"/>
    <cellStyle name="Normal 14 7 2 2 2 3" xfId="20151"/>
    <cellStyle name="Normal 14 7 2 2 3" xfId="20152"/>
    <cellStyle name="Normal 14 7 2 2 3 2" xfId="20153"/>
    <cellStyle name="Normal 14 7 2 2 3 3" xfId="20154"/>
    <cellStyle name="Normal 14 7 2 2 4" xfId="20155"/>
    <cellStyle name="Normal 14 7 2 2 4 2" xfId="20156"/>
    <cellStyle name="Normal 14 7 2 2 4 3" xfId="20157"/>
    <cellStyle name="Normal 14 7 2 2 5" xfId="20158"/>
    <cellStyle name="Normal 14 7 2 2 6" xfId="20159"/>
    <cellStyle name="Normal 14 7 2 2 7" xfId="20160"/>
    <cellStyle name="Normal 14 7 2 2 8" xfId="20161"/>
    <cellStyle name="Normal 14 7 2 3" xfId="20162"/>
    <cellStyle name="Normal 14 7 2 3 2" xfId="20163"/>
    <cellStyle name="Normal 14 7 2 3 3" xfId="20164"/>
    <cellStyle name="Normal 14 7 2 4" xfId="20165"/>
    <cellStyle name="Normal 14 7 2 4 2" xfId="20166"/>
    <cellStyle name="Normal 14 7 2 4 3" xfId="20167"/>
    <cellStyle name="Normal 14 7 2 5" xfId="20168"/>
    <cellStyle name="Normal 14 7 2 5 2" xfId="20169"/>
    <cellStyle name="Normal 14 7 2 5 3" xfId="20170"/>
    <cellStyle name="Normal 14 7 2 6" xfId="20171"/>
    <cellStyle name="Normal 14 7 2 7" xfId="20172"/>
    <cellStyle name="Normal 14 7 2 8" xfId="20173"/>
    <cellStyle name="Normal 14 7 2 9" xfId="20174"/>
    <cellStyle name="Normal 14 7 3" xfId="20175"/>
    <cellStyle name="Normal 14 7 3 2" xfId="20176"/>
    <cellStyle name="Normal 14 7 3 2 2" xfId="20177"/>
    <cellStyle name="Normal 14 7 3 2 3" xfId="20178"/>
    <cellStyle name="Normal 14 7 3 3" xfId="20179"/>
    <cellStyle name="Normal 14 7 3 3 2" xfId="20180"/>
    <cellStyle name="Normal 14 7 3 3 3" xfId="20181"/>
    <cellStyle name="Normal 14 7 3 4" xfId="20182"/>
    <cellStyle name="Normal 14 7 3 4 2" xfId="20183"/>
    <cellStyle name="Normal 14 7 3 4 3" xfId="20184"/>
    <cellStyle name="Normal 14 7 3 5" xfId="20185"/>
    <cellStyle name="Normal 14 7 3 6" xfId="20186"/>
    <cellStyle name="Normal 14 7 3 7" xfId="20187"/>
    <cellStyle name="Normal 14 7 3 8" xfId="20188"/>
    <cellStyle name="Normal 14 7 4" xfId="20189"/>
    <cellStyle name="Normal 14 7 4 2" xfId="20190"/>
    <cellStyle name="Normal 14 7 4 3" xfId="20191"/>
    <cellStyle name="Normal 14 7 5" xfId="20192"/>
    <cellStyle name="Normal 14 7 5 2" xfId="20193"/>
    <cellStyle name="Normal 14 7 5 3" xfId="20194"/>
    <cellStyle name="Normal 14 7 6" xfId="20195"/>
    <cellStyle name="Normal 14 7 6 2" xfId="20196"/>
    <cellStyle name="Normal 14 7 6 3" xfId="20197"/>
    <cellStyle name="Normal 14 7 7" xfId="20198"/>
    <cellStyle name="Normal 14 7 8" xfId="20199"/>
    <cellStyle name="Normal 14 7 9" xfId="20200"/>
    <cellStyle name="Normal 14 8" xfId="20201"/>
    <cellStyle name="Normal 14 8 10" xfId="20202"/>
    <cellStyle name="Normal 14 8 11" xfId="20203"/>
    <cellStyle name="Normal 14 8 12" xfId="20204"/>
    <cellStyle name="Normal 14 8 13" xfId="20205"/>
    <cellStyle name="Normal 14 8 14" xfId="20206"/>
    <cellStyle name="Normal 14 8 15" xfId="20207"/>
    <cellStyle name="Normal 14 8 2" xfId="20208"/>
    <cellStyle name="Normal 14 8 2 2" xfId="20209"/>
    <cellStyle name="Normal 14 8 2 2 2" xfId="20210"/>
    <cellStyle name="Normal 14 8 2 2 2 2" xfId="20211"/>
    <cellStyle name="Normal 14 8 2 2 2 3" xfId="20212"/>
    <cellStyle name="Normal 14 8 2 2 3" xfId="20213"/>
    <cellStyle name="Normal 14 8 2 2 3 2" xfId="20214"/>
    <cellStyle name="Normal 14 8 2 2 3 3" xfId="20215"/>
    <cellStyle name="Normal 14 8 2 2 4" xfId="20216"/>
    <cellStyle name="Normal 14 8 2 2 4 2" xfId="20217"/>
    <cellStyle name="Normal 14 8 2 2 4 3" xfId="20218"/>
    <cellStyle name="Normal 14 8 2 2 5" xfId="20219"/>
    <cellStyle name="Normal 14 8 2 2 6" xfId="20220"/>
    <cellStyle name="Normal 14 8 2 2 7" xfId="20221"/>
    <cellStyle name="Normal 14 8 2 2 8" xfId="20222"/>
    <cellStyle name="Normal 14 8 2 3" xfId="20223"/>
    <cellStyle name="Normal 14 8 2 3 2" xfId="20224"/>
    <cellStyle name="Normal 14 8 2 3 3" xfId="20225"/>
    <cellStyle name="Normal 14 8 2 4" xfId="20226"/>
    <cellStyle name="Normal 14 8 2 4 2" xfId="20227"/>
    <cellStyle name="Normal 14 8 2 4 3" xfId="20228"/>
    <cellStyle name="Normal 14 8 2 5" xfId="20229"/>
    <cellStyle name="Normal 14 8 2 5 2" xfId="20230"/>
    <cellStyle name="Normal 14 8 2 5 3" xfId="20231"/>
    <cellStyle name="Normal 14 8 2 6" xfId="20232"/>
    <cellStyle name="Normal 14 8 2 7" xfId="20233"/>
    <cellStyle name="Normal 14 8 2 8" xfId="20234"/>
    <cellStyle name="Normal 14 8 2 9" xfId="20235"/>
    <cellStyle name="Normal 14 8 3" xfId="20236"/>
    <cellStyle name="Normal 14 8 3 2" xfId="20237"/>
    <cellStyle name="Normal 14 8 3 2 2" xfId="20238"/>
    <cellStyle name="Normal 14 8 3 2 3" xfId="20239"/>
    <cellStyle name="Normal 14 8 3 3" xfId="20240"/>
    <cellStyle name="Normal 14 8 3 3 2" xfId="20241"/>
    <cellStyle name="Normal 14 8 3 3 3" xfId="20242"/>
    <cellStyle name="Normal 14 8 3 4" xfId="20243"/>
    <cellStyle name="Normal 14 8 3 4 2" xfId="20244"/>
    <cellStyle name="Normal 14 8 3 4 3" xfId="20245"/>
    <cellStyle name="Normal 14 8 3 5" xfId="20246"/>
    <cellStyle name="Normal 14 8 3 6" xfId="20247"/>
    <cellStyle name="Normal 14 8 3 7" xfId="20248"/>
    <cellStyle name="Normal 14 8 3 8" xfId="20249"/>
    <cellStyle name="Normal 14 8 4" xfId="20250"/>
    <cellStyle name="Normal 14 8 4 2" xfId="20251"/>
    <cellStyle name="Normal 14 8 4 3" xfId="20252"/>
    <cellStyle name="Normal 14 8 5" xfId="20253"/>
    <cellStyle name="Normal 14 8 5 2" xfId="20254"/>
    <cellStyle name="Normal 14 8 5 3" xfId="20255"/>
    <cellStyle name="Normal 14 8 6" xfId="20256"/>
    <cellStyle name="Normal 14 8 6 2" xfId="20257"/>
    <cellStyle name="Normal 14 8 6 3" xfId="20258"/>
    <cellStyle name="Normal 14 8 7" xfId="20259"/>
    <cellStyle name="Normal 14 8 8" xfId="20260"/>
    <cellStyle name="Normal 14 8 9" xfId="20261"/>
    <cellStyle name="Normal 14 9" xfId="20262"/>
    <cellStyle name="Normal 14 9 10" xfId="20263"/>
    <cellStyle name="Normal 14 9 11" xfId="20264"/>
    <cellStyle name="Normal 14 9 12" xfId="20265"/>
    <cellStyle name="Normal 14 9 13" xfId="20266"/>
    <cellStyle name="Normal 14 9 14" xfId="20267"/>
    <cellStyle name="Normal 14 9 15" xfId="20268"/>
    <cellStyle name="Normal 14 9 2" xfId="20269"/>
    <cellStyle name="Normal 14 9 2 2" xfId="20270"/>
    <cellStyle name="Normal 14 9 2 2 2" xfId="20271"/>
    <cellStyle name="Normal 14 9 2 2 2 2" xfId="20272"/>
    <cellStyle name="Normal 14 9 2 2 2 3" xfId="20273"/>
    <cellStyle name="Normal 14 9 2 2 3" xfId="20274"/>
    <cellStyle name="Normal 14 9 2 2 3 2" xfId="20275"/>
    <cellStyle name="Normal 14 9 2 2 3 3" xfId="20276"/>
    <cellStyle name="Normal 14 9 2 2 4" xfId="20277"/>
    <cellStyle name="Normal 14 9 2 2 4 2" xfId="20278"/>
    <cellStyle name="Normal 14 9 2 2 4 3" xfId="20279"/>
    <cellStyle name="Normal 14 9 2 2 5" xfId="20280"/>
    <cellStyle name="Normal 14 9 2 2 6" xfId="20281"/>
    <cellStyle name="Normal 14 9 2 2 7" xfId="20282"/>
    <cellStyle name="Normal 14 9 2 2 8" xfId="20283"/>
    <cellStyle name="Normal 14 9 2 3" xfId="20284"/>
    <cellStyle name="Normal 14 9 2 3 2" xfId="20285"/>
    <cellStyle name="Normal 14 9 2 3 3" xfId="20286"/>
    <cellStyle name="Normal 14 9 2 4" xfId="20287"/>
    <cellStyle name="Normal 14 9 2 4 2" xfId="20288"/>
    <cellStyle name="Normal 14 9 2 4 3" xfId="20289"/>
    <cellStyle name="Normal 14 9 2 5" xfId="20290"/>
    <cellStyle name="Normal 14 9 2 5 2" xfId="20291"/>
    <cellStyle name="Normal 14 9 2 5 3" xfId="20292"/>
    <cellStyle name="Normal 14 9 2 6" xfId="20293"/>
    <cellStyle name="Normal 14 9 2 7" xfId="20294"/>
    <cellStyle name="Normal 14 9 2 8" xfId="20295"/>
    <cellStyle name="Normal 14 9 2 9" xfId="20296"/>
    <cellStyle name="Normal 14 9 3" xfId="20297"/>
    <cellStyle name="Normal 14 9 3 2" xfId="20298"/>
    <cellStyle name="Normal 14 9 3 2 2" xfId="20299"/>
    <cellStyle name="Normal 14 9 3 2 3" xfId="20300"/>
    <cellStyle name="Normal 14 9 3 3" xfId="20301"/>
    <cellStyle name="Normal 14 9 3 3 2" xfId="20302"/>
    <cellStyle name="Normal 14 9 3 3 3" xfId="20303"/>
    <cellStyle name="Normal 14 9 3 4" xfId="20304"/>
    <cellStyle name="Normal 14 9 3 4 2" xfId="20305"/>
    <cellStyle name="Normal 14 9 3 4 3" xfId="20306"/>
    <cellStyle name="Normal 14 9 3 5" xfId="20307"/>
    <cellStyle name="Normal 14 9 3 6" xfId="20308"/>
    <cellStyle name="Normal 14 9 3 7" xfId="20309"/>
    <cellStyle name="Normal 14 9 3 8" xfId="20310"/>
    <cellStyle name="Normal 14 9 4" xfId="20311"/>
    <cellStyle name="Normal 14 9 4 2" xfId="20312"/>
    <cellStyle name="Normal 14 9 4 3" xfId="20313"/>
    <cellStyle name="Normal 14 9 5" xfId="20314"/>
    <cellStyle name="Normal 14 9 5 2" xfId="20315"/>
    <cellStyle name="Normal 14 9 5 3" xfId="20316"/>
    <cellStyle name="Normal 14 9 6" xfId="20317"/>
    <cellStyle name="Normal 14 9 6 2" xfId="20318"/>
    <cellStyle name="Normal 14 9 6 3" xfId="20319"/>
    <cellStyle name="Normal 14 9 7" xfId="20320"/>
    <cellStyle name="Normal 14 9 8" xfId="20321"/>
    <cellStyle name="Normal 14 9 9" xfId="20322"/>
    <cellStyle name="Normal 14_13. Avanzada" xfId="20323"/>
    <cellStyle name="Normal 140" xfId="20324"/>
    <cellStyle name="Normal 140 2" xfId="20325"/>
    <cellStyle name="Normal 140 3" xfId="20326"/>
    <cellStyle name="Normal 141" xfId="20327"/>
    <cellStyle name="Normal 141 2" xfId="20328"/>
    <cellStyle name="Normal 141 2 2" xfId="20329"/>
    <cellStyle name="Normal 141 2 3" xfId="20330"/>
    <cellStyle name="Normal 141 3" xfId="20331"/>
    <cellStyle name="Normal 141 4" xfId="20332"/>
    <cellStyle name="Normal 142" xfId="20333"/>
    <cellStyle name="Normal 142 2" xfId="20334"/>
    <cellStyle name="Normal 142 3" xfId="20335"/>
    <cellStyle name="Normal 143" xfId="20336"/>
    <cellStyle name="Normal 143 2" xfId="20337"/>
    <cellStyle name="Normal 143 3" xfId="20338"/>
    <cellStyle name="Normal 144" xfId="20339"/>
    <cellStyle name="Normal 144 2" xfId="20340"/>
    <cellStyle name="Normal 144 3" xfId="20341"/>
    <cellStyle name="Normal 145" xfId="20342"/>
    <cellStyle name="Normal 145 2" xfId="20343"/>
    <cellStyle name="Normal 146" xfId="20344"/>
    <cellStyle name="Normal 146 2" xfId="20345"/>
    <cellStyle name="Normal 146 3" xfId="20346"/>
    <cellStyle name="Normal 147" xfId="20347"/>
    <cellStyle name="Normal 147 2" xfId="20348"/>
    <cellStyle name="Normal 148" xfId="20349"/>
    <cellStyle name="Normal 148 2" xfId="20350"/>
    <cellStyle name="Normal 149" xfId="20351"/>
    <cellStyle name="Normal 149 2" xfId="20352"/>
    <cellStyle name="Normal 15" xfId="20353"/>
    <cellStyle name="Normal 15 10" xfId="20354"/>
    <cellStyle name="Normal 15 11" xfId="20355"/>
    <cellStyle name="Normal 15 2" xfId="20356"/>
    <cellStyle name="Normal 15 2 2" xfId="20357"/>
    <cellStyle name="Normal 15 2 2 2" xfId="20358"/>
    <cellStyle name="Normal 15 2 3" xfId="20359"/>
    <cellStyle name="Normal 15 2 3 2" xfId="20360"/>
    <cellStyle name="Normal 15 2 4" xfId="20361"/>
    <cellStyle name="Normal 15 2 4 2" xfId="20362"/>
    <cellStyle name="Normal 15 2 5" xfId="20363"/>
    <cellStyle name="Normal 15 3" xfId="20364"/>
    <cellStyle name="Normal 15 3 2" xfId="20365"/>
    <cellStyle name="Normal 15 3 2 2" xfId="20366"/>
    <cellStyle name="Normal 15 3 3" xfId="20367"/>
    <cellStyle name="Normal 15 3 3 2" xfId="20368"/>
    <cellStyle name="Normal 15 3 4" xfId="20369"/>
    <cellStyle name="Normal 15 3 4 2" xfId="20370"/>
    <cellStyle name="Normal 15 3 5" xfId="20371"/>
    <cellStyle name="Normal 15 4" xfId="20372"/>
    <cellStyle name="Normal 15 4 2" xfId="20373"/>
    <cellStyle name="Normal 15 4 3" xfId="20374"/>
    <cellStyle name="Normal 15 4 4" xfId="20375"/>
    <cellStyle name="Normal 15 5" xfId="20376"/>
    <cellStyle name="Normal 15 5 2" xfId="20377"/>
    <cellStyle name="Normal 15 5 3" xfId="20378"/>
    <cellStyle name="Normal 15 5 4" xfId="20379"/>
    <cellStyle name="Normal 15 6" xfId="20380"/>
    <cellStyle name="Normal 15 6 2" xfId="20381"/>
    <cellStyle name="Normal 15 6 3" xfId="20382"/>
    <cellStyle name="Normal 15 6 4" xfId="20383"/>
    <cellStyle name="Normal 15 7" xfId="20384"/>
    <cellStyle name="Normal 15 7 2" xfId="20385"/>
    <cellStyle name="Normal 15 7 3" xfId="20386"/>
    <cellStyle name="Normal 15 7 4" xfId="20387"/>
    <cellStyle name="Normal 15 8" xfId="20388"/>
    <cellStyle name="Normal 15 8 2" xfId="20389"/>
    <cellStyle name="Normal 15 8 3" xfId="20390"/>
    <cellStyle name="Normal 15 8 4" xfId="20391"/>
    <cellStyle name="Normal 15 9" xfId="20392"/>
    <cellStyle name="Normal 15_13. Avanzada" xfId="20393"/>
    <cellStyle name="Normal 150" xfId="20394"/>
    <cellStyle name="Normal 151" xfId="20395"/>
    <cellStyle name="Normal 152" xfId="20396"/>
    <cellStyle name="Normal 153" xfId="20397"/>
    <cellStyle name="Normal 154" xfId="20398"/>
    <cellStyle name="Normal 155" xfId="20399"/>
    <cellStyle name="Normal 156" xfId="20400"/>
    <cellStyle name="Normal 157" xfId="20401"/>
    <cellStyle name="Normal 158" xfId="38796"/>
    <cellStyle name="Normal 159" xfId="38797"/>
    <cellStyle name="Normal 16" xfId="20402"/>
    <cellStyle name="Normal 16 10" xfId="20403"/>
    <cellStyle name="Normal 16 10 10" xfId="20404"/>
    <cellStyle name="Normal 16 10 11" xfId="20405"/>
    <cellStyle name="Normal 16 10 12" xfId="20406"/>
    <cellStyle name="Normal 16 10 13" xfId="20407"/>
    <cellStyle name="Normal 16 10 14" xfId="20408"/>
    <cellStyle name="Normal 16 10 15" xfId="20409"/>
    <cellStyle name="Normal 16 10 2" xfId="20410"/>
    <cellStyle name="Normal 16 10 2 2" xfId="20411"/>
    <cellStyle name="Normal 16 10 2 2 2" xfId="20412"/>
    <cellStyle name="Normal 16 10 2 2 2 2" xfId="20413"/>
    <cellStyle name="Normal 16 10 2 2 2 3" xfId="20414"/>
    <cellStyle name="Normal 16 10 2 2 3" xfId="20415"/>
    <cellStyle name="Normal 16 10 2 2 3 2" xfId="20416"/>
    <cellStyle name="Normal 16 10 2 2 3 3" xfId="20417"/>
    <cellStyle name="Normal 16 10 2 2 4" xfId="20418"/>
    <cellStyle name="Normal 16 10 2 2 4 2" xfId="20419"/>
    <cellStyle name="Normal 16 10 2 2 4 3" xfId="20420"/>
    <cellStyle name="Normal 16 10 2 2 5" xfId="20421"/>
    <cellStyle name="Normal 16 10 2 2 6" xfId="20422"/>
    <cellStyle name="Normal 16 10 2 2 7" xfId="20423"/>
    <cellStyle name="Normal 16 10 2 2 8" xfId="20424"/>
    <cellStyle name="Normal 16 10 2 3" xfId="20425"/>
    <cellStyle name="Normal 16 10 2 3 2" xfId="20426"/>
    <cellStyle name="Normal 16 10 2 3 3" xfId="20427"/>
    <cellStyle name="Normal 16 10 2 4" xfId="20428"/>
    <cellStyle name="Normal 16 10 2 4 2" xfId="20429"/>
    <cellStyle name="Normal 16 10 2 4 3" xfId="20430"/>
    <cellStyle name="Normal 16 10 2 5" xfId="20431"/>
    <cellStyle name="Normal 16 10 2 5 2" xfId="20432"/>
    <cellStyle name="Normal 16 10 2 5 3" xfId="20433"/>
    <cellStyle name="Normal 16 10 2 6" xfId="20434"/>
    <cellStyle name="Normal 16 10 2 7" xfId="20435"/>
    <cellStyle name="Normal 16 10 2 8" xfId="20436"/>
    <cellStyle name="Normal 16 10 2 9" xfId="20437"/>
    <cellStyle name="Normal 16 10 3" xfId="20438"/>
    <cellStyle name="Normal 16 10 3 2" xfId="20439"/>
    <cellStyle name="Normal 16 10 3 2 2" xfId="20440"/>
    <cellStyle name="Normal 16 10 3 2 3" xfId="20441"/>
    <cellStyle name="Normal 16 10 3 3" xfId="20442"/>
    <cellStyle name="Normal 16 10 3 3 2" xfId="20443"/>
    <cellStyle name="Normal 16 10 3 3 3" xfId="20444"/>
    <cellStyle name="Normal 16 10 3 4" xfId="20445"/>
    <cellStyle name="Normal 16 10 3 4 2" xfId="20446"/>
    <cellStyle name="Normal 16 10 3 4 3" xfId="20447"/>
    <cellStyle name="Normal 16 10 3 5" xfId="20448"/>
    <cellStyle name="Normal 16 10 3 6" xfId="20449"/>
    <cellStyle name="Normal 16 10 3 7" xfId="20450"/>
    <cellStyle name="Normal 16 10 3 8" xfId="20451"/>
    <cellStyle name="Normal 16 10 4" xfId="20452"/>
    <cellStyle name="Normal 16 10 4 2" xfId="20453"/>
    <cellStyle name="Normal 16 10 4 3" xfId="20454"/>
    <cellStyle name="Normal 16 10 5" xfId="20455"/>
    <cellStyle name="Normal 16 10 5 2" xfId="20456"/>
    <cellStyle name="Normal 16 10 5 3" xfId="20457"/>
    <cellStyle name="Normal 16 10 6" xfId="20458"/>
    <cellStyle name="Normal 16 10 6 2" xfId="20459"/>
    <cellStyle name="Normal 16 10 6 3" xfId="20460"/>
    <cellStyle name="Normal 16 10 7" xfId="20461"/>
    <cellStyle name="Normal 16 10 8" xfId="20462"/>
    <cellStyle name="Normal 16 10 9" xfId="20463"/>
    <cellStyle name="Normal 16 11" xfId="20464"/>
    <cellStyle name="Normal 16 11 10" xfId="20465"/>
    <cellStyle name="Normal 16 11 11" xfId="20466"/>
    <cellStyle name="Normal 16 11 12" xfId="20467"/>
    <cellStyle name="Normal 16 11 13" xfId="20468"/>
    <cellStyle name="Normal 16 11 14" xfId="20469"/>
    <cellStyle name="Normal 16 11 15" xfId="20470"/>
    <cellStyle name="Normal 16 11 2" xfId="20471"/>
    <cellStyle name="Normal 16 11 2 2" xfId="20472"/>
    <cellStyle name="Normal 16 11 2 2 2" xfId="20473"/>
    <cellStyle name="Normal 16 11 2 2 2 2" xfId="20474"/>
    <cellStyle name="Normal 16 11 2 2 2 3" xfId="20475"/>
    <cellStyle name="Normal 16 11 2 2 3" xfId="20476"/>
    <cellStyle name="Normal 16 11 2 2 3 2" xfId="20477"/>
    <cellStyle name="Normal 16 11 2 2 3 3" xfId="20478"/>
    <cellStyle name="Normal 16 11 2 2 4" xfId="20479"/>
    <cellStyle name="Normal 16 11 2 2 4 2" xfId="20480"/>
    <cellStyle name="Normal 16 11 2 2 4 3" xfId="20481"/>
    <cellStyle name="Normal 16 11 2 2 5" xfId="20482"/>
    <cellStyle name="Normal 16 11 2 2 6" xfId="20483"/>
    <cellStyle name="Normal 16 11 2 2 7" xfId="20484"/>
    <cellStyle name="Normal 16 11 2 2 8" xfId="20485"/>
    <cellStyle name="Normal 16 11 2 3" xfId="20486"/>
    <cellStyle name="Normal 16 11 2 3 2" xfId="20487"/>
    <cellStyle name="Normal 16 11 2 3 3" xfId="20488"/>
    <cellStyle name="Normal 16 11 2 4" xfId="20489"/>
    <cellStyle name="Normal 16 11 2 4 2" xfId="20490"/>
    <cellStyle name="Normal 16 11 2 4 3" xfId="20491"/>
    <cellStyle name="Normal 16 11 2 5" xfId="20492"/>
    <cellStyle name="Normal 16 11 2 5 2" xfId="20493"/>
    <cellStyle name="Normal 16 11 2 5 3" xfId="20494"/>
    <cellStyle name="Normal 16 11 2 6" xfId="20495"/>
    <cellStyle name="Normal 16 11 2 7" xfId="20496"/>
    <cellStyle name="Normal 16 11 2 8" xfId="20497"/>
    <cellStyle name="Normal 16 11 2 9" xfId="20498"/>
    <cellStyle name="Normal 16 11 3" xfId="20499"/>
    <cellStyle name="Normal 16 11 3 2" xfId="20500"/>
    <cellStyle name="Normal 16 11 3 2 2" xfId="20501"/>
    <cellStyle name="Normal 16 11 3 2 3" xfId="20502"/>
    <cellStyle name="Normal 16 11 3 3" xfId="20503"/>
    <cellStyle name="Normal 16 11 3 3 2" xfId="20504"/>
    <cellStyle name="Normal 16 11 3 3 3" xfId="20505"/>
    <cellStyle name="Normal 16 11 3 4" xfId="20506"/>
    <cellStyle name="Normal 16 11 3 4 2" xfId="20507"/>
    <cellStyle name="Normal 16 11 3 4 3" xfId="20508"/>
    <cellStyle name="Normal 16 11 3 5" xfId="20509"/>
    <cellStyle name="Normal 16 11 3 6" xfId="20510"/>
    <cellStyle name="Normal 16 11 3 7" xfId="20511"/>
    <cellStyle name="Normal 16 11 3 8" xfId="20512"/>
    <cellStyle name="Normal 16 11 4" xfId="20513"/>
    <cellStyle name="Normal 16 11 4 2" xfId="20514"/>
    <cellStyle name="Normal 16 11 4 3" xfId="20515"/>
    <cellStyle name="Normal 16 11 5" xfId="20516"/>
    <cellStyle name="Normal 16 11 5 2" xfId="20517"/>
    <cellStyle name="Normal 16 11 5 3" xfId="20518"/>
    <cellStyle name="Normal 16 11 6" xfId="20519"/>
    <cellStyle name="Normal 16 11 6 2" xfId="20520"/>
    <cellStyle name="Normal 16 11 6 3" xfId="20521"/>
    <cellStyle name="Normal 16 11 7" xfId="20522"/>
    <cellStyle name="Normal 16 11 8" xfId="20523"/>
    <cellStyle name="Normal 16 11 9" xfId="20524"/>
    <cellStyle name="Normal 16 12" xfId="20525"/>
    <cellStyle name="Normal 16 12 10" xfId="20526"/>
    <cellStyle name="Normal 16 12 11" xfId="20527"/>
    <cellStyle name="Normal 16 12 12" xfId="20528"/>
    <cellStyle name="Normal 16 12 13" xfId="20529"/>
    <cellStyle name="Normal 16 12 14" xfId="20530"/>
    <cellStyle name="Normal 16 12 15" xfId="20531"/>
    <cellStyle name="Normal 16 12 2" xfId="20532"/>
    <cellStyle name="Normal 16 12 2 2" xfId="20533"/>
    <cellStyle name="Normal 16 12 2 2 2" xfId="20534"/>
    <cellStyle name="Normal 16 12 2 2 2 2" xfId="20535"/>
    <cellStyle name="Normal 16 12 2 2 2 3" xfId="20536"/>
    <cellStyle name="Normal 16 12 2 2 3" xfId="20537"/>
    <cellStyle name="Normal 16 12 2 2 3 2" xfId="20538"/>
    <cellStyle name="Normal 16 12 2 2 3 3" xfId="20539"/>
    <cellStyle name="Normal 16 12 2 2 4" xfId="20540"/>
    <cellStyle name="Normal 16 12 2 2 4 2" xfId="20541"/>
    <cellStyle name="Normal 16 12 2 2 4 3" xfId="20542"/>
    <cellStyle name="Normal 16 12 2 2 5" xfId="20543"/>
    <cellStyle name="Normal 16 12 2 2 6" xfId="20544"/>
    <cellStyle name="Normal 16 12 2 2 7" xfId="20545"/>
    <cellStyle name="Normal 16 12 2 2 8" xfId="20546"/>
    <cellStyle name="Normal 16 12 2 3" xfId="20547"/>
    <cellStyle name="Normal 16 12 2 3 2" xfId="20548"/>
    <cellStyle name="Normal 16 12 2 3 3" xfId="20549"/>
    <cellStyle name="Normal 16 12 2 4" xfId="20550"/>
    <cellStyle name="Normal 16 12 2 4 2" xfId="20551"/>
    <cellStyle name="Normal 16 12 2 4 3" xfId="20552"/>
    <cellStyle name="Normal 16 12 2 5" xfId="20553"/>
    <cellStyle name="Normal 16 12 2 5 2" xfId="20554"/>
    <cellStyle name="Normal 16 12 2 5 3" xfId="20555"/>
    <cellStyle name="Normal 16 12 2 6" xfId="20556"/>
    <cellStyle name="Normal 16 12 2 7" xfId="20557"/>
    <cellStyle name="Normal 16 12 2 8" xfId="20558"/>
    <cellStyle name="Normal 16 12 2 9" xfId="20559"/>
    <cellStyle name="Normal 16 12 3" xfId="20560"/>
    <cellStyle name="Normal 16 12 3 2" xfId="20561"/>
    <cellStyle name="Normal 16 12 3 2 2" xfId="20562"/>
    <cellStyle name="Normal 16 12 3 2 3" xfId="20563"/>
    <cellStyle name="Normal 16 12 3 3" xfId="20564"/>
    <cellStyle name="Normal 16 12 3 3 2" xfId="20565"/>
    <cellStyle name="Normal 16 12 3 3 3" xfId="20566"/>
    <cellStyle name="Normal 16 12 3 4" xfId="20567"/>
    <cellStyle name="Normal 16 12 3 4 2" xfId="20568"/>
    <cellStyle name="Normal 16 12 3 4 3" xfId="20569"/>
    <cellStyle name="Normal 16 12 3 5" xfId="20570"/>
    <cellStyle name="Normal 16 12 3 6" xfId="20571"/>
    <cellStyle name="Normal 16 12 3 7" xfId="20572"/>
    <cellStyle name="Normal 16 12 3 8" xfId="20573"/>
    <cellStyle name="Normal 16 12 4" xfId="20574"/>
    <cellStyle name="Normal 16 12 4 2" xfId="20575"/>
    <cellStyle name="Normal 16 12 4 3" xfId="20576"/>
    <cellStyle name="Normal 16 12 5" xfId="20577"/>
    <cellStyle name="Normal 16 12 5 2" xfId="20578"/>
    <cellStyle name="Normal 16 12 5 3" xfId="20579"/>
    <cellStyle name="Normal 16 12 6" xfId="20580"/>
    <cellStyle name="Normal 16 12 6 2" xfId="20581"/>
    <cellStyle name="Normal 16 12 6 3" xfId="20582"/>
    <cellStyle name="Normal 16 12 7" xfId="20583"/>
    <cellStyle name="Normal 16 12 8" xfId="20584"/>
    <cellStyle name="Normal 16 12 9" xfId="20585"/>
    <cellStyle name="Normal 16 13" xfId="20586"/>
    <cellStyle name="Normal 16 13 10" xfId="20587"/>
    <cellStyle name="Normal 16 13 11" xfId="20588"/>
    <cellStyle name="Normal 16 13 2" xfId="20589"/>
    <cellStyle name="Normal 16 13 2 2" xfId="20590"/>
    <cellStyle name="Normal 16 13 2 3" xfId="20591"/>
    <cellStyle name="Normal 16 13 2 4" xfId="20592"/>
    <cellStyle name="Normal 16 13 2 5" xfId="20593"/>
    <cellStyle name="Normal 16 13 3" xfId="20594"/>
    <cellStyle name="Normal 16 13 3 2" xfId="20595"/>
    <cellStyle name="Normal 16 13 3 2 2" xfId="20596"/>
    <cellStyle name="Normal 16 13 3 2 3" xfId="20597"/>
    <cellStyle name="Normal 16 13 3 3" xfId="20598"/>
    <cellStyle name="Normal 16 13 3 3 2" xfId="20599"/>
    <cellStyle name="Normal 16 13 3 3 3" xfId="20600"/>
    <cellStyle name="Normal 16 13 3 4" xfId="20601"/>
    <cellStyle name="Normal 16 13 3 4 2" xfId="20602"/>
    <cellStyle name="Normal 16 13 3 4 3" xfId="20603"/>
    <cellStyle name="Normal 16 13 3 5" xfId="20604"/>
    <cellStyle name="Normal 16 13 3 6" xfId="20605"/>
    <cellStyle name="Normal 16 13 3 7" xfId="20606"/>
    <cellStyle name="Normal 16 13 3 8" xfId="20607"/>
    <cellStyle name="Normal 16 13 4" xfId="20608"/>
    <cellStyle name="Normal 16 13 4 2" xfId="20609"/>
    <cellStyle name="Normal 16 13 4 3" xfId="20610"/>
    <cellStyle name="Normal 16 13 5" xfId="20611"/>
    <cellStyle name="Normal 16 13 5 2" xfId="20612"/>
    <cellStyle name="Normal 16 13 5 3" xfId="20613"/>
    <cellStyle name="Normal 16 13 6" xfId="20614"/>
    <cellStyle name="Normal 16 13 6 2" xfId="20615"/>
    <cellStyle name="Normal 16 13 6 3" xfId="20616"/>
    <cellStyle name="Normal 16 13 7" xfId="20617"/>
    <cellStyle name="Normal 16 13 8" xfId="20618"/>
    <cellStyle name="Normal 16 13 9" xfId="20619"/>
    <cellStyle name="Normal 16 14" xfId="20620"/>
    <cellStyle name="Normal 16 14 2" xfId="20621"/>
    <cellStyle name="Normal 16 14 3" xfId="20622"/>
    <cellStyle name="Normal 16 14 4" xfId="20623"/>
    <cellStyle name="Normal 16 15" xfId="20624"/>
    <cellStyle name="Normal 16 15 2" xfId="20625"/>
    <cellStyle name="Normal 16 15 3" xfId="20626"/>
    <cellStyle name="Normal 16 15 4" xfId="20627"/>
    <cellStyle name="Normal 16 16" xfId="20628"/>
    <cellStyle name="Normal 16 16 2" xfId="20629"/>
    <cellStyle name="Normal 16 16 3" xfId="20630"/>
    <cellStyle name="Normal 16 16 4" xfId="20631"/>
    <cellStyle name="Normal 16 17" xfId="20632"/>
    <cellStyle name="Normal 16 17 2" xfId="20633"/>
    <cellStyle name="Normal 16 17 3" xfId="20634"/>
    <cellStyle name="Normal 16 17 4" xfId="20635"/>
    <cellStyle name="Normal 16 18" xfId="20636"/>
    <cellStyle name="Normal 16 18 2" xfId="20637"/>
    <cellStyle name="Normal 16 18 2 2" xfId="20638"/>
    <cellStyle name="Normal 16 18 2 3" xfId="20639"/>
    <cellStyle name="Normal 16 18 3" xfId="20640"/>
    <cellStyle name="Normal 16 18 3 2" xfId="20641"/>
    <cellStyle name="Normal 16 18 3 3" xfId="20642"/>
    <cellStyle name="Normal 16 18 4" xfId="20643"/>
    <cellStyle name="Normal 16 18 4 2" xfId="20644"/>
    <cellStyle name="Normal 16 18 4 3" xfId="20645"/>
    <cellStyle name="Normal 16 18 5" xfId="20646"/>
    <cellStyle name="Normal 16 18 6" xfId="20647"/>
    <cellStyle name="Normal 16 18 7" xfId="20648"/>
    <cellStyle name="Normal 16 18 8" xfId="20649"/>
    <cellStyle name="Normal 16 19" xfId="20650"/>
    <cellStyle name="Normal 16 19 2" xfId="20651"/>
    <cellStyle name="Normal 16 19 3" xfId="20652"/>
    <cellStyle name="Normal 16 2" xfId="20653"/>
    <cellStyle name="Normal 16 2 10" xfId="20654"/>
    <cellStyle name="Normal 16 2 10 2" xfId="20655"/>
    <cellStyle name="Normal 16 2 10 3" xfId="20656"/>
    <cellStyle name="Normal 16 2 10 4" xfId="20657"/>
    <cellStyle name="Normal 16 2 11" xfId="20658"/>
    <cellStyle name="Normal 16 2 11 2" xfId="20659"/>
    <cellStyle name="Normal 16 2 11 3" xfId="20660"/>
    <cellStyle name="Normal 16 2 11 4" xfId="20661"/>
    <cellStyle name="Normal 16 2 12" xfId="20662"/>
    <cellStyle name="Normal 16 2 12 10" xfId="20663"/>
    <cellStyle name="Normal 16 2 12 11" xfId="20664"/>
    <cellStyle name="Normal 16 2 12 12" xfId="20665"/>
    <cellStyle name="Normal 16 2 12 13" xfId="20666"/>
    <cellStyle name="Normal 16 2 12 14" xfId="20667"/>
    <cellStyle name="Normal 16 2 12 2" xfId="20668"/>
    <cellStyle name="Normal 16 2 12 2 2" xfId="20669"/>
    <cellStyle name="Normal 16 2 12 2 2 2" xfId="20670"/>
    <cellStyle name="Normal 16 2 12 2 2 3" xfId="20671"/>
    <cellStyle name="Normal 16 2 12 2 3" xfId="20672"/>
    <cellStyle name="Normal 16 2 12 2 3 2" xfId="20673"/>
    <cellStyle name="Normal 16 2 12 2 3 3" xfId="20674"/>
    <cellStyle name="Normal 16 2 12 2 4" xfId="20675"/>
    <cellStyle name="Normal 16 2 12 2 4 2" xfId="20676"/>
    <cellStyle name="Normal 16 2 12 2 4 3" xfId="20677"/>
    <cellStyle name="Normal 16 2 12 2 5" xfId="20678"/>
    <cellStyle name="Normal 16 2 12 2 6" xfId="20679"/>
    <cellStyle name="Normal 16 2 12 2 7" xfId="20680"/>
    <cellStyle name="Normal 16 2 12 2 8" xfId="20681"/>
    <cellStyle name="Normal 16 2 12 3" xfId="20682"/>
    <cellStyle name="Normal 16 2 12 3 2" xfId="20683"/>
    <cellStyle name="Normal 16 2 12 3 3" xfId="20684"/>
    <cellStyle name="Normal 16 2 12 4" xfId="20685"/>
    <cellStyle name="Normal 16 2 12 4 2" xfId="20686"/>
    <cellStyle name="Normal 16 2 12 4 3" xfId="20687"/>
    <cellStyle name="Normal 16 2 12 5" xfId="20688"/>
    <cellStyle name="Normal 16 2 12 5 2" xfId="20689"/>
    <cellStyle name="Normal 16 2 12 5 3" xfId="20690"/>
    <cellStyle name="Normal 16 2 12 6" xfId="20691"/>
    <cellStyle name="Normal 16 2 12 7" xfId="20692"/>
    <cellStyle name="Normal 16 2 12 8" xfId="20693"/>
    <cellStyle name="Normal 16 2 12 9" xfId="20694"/>
    <cellStyle name="Normal 16 2 13" xfId="20695"/>
    <cellStyle name="Normal 16 2 13 10" xfId="20696"/>
    <cellStyle name="Normal 16 2 13 11" xfId="20697"/>
    <cellStyle name="Normal 16 2 13 12" xfId="20698"/>
    <cellStyle name="Normal 16 2 13 13" xfId="20699"/>
    <cellStyle name="Normal 16 2 13 14" xfId="20700"/>
    <cellStyle name="Normal 16 2 13 2" xfId="20701"/>
    <cellStyle name="Normal 16 2 13 2 2" xfId="20702"/>
    <cellStyle name="Normal 16 2 13 2 2 2" xfId="20703"/>
    <cellStyle name="Normal 16 2 13 2 2 3" xfId="20704"/>
    <cellStyle name="Normal 16 2 13 2 3" xfId="20705"/>
    <cellStyle name="Normal 16 2 13 2 3 2" xfId="20706"/>
    <cellStyle name="Normal 16 2 13 2 3 3" xfId="20707"/>
    <cellStyle name="Normal 16 2 13 2 4" xfId="20708"/>
    <cellStyle name="Normal 16 2 13 2 4 2" xfId="20709"/>
    <cellStyle name="Normal 16 2 13 2 4 3" xfId="20710"/>
    <cellStyle name="Normal 16 2 13 2 5" xfId="20711"/>
    <cellStyle name="Normal 16 2 13 2 6" xfId="20712"/>
    <cellStyle name="Normal 16 2 13 2 7" xfId="20713"/>
    <cellStyle name="Normal 16 2 13 2 8" xfId="20714"/>
    <cellStyle name="Normal 16 2 13 3" xfId="20715"/>
    <cellStyle name="Normal 16 2 13 3 2" xfId="20716"/>
    <cellStyle name="Normal 16 2 13 3 3" xfId="20717"/>
    <cellStyle name="Normal 16 2 13 4" xfId="20718"/>
    <cellStyle name="Normal 16 2 13 4 2" xfId="20719"/>
    <cellStyle name="Normal 16 2 13 4 3" xfId="20720"/>
    <cellStyle name="Normal 16 2 13 5" xfId="20721"/>
    <cellStyle name="Normal 16 2 13 5 2" xfId="20722"/>
    <cellStyle name="Normal 16 2 13 5 3" xfId="20723"/>
    <cellStyle name="Normal 16 2 13 6" xfId="20724"/>
    <cellStyle name="Normal 16 2 13 7" xfId="20725"/>
    <cellStyle name="Normal 16 2 13 8" xfId="20726"/>
    <cellStyle name="Normal 16 2 13 9" xfId="20727"/>
    <cellStyle name="Normal 16 2 14" xfId="20728"/>
    <cellStyle name="Normal 16 2 14 10" xfId="20729"/>
    <cellStyle name="Normal 16 2 14 11" xfId="20730"/>
    <cellStyle name="Normal 16 2 14 12" xfId="20731"/>
    <cellStyle name="Normal 16 2 14 13" xfId="20732"/>
    <cellStyle name="Normal 16 2 14 14" xfId="20733"/>
    <cellStyle name="Normal 16 2 14 2" xfId="20734"/>
    <cellStyle name="Normal 16 2 14 2 2" xfId="20735"/>
    <cellStyle name="Normal 16 2 14 2 2 2" xfId="20736"/>
    <cellStyle name="Normal 16 2 14 2 2 3" xfId="20737"/>
    <cellStyle name="Normal 16 2 14 2 3" xfId="20738"/>
    <cellStyle name="Normal 16 2 14 2 3 2" xfId="20739"/>
    <cellStyle name="Normal 16 2 14 2 3 3" xfId="20740"/>
    <cellStyle name="Normal 16 2 14 2 4" xfId="20741"/>
    <cellStyle name="Normal 16 2 14 2 4 2" xfId="20742"/>
    <cellStyle name="Normal 16 2 14 2 4 3" xfId="20743"/>
    <cellStyle name="Normal 16 2 14 2 5" xfId="20744"/>
    <cellStyle name="Normal 16 2 14 2 6" xfId="20745"/>
    <cellStyle name="Normal 16 2 14 2 7" xfId="20746"/>
    <cellStyle name="Normal 16 2 14 2 8" xfId="20747"/>
    <cellStyle name="Normal 16 2 14 3" xfId="20748"/>
    <cellStyle name="Normal 16 2 14 3 2" xfId="20749"/>
    <cellStyle name="Normal 16 2 14 3 3" xfId="20750"/>
    <cellStyle name="Normal 16 2 14 4" xfId="20751"/>
    <cellStyle name="Normal 16 2 14 4 2" xfId="20752"/>
    <cellStyle name="Normal 16 2 14 4 3" xfId="20753"/>
    <cellStyle name="Normal 16 2 14 5" xfId="20754"/>
    <cellStyle name="Normal 16 2 14 5 2" xfId="20755"/>
    <cellStyle name="Normal 16 2 14 5 3" xfId="20756"/>
    <cellStyle name="Normal 16 2 14 6" xfId="20757"/>
    <cellStyle name="Normal 16 2 14 7" xfId="20758"/>
    <cellStyle name="Normal 16 2 14 8" xfId="20759"/>
    <cellStyle name="Normal 16 2 14 9" xfId="20760"/>
    <cellStyle name="Normal 16 2 15" xfId="20761"/>
    <cellStyle name="Normal 16 2 15 10" xfId="20762"/>
    <cellStyle name="Normal 16 2 15 11" xfId="20763"/>
    <cellStyle name="Normal 16 2 15 12" xfId="20764"/>
    <cellStyle name="Normal 16 2 15 13" xfId="20765"/>
    <cellStyle name="Normal 16 2 15 14" xfId="20766"/>
    <cellStyle name="Normal 16 2 15 2" xfId="20767"/>
    <cellStyle name="Normal 16 2 15 2 2" xfId="20768"/>
    <cellStyle name="Normal 16 2 15 2 2 2" xfId="20769"/>
    <cellStyle name="Normal 16 2 15 2 2 3" xfId="20770"/>
    <cellStyle name="Normal 16 2 15 2 3" xfId="20771"/>
    <cellStyle name="Normal 16 2 15 2 3 2" xfId="20772"/>
    <cellStyle name="Normal 16 2 15 2 3 3" xfId="20773"/>
    <cellStyle name="Normal 16 2 15 2 4" xfId="20774"/>
    <cellStyle name="Normal 16 2 15 2 4 2" xfId="20775"/>
    <cellStyle name="Normal 16 2 15 2 4 3" xfId="20776"/>
    <cellStyle name="Normal 16 2 15 2 5" xfId="20777"/>
    <cellStyle name="Normal 16 2 15 2 6" xfId="20778"/>
    <cellStyle name="Normal 16 2 15 2 7" xfId="20779"/>
    <cellStyle name="Normal 16 2 15 2 8" xfId="20780"/>
    <cellStyle name="Normal 16 2 15 3" xfId="20781"/>
    <cellStyle name="Normal 16 2 15 3 2" xfId="20782"/>
    <cellStyle name="Normal 16 2 15 3 3" xfId="20783"/>
    <cellStyle name="Normal 16 2 15 4" xfId="20784"/>
    <cellStyle name="Normal 16 2 15 4 2" xfId="20785"/>
    <cellStyle name="Normal 16 2 15 4 3" xfId="20786"/>
    <cellStyle name="Normal 16 2 15 5" xfId="20787"/>
    <cellStyle name="Normal 16 2 15 5 2" xfId="20788"/>
    <cellStyle name="Normal 16 2 15 5 3" xfId="20789"/>
    <cellStyle name="Normal 16 2 15 6" xfId="20790"/>
    <cellStyle name="Normal 16 2 15 7" xfId="20791"/>
    <cellStyle name="Normal 16 2 15 8" xfId="20792"/>
    <cellStyle name="Normal 16 2 15 9" xfId="20793"/>
    <cellStyle name="Normal 16 2 16" xfId="20794"/>
    <cellStyle name="Normal 16 2 17" xfId="20795"/>
    <cellStyle name="Normal 16 2 18" xfId="20796"/>
    <cellStyle name="Normal 16 2 2" xfId="20797"/>
    <cellStyle name="Normal 16 2 2 10" xfId="20798"/>
    <cellStyle name="Normal 16 2 2 10 2" xfId="20799"/>
    <cellStyle name="Normal 16 2 2 10 3" xfId="20800"/>
    <cellStyle name="Normal 16 2 2 11" xfId="20801"/>
    <cellStyle name="Normal 16 2 2 12" xfId="20802"/>
    <cellStyle name="Normal 16 2 2 13" xfId="20803"/>
    <cellStyle name="Normal 16 2 2 14" xfId="20804"/>
    <cellStyle name="Normal 16 2 2 15" xfId="20805"/>
    <cellStyle name="Normal 16 2 2 16" xfId="20806"/>
    <cellStyle name="Normal 16 2 2 17" xfId="20807"/>
    <cellStyle name="Normal 16 2 2 18" xfId="20808"/>
    <cellStyle name="Normal 16 2 2 19" xfId="20809"/>
    <cellStyle name="Normal 16 2 2 2" xfId="20810"/>
    <cellStyle name="Normal 16 2 2 2 2" xfId="20811"/>
    <cellStyle name="Normal 16 2 2 2 3" xfId="20812"/>
    <cellStyle name="Normal 16 2 2 2 4" xfId="20813"/>
    <cellStyle name="Normal 16 2 2 3" xfId="20814"/>
    <cellStyle name="Normal 16 2 2 3 10" xfId="20815"/>
    <cellStyle name="Normal 16 2 2 3 11" xfId="20816"/>
    <cellStyle name="Normal 16 2 2 3 2" xfId="20817"/>
    <cellStyle name="Normal 16 2 2 3 2 2" xfId="20818"/>
    <cellStyle name="Normal 16 2 2 3 2 3" xfId="20819"/>
    <cellStyle name="Normal 16 2 2 3 2 4" xfId="20820"/>
    <cellStyle name="Normal 16 2 2 3 2 5" xfId="20821"/>
    <cellStyle name="Normal 16 2 2 3 3" xfId="20822"/>
    <cellStyle name="Normal 16 2 2 3 3 2" xfId="20823"/>
    <cellStyle name="Normal 16 2 2 3 3 2 2" xfId="20824"/>
    <cellStyle name="Normal 16 2 2 3 3 2 3" xfId="20825"/>
    <cellStyle name="Normal 16 2 2 3 3 3" xfId="20826"/>
    <cellStyle name="Normal 16 2 2 3 3 3 2" xfId="20827"/>
    <cellStyle name="Normal 16 2 2 3 3 3 3" xfId="20828"/>
    <cellStyle name="Normal 16 2 2 3 3 4" xfId="20829"/>
    <cellStyle name="Normal 16 2 2 3 3 4 2" xfId="20830"/>
    <cellStyle name="Normal 16 2 2 3 3 4 3" xfId="20831"/>
    <cellStyle name="Normal 16 2 2 3 3 5" xfId="20832"/>
    <cellStyle name="Normal 16 2 2 3 3 6" xfId="20833"/>
    <cellStyle name="Normal 16 2 2 3 3 7" xfId="20834"/>
    <cellStyle name="Normal 16 2 2 3 3 8" xfId="20835"/>
    <cellStyle name="Normal 16 2 2 3 4" xfId="20836"/>
    <cellStyle name="Normal 16 2 2 3 4 2" xfId="20837"/>
    <cellStyle name="Normal 16 2 2 3 4 3" xfId="20838"/>
    <cellStyle name="Normal 16 2 2 3 5" xfId="20839"/>
    <cellStyle name="Normal 16 2 2 3 5 2" xfId="20840"/>
    <cellStyle name="Normal 16 2 2 3 5 3" xfId="20841"/>
    <cellStyle name="Normal 16 2 2 3 6" xfId="20842"/>
    <cellStyle name="Normal 16 2 2 3 6 2" xfId="20843"/>
    <cellStyle name="Normal 16 2 2 3 6 3" xfId="20844"/>
    <cellStyle name="Normal 16 2 2 3 7" xfId="20845"/>
    <cellStyle name="Normal 16 2 2 3 8" xfId="20846"/>
    <cellStyle name="Normal 16 2 2 3 9" xfId="20847"/>
    <cellStyle name="Normal 16 2 2 4" xfId="20848"/>
    <cellStyle name="Normal 16 2 2 4 2" xfId="20849"/>
    <cellStyle name="Normal 16 2 2 4 3" xfId="20850"/>
    <cellStyle name="Normal 16 2 2 4 4" xfId="20851"/>
    <cellStyle name="Normal 16 2 2 5" xfId="20852"/>
    <cellStyle name="Normal 16 2 2 5 2" xfId="20853"/>
    <cellStyle name="Normal 16 2 2 5 3" xfId="20854"/>
    <cellStyle name="Normal 16 2 2 5 4" xfId="20855"/>
    <cellStyle name="Normal 16 2 2 6" xfId="20856"/>
    <cellStyle name="Normal 16 2 2 6 2" xfId="20857"/>
    <cellStyle name="Normal 16 2 2 6 3" xfId="20858"/>
    <cellStyle name="Normal 16 2 2 6 4" xfId="20859"/>
    <cellStyle name="Normal 16 2 2 7" xfId="20860"/>
    <cellStyle name="Normal 16 2 2 7 2" xfId="20861"/>
    <cellStyle name="Normal 16 2 2 7 2 2" xfId="20862"/>
    <cellStyle name="Normal 16 2 2 7 2 3" xfId="20863"/>
    <cellStyle name="Normal 16 2 2 7 3" xfId="20864"/>
    <cellStyle name="Normal 16 2 2 7 3 2" xfId="20865"/>
    <cellStyle name="Normal 16 2 2 7 3 3" xfId="20866"/>
    <cellStyle name="Normal 16 2 2 7 4" xfId="20867"/>
    <cellStyle name="Normal 16 2 2 7 4 2" xfId="20868"/>
    <cellStyle name="Normal 16 2 2 7 4 3" xfId="20869"/>
    <cellStyle name="Normal 16 2 2 7 5" xfId="20870"/>
    <cellStyle name="Normal 16 2 2 7 6" xfId="20871"/>
    <cellStyle name="Normal 16 2 2 7 7" xfId="20872"/>
    <cellStyle name="Normal 16 2 2 7 8" xfId="20873"/>
    <cellStyle name="Normal 16 2 2 8" xfId="20874"/>
    <cellStyle name="Normal 16 2 2 8 2" xfId="20875"/>
    <cellStyle name="Normal 16 2 2 8 3" xfId="20876"/>
    <cellStyle name="Normal 16 2 2 9" xfId="20877"/>
    <cellStyle name="Normal 16 2 2 9 2" xfId="20878"/>
    <cellStyle name="Normal 16 2 2 9 3" xfId="20879"/>
    <cellStyle name="Normal 16 2 3" xfId="20880"/>
    <cellStyle name="Normal 16 2 3 2" xfId="20881"/>
    <cellStyle name="Normal 16 2 3 3" xfId="20882"/>
    <cellStyle name="Normal 16 2 3 4" xfId="20883"/>
    <cellStyle name="Normal 16 2 4" xfId="20884"/>
    <cellStyle name="Normal 16 2 4 2" xfId="20885"/>
    <cellStyle name="Normal 16 2 4 3" xfId="20886"/>
    <cellStyle name="Normal 16 2 4 4" xfId="20887"/>
    <cellStyle name="Normal 16 2 5" xfId="20888"/>
    <cellStyle name="Normal 16 2 5 2" xfId="20889"/>
    <cellStyle name="Normal 16 2 5 3" xfId="20890"/>
    <cellStyle name="Normal 16 2 5 4" xfId="20891"/>
    <cellStyle name="Normal 16 2 6" xfId="20892"/>
    <cellStyle name="Normal 16 2 6 2" xfId="20893"/>
    <cellStyle name="Normal 16 2 6 3" xfId="20894"/>
    <cellStyle name="Normal 16 2 6 4" xfId="20895"/>
    <cellStyle name="Normal 16 2 7" xfId="20896"/>
    <cellStyle name="Normal 16 2 7 2" xfId="20897"/>
    <cellStyle name="Normal 16 2 7 3" xfId="20898"/>
    <cellStyle name="Normal 16 2 7 4" xfId="20899"/>
    <cellStyle name="Normal 16 2 8" xfId="20900"/>
    <cellStyle name="Normal 16 2 8 2" xfId="20901"/>
    <cellStyle name="Normal 16 2 8 3" xfId="20902"/>
    <cellStyle name="Normal 16 2 8 4" xfId="20903"/>
    <cellStyle name="Normal 16 2 9" xfId="20904"/>
    <cellStyle name="Normal 16 2 9 2" xfId="20905"/>
    <cellStyle name="Normal 16 2 9 3" xfId="20906"/>
    <cellStyle name="Normal 16 2 9 4" xfId="20907"/>
    <cellStyle name="Normal 16 20" xfId="20908"/>
    <cellStyle name="Normal 16 20 2" xfId="20909"/>
    <cellStyle name="Normal 16 20 3" xfId="20910"/>
    <cellStyle name="Normal 16 21" xfId="20911"/>
    <cellStyle name="Normal 16 21 2" xfId="20912"/>
    <cellStyle name="Normal 16 21 3" xfId="20913"/>
    <cellStyle name="Normal 16 22" xfId="20914"/>
    <cellStyle name="Normal 16 23" xfId="20915"/>
    <cellStyle name="Normal 16 24" xfId="20916"/>
    <cellStyle name="Normal 16 25" xfId="20917"/>
    <cellStyle name="Normal 16 26" xfId="20918"/>
    <cellStyle name="Normal 16 27" xfId="20919"/>
    <cellStyle name="Normal 16 28" xfId="20920"/>
    <cellStyle name="Normal 16 29" xfId="20921"/>
    <cellStyle name="Normal 16 3" xfId="20922"/>
    <cellStyle name="Normal 16 3 10" xfId="20923"/>
    <cellStyle name="Normal 16 3 10 2" xfId="20924"/>
    <cellStyle name="Normal 16 3 10 3" xfId="20925"/>
    <cellStyle name="Normal 16 3 10 4" xfId="20926"/>
    <cellStyle name="Normal 16 3 11" xfId="20927"/>
    <cellStyle name="Normal 16 3 11 2" xfId="20928"/>
    <cellStyle name="Normal 16 3 11 3" xfId="20929"/>
    <cellStyle name="Normal 16 3 11 4" xfId="20930"/>
    <cellStyle name="Normal 16 3 12" xfId="20931"/>
    <cellStyle name="Normal 16 3 12 10" xfId="20932"/>
    <cellStyle name="Normal 16 3 12 11" xfId="20933"/>
    <cellStyle name="Normal 16 3 12 12" xfId="20934"/>
    <cellStyle name="Normal 16 3 12 13" xfId="20935"/>
    <cellStyle name="Normal 16 3 12 14" xfId="20936"/>
    <cellStyle name="Normal 16 3 12 2" xfId="20937"/>
    <cellStyle name="Normal 16 3 12 2 2" xfId="20938"/>
    <cellStyle name="Normal 16 3 12 2 2 2" xfId="20939"/>
    <cellStyle name="Normal 16 3 12 2 2 3" xfId="20940"/>
    <cellStyle name="Normal 16 3 12 2 3" xfId="20941"/>
    <cellStyle name="Normal 16 3 12 2 3 2" xfId="20942"/>
    <cellStyle name="Normal 16 3 12 2 3 3" xfId="20943"/>
    <cellStyle name="Normal 16 3 12 2 4" xfId="20944"/>
    <cellStyle name="Normal 16 3 12 2 4 2" xfId="20945"/>
    <cellStyle name="Normal 16 3 12 2 4 3" xfId="20946"/>
    <cellStyle name="Normal 16 3 12 2 5" xfId="20947"/>
    <cellStyle name="Normal 16 3 12 2 6" xfId="20948"/>
    <cellStyle name="Normal 16 3 12 2 7" xfId="20949"/>
    <cellStyle name="Normal 16 3 12 2 8" xfId="20950"/>
    <cellStyle name="Normal 16 3 12 3" xfId="20951"/>
    <cellStyle name="Normal 16 3 12 3 2" xfId="20952"/>
    <cellStyle name="Normal 16 3 12 3 3" xfId="20953"/>
    <cellStyle name="Normal 16 3 12 4" xfId="20954"/>
    <cellStyle name="Normal 16 3 12 4 2" xfId="20955"/>
    <cellStyle name="Normal 16 3 12 4 3" xfId="20956"/>
    <cellStyle name="Normal 16 3 12 5" xfId="20957"/>
    <cellStyle name="Normal 16 3 12 5 2" xfId="20958"/>
    <cellStyle name="Normal 16 3 12 5 3" xfId="20959"/>
    <cellStyle name="Normal 16 3 12 6" xfId="20960"/>
    <cellStyle name="Normal 16 3 12 7" xfId="20961"/>
    <cellStyle name="Normal 16 3 12 8" xfId="20962"/>
    <cellStyle name="Normal 16 3 12 9" xfId="20963"/>
    <cellStyle name="Normal 16 3 13" xfId="20964"/>
    <cellStyle name="Normal 16 3 13 10" xfId="20965"/>
    <cellStyle name="Normal 16 3 13 11" xfId="20966"/>
    <cellStyle name="Normal 16 3 13 12" xfId="20967"/>
    <cellStyle name="Normal 16 3 13 13" xfId="20968"/>
    <cellStyle name="Normal 16 3 13 14" xfId="20969"/>
    <cellStyle name="Normal 16 3 13 2" xfId="20970"/>
    <cellStyle name="Normal 16 3 13 2 2" xfId="20971"/>
    <cellStyle name="Normal 16 3 13 2 2 2" xfId="20972"/>
    <cellStyle name="Normal 16 3 13 2 2 3" xfId="20973"/>
    <cellStyle name="Normal 16 3 13 2 3" xfId="20974"/>
    <cellStyle name="Normal 16 3 13 2 3 2" xfId="20975"/>
    <cellStyle name="Normal 16 3 13 2 3 3" xfId="20976"/>
    <cellStyle name="Normal 16 3 13 2 4" xfId="20977"/>
    <cellStyle name="Normal 16 3 13 2 4 2" xfId="20978"/>
    <cellStyle name="Normal 16 3 13 2 4 3" xfId="20979"/>
    <cellStyle name="Normal 16 3 13 2 5" xfId="20980"/>
    <cellStyle name="Normal 16 3 13 2 6" xfId="20981"/>
    <cellStyle name="Normal 16 3 13 2 7" xfId="20982"/>
    <cellStyle name="Normal 16 3 13 2 8" xfId="20983"/>
    <cellStyle name="Normal 16 3 13 3" xfId="20984"/>
    <cellStyle name="Normal 16 3 13 3 2" xfId="20985"/>
    <cellStyle name="Normal 16 3 13 3 3" xfId="20986"/>
    <cellStyle name="Normal 16 3 13 4" xfId="20987"/>
    <cellStyle name="Normal 16 3 13 4 2" xfId="20988"/>
    <cellStyle name="Normal 16 3 13 4 3" xfId="20989"/>
    <cellStyle name="Normal 16 3 13 5" xfId="20990"/>
    <cellStyle name="Normal 16 3 13 5 2" xfId="20991"/>
    <cellStyle name="Normal 16 3 13 5 3" xfId="20992"/>
    <cellStyle name="Normal 16 3 13 6" xfId="20993"/>
    <cellStyle name="Normal 16 3 13 7" xfId="20994"/>
    <cellStyle name="Normal 16 3 13 8" xfId="20995"/>
    <cellStyle name="Normal 16 3 13 9" xfId="20996"/>
    <cellStyle name="Normal 16 3 14" xfId="20997"/>
    <cellStyle name="Normal 16 3 14 10" xfId="20998"/>
    <cellStyle name="Normal 16 3 14 11" xfId="20999"/>
    <cellStyle name="Normal 16 3 14 12" xfId="21000"/>
    <cellStyle name="Normal 16 3 14 13" xfId="21001"/>
    <cellStyle name="Normal 16 3 14 14" xfId="21002"/>
    <cellStyle name="Normal 16 3 14 2" xfId="21003"/>
    <cellStyle name="Normal 16 3 14 2 2" xfId="21004"/>
    <cellStyle name="Normal 16 3 14 2 2 2" xfId="21005"/>
    <cellStyle name="Normal 16 3 14 2 2 3" xfId="21006"/>
    <cellStyle name="Normal 16 3 14 2 3" xfId="21007"/>
    <cellStyle name="Normal 16 3 14 2 3 2" xfId="21008"/>
    <cellStyle name="Normal 16 3 14 2 3 3" xfId="21009"/>
    <cellStyle name="Normal 16 3 14 2 4" xfId="21010"/>
    <cellStyle name="Normal 16 3 14 2 4 2" xfId="21011"/>
    <cellStyle name="Normal 16 3 14 2 4 3" xfId="21012"/>
    <cellStyle name="Normal 16 3 14 2 5" xfId="21013"/>
    <cellStyle name="Normal 16 3 14 2 6" xfId="21014"/>
    <cellStyle name="Normal 16 3 14 2 7" xfId="21015"/>
    <cellStyle name="Normal 16 3 14 2 8" xfId="21016"/>
    <cellStyle name="Normal 16 3 14 3" xfId="21017"/>
    <cellStyle name="Normal 16 3 14 3 2" xfId="21018"/>
    <cellStyle name="Normal 16 3 14 3 3" xfId="21019"/>
    <cellStyle name="Normal 16 3 14 4" xfId="21020"/>
    <cellStyle name="Normal 16 3 14 4 2" xfId="21021"/>
    <cellStyle name="Normal 16 3 14 4 3" xfId="21022"/>
    <cellStyle name="Normal 16 3 14 5" xfId="21023"/>
    <cellStyle name="Normal 16 3 14 5 2" xfId="21024"/>
    <cellStyle name="Normal 16 3 14 5 3" xfId="21025"/>
    <cellStyle name="Normal 16 3 14 6" xfId="21026"/>
    <cellStyle name="Normal 16 3 14 7" xfId="21027"/>
    <cellStyle name="Normal 16 3 14 8" xfId="21028"/>
    <cellStyle name="Normal 16 3 14 9" xfId="21029"/>
    <cellStyle name="Normal 16 3 15" xfId="21030"/>
    <cellStyle name="Normal 16 3 15 10" xfId="21031"/>
    <cellStyle name="Normal 16 3 15 11" xfId="21032"/>
    <cellStyle name="Normal 16 3 15 12" xfId="21033"/>
    <cellStyle name="Normal 16 3 15 13" xfId="21034"/>
    <cellStyle name="Normal 16 3 15 14" xfId="21035"/>
    <cellStyle name="Normal 16 3 15 2" xfId="21036"/>
    <cellStyle name="Normal 16 3 15 2 2" xfId="21037"/>
    <cellStyle name="Normal 16 3 15 2 2 2" xfId="21038"/>
    <cellStyle name="Normal 16 3 15 2 2 3" xfId="21039"/>
    <cellStyle name="Normal 16 3 15 2 3" xfId="21040"/>
    <cellStyle name="Normal 16 3 15 2 3 2" xfId="21041"/>
    <cellStyle name="Normal 16 3 15 2 3 3" xfId="21042"/>
    <cellStyle name="Normal 16 3 15 2 4" xfId="21043"/>
    <cellStyle name="Normal 16 3 15 2 4 2" xfId="21044"/>
    <cellStyle name="Normal 16 3 15 2 4 3" xfId="21045"/>
    <cellStyle name="Normal 16 3 15 2 5" xfId="21046"/>
    <cellStyle name="Normal 16 3 15 2 6" xfId="21047"/>
    <cellStyle name="Normal 16 3 15 2 7" xfId="21048"/>
    <cellStyle name="Normal 16 3 15 2 8" xfId="21049"/>
    <cellStyle name="Normal 16 3 15 3" xfId="21050"/>
    <cellStyle name="Normal 16 3 15 3 2" xfId="21051"/>
    <cellStyle name="Normal 16 3 15 3 3" xfId="21052"/>
    <cellStyle name="Normal 16 3 15 4" xfId="21053"/>
    <cellStyle name="Normal 16 3 15 4 2" xfId="21054"/>
    <cellStyle name="Normal 16 3 15 4 3" xfId="21055"/>
    <cellStyle name="Normal 16 3 15 5" xfId="21056"/>
    <cellStyle name="Normal 16 3 15 5 2" xfId="21057"/>
    <cellStyle name="Normal 16 3 15 5 3" xfId="21058"/>
    <cellStyle name="Normal 16 3 15 6" xfId="21059"/>
    <cellStyle name="Normal 16 3 15 7" xfId="21060"/>
    <cellStyle name="Normal 16 3 15 8" xfId="21061"/>
    <cellStyle name="Normal 16 3 15 9" xfId="21062"/>
    <cellStyle name="Normal 16 3 16" xfId="21063"/>
    <cellStyle name="Normal 16 3 17" xfId="21064"/>
    <cellStyle name="Normal 16 3 18" xfId="21065"/>
    <cellStyle name="Normal 16 3 2" xfId="21066"/>
    <cellStyle name="Normal 16 3 2 10" xfId="21067"/>
    <cellStyle name="Normal 16 3 2 10 2" xfId="21068"/>
    <cellStyle name="Normal 16 3 2 10 3" xfId="21069"/>
    <cellStyle name="Normal 16 3 2 11" xfId="21070"/>
    <cellStyle name="Normal 16 3 2 12" xfId="21071"/>
    <cellStyle name="Normal 16 3 2 13" xfId="21072"/>
    <cellStyle name="Normal 16 3 2 14" xfId="21073"/>
    <cellStyle name="Normal 16 3 2 15" xfId="21074"/>
    <cellStyle name="Normal 16 3 2 16" xfId="21075"/>
    <cellStyle name="Normal 16 3 2 17" xfId="21076"/>
    <cellStyle name="Normal 16 3 2 18" xfId="21077"/>
    <cellStyle name="Normal 16 3 2 19" xfId="21078"/>
    <cellStyle name="Normal 16 3 2 2" xfId="21079"/>
    <cellStyle name="Normal 16 3 2 2 2" xfId="21080"/>
    <cellStyle name="Normal 16 3 2 2 3" xfId="21081"/>
    <cellStyle name="Normal 16 3 2 2 4" xfId="21082"/>
    <cellStyle name="Normal 16 3 2 3" xfId="21083"/>
    <cellStyle name="Normal 16 3 2 3 10" xfId="21084"/>
    <cellStyle name="Normal 16 3 2 3 11" xfId="21085"/>
    <cellStyle name="Normal 16 3 2 3 2" xfId="21086"/>
    <cellStyle name="Normal 16 3 2 3 2 2" xfId="21087"/>
    <cellStyle name="Normal 16 3 2 3 2 3" xfId="21088"/>
    <cellStyle name="Normal 16 3 2 3 2 4" xfId="21089"/>
    <cellStyle name="Normal 16 3 2 3 2 5" xfId="21090"/>
    <cellStyle name="Normal 16 3 2 3 3" xfId="21091"/>
    <cellStyle name="Normal 16 3 2 3 3 2" xfId="21092"/>
    <cellStyle name="Normal 16 3 2 3 3 2 2" xfId="21093"/>
    <cellStyle name="Normal 16 3 2 3 3 2 3" xfId="21094"/>
    <cellStyle name="Normal 16 3 2 3 3 3" xfId="21095"/>
    <cellStyle name="Normal 16 3 2 3 3 3 2" xfId="21096"/>
    <cellStyle name="Normal 16 3 2 3 3 3 3" xfId="21097"/>
    <cellStyle name="Normal 16 3 2 3 3 4" xfId="21098"/>
    <cellStyle name="Normal 16 3 2 3 3 4 2" xfId="21099"/>
    <cellStyle name="Normal 16 3 2 3 3 4 3" xfId="21100"/>
    <cellStyle name="Normal 16 3 2 3 3 5" xfId="21101"/>
    <cellStyle name="Normal 16 3 2 3 3 6" xfId="21102"/>
    <cellStyle name="Normal 16 3 2 3 3 7" xfId="21103"/>
    <cellStyle name="Normal 16 3 2 3 3 8" xfId="21104"/>
    <cellStyle name="Normal 16 3 2 3 4" xfId="21105"/>
    <cellStyle name="Normal 16 3 2 3 4 2" xfId="21106"/>
    <cellStyle name="Normal 16 3 2 3 4 3" xfId="21107"/>
    <cellStyle name="Normal 16 3 2 3 5" xfId="21108"/>
    <cellStyle name="Normal 16 3 2 3 5 2" xfId="21109"/>
    <cellStyle name="Normal 16 3 2 3 5 3" xfId="21110"/>
    <cellStyle name="Normal 16 3 2 3 6" xfId="21111"/>
    <cellStyle name="Normal 16 3 2 3 6 2" xfId="21112"/>
    <cellStyle name="Normal 16 3 2 3 6 3" xfId="21113"/>
    <cellStyle name="Normal 16 3 2 3 7" xfId="21114"/>
    <cellStyle name="Normal 16 3 2 3 8" xfId="21115"/>
    <cellStyle name="Normal 16 3 2 3 9" xfId="21116"/>
    <cellStyle name="Normal 16 3 2 4" xfId="21117"/>
    <cellStyle name="Normal 16 3 2 4 2" xfId="21118"/>
    <cellStyle name="Normal 16 3 2 4 3" xfId="21119"/>
    <cellStyle name="Normal 16 3 2 4 4" xfId="21120"/>
    <cellStyle name="Normal 16 3 2 5" xfId="21121"/>
    <cellStyle name="Normal 16 3 2 5 2" xfId="21122"/>
    <cellStyle name="Normal 16 3 2 5 3" xfId="21123"/>
    <cellStyle name="Normal 16 3 2 5 4" xfId="21124"/>
    <cellStyle name="Normal 16 3 2 6" xfId="21125"/>
    <cellStyle name="Normal 16 3 2 6 2" xfId="21126"/>
    <cellStyle name="Normal 16 3 2 6 3" xfId="21127"/>
    <cellStyle name="Normal 16 3 2 6 4" xfId="21128"/>
    <cellStyle name="Normal 16 3 2 7" xfId="21129"/>
    <cellStyle name="Normal 16 3 2 7 2" xfId="21130"/>
    <cellStyle name="Normal 16 3 2 7 2 2" xfId="21131"/>
    <cellStyle name="Normal 16 3 2 7 2 3" xfId="21132"/>
    <cellStyle name="Normal 16 3 2 7 3" xfId="21133"/>
    <cellStyle name="Normal 16 3 2 7 3 2" xfId="21134"/>
    <cellStyle name="Normal 16 3 2 7 3 3" xfId="21135"/>
    <cellStyle name="Normal 16 3 2 7 4" xfId="21136"/>
    <cellStyle name="Normal 16 3 2 7 4 2" xfId="21137"/>
    <cellStyle name="Normal 16 3 2 7 4 3" xfId="21138"/>
    <cellStyle name="Normal 16 3 2 7 5" xfId="21139"/>
    <cellStyle name="Normal 16 3 2 7 6" xfId="21140"/>
    <cellStyle name="Normal 16 3 2 7 7" xfId="21141"/>
    <cellStyle name="Normal 16 3 2 7 8" xfId="21142"/>
    <cellStyle name="Normal 16 3 2 8" xfId="21143"/>
    <cellStyle name="Normal 16 3 2 8 2" xfId="21144"/>
    <cellStyle name="Normal 16 3 2 8 3" xfId="21145"/>
    <cellStyle name="Normal 16 3 2 9" xfId="21146"/>
    <cellStyle name="Normal 16 3 2 9 2" xfId="21147"/>
    <cellStyle name="Normal 16 3 2 9 3" xfId="21148"/>
    <cellStyle name="Normal 16 3 3" xfId="21149"/>
    <cellStyle name="Normal 16 3 3 2" xfId="21150"/>
    <cellStyle name="Normal 16 3 3 3" xfId="21151"/>
    <cellStyle name="Normal 16 3 3 4" xfId="21152"/>
    <cellStyle name="Normal 16 3 4" xfId="21153"/>
    <cellStyle name="Normal 16 3 4 2" xfId="21154"/>
    <cellStyle name="Normal 16 3 4 3" xfId="21155"/>
    <cellStyle name="Normal 16 3 4 4" xfId="21156"/>
    <cellStyle name="Normal 16 3 5" xfId="21157"/>
    <cellStyle name="Normal 16 3 5 2" xfId="21158"/>
    <cellStyle name="Normal 16 3 5 3" xfId="21159"/>
    <cellStyle name="Normal 16 3 5 4" xfId="21160"/>
    <cellStyle name="Normal 16 3 6" xfId="21161"/>
    <cellStyle name="Normal 16 3 6 2" xfId="21162"/>
    <cellStyle name="Normal 16 3 6 3" xfId="21163"/>
    <cellStyle name="Normal 16 3 6 4" xfId="21164"/>
    <cellStyle name="Normal 16 3 7" xfId="21165"/>
    <cellStyle name="Normal 16 3 7 2" xfId="21166"/>
    <cellStyle name="Normal 16 3 7 3" xfId="21167"/>
    <cellStyle name="Normal 16 3 7 4" xfId="21168"/>
    <cellStyle name="Normal 16 3 8" xfId="21169"/>
    <cellStyle name="Normal 16 3 8 2" xfId="21170"/>
    <cellStyle name="Normal 16 3 8 3" xfId="21171"/>
    <cellStyle name="Normal 16 3 8 4" xfId="21172"/>
    <cellStyle name="Normal 16 3 9" xfId="21173"/>
    <cellStyle name="Normal 16 3 9 2" xfId="21174"/>
    <cellStyle name="Normal 16 3 9 3" xfId="21175"/>
    <cellStyle name="Normal 16 3 9 4" xfId="21176"/>
    <cellStyle name="Normal 16 30" xfId="21177"/>
    <cellStyle name="Normal 16 4" xfId="21178"/>
    <cellStyle name="Normal 16 4 2" xfId="21179"/>
    <cellStyle name="Normal 16 4 2 10" xfId="21180"/>
    <cellStyle name="Normal 16 4 2 11" xfId="21181"/>
    <cellStyle name="Normal 16 4 2 12" xfId="21182"/>
    <cellStyle name="Normal 16 4 2 13" xfId="21183"/>
    <cellStyle name="Normal 16 4 2 14" xfId="21184"/>
    <cellStyle name="Normal 16 4 2 15" xfId="21185"/>
    <cellStyle name="Normal 16 4 2 2" xfId="21186"/>
    <cellStyle name="Normal 16 4 2 2 2" xfId="21187"/>
    <cellStyle name="Normal 16 4 2 2 2 2" xfId="21188"/>
    <cellStyle name="Normal 16 4 2 2 2 2 2" xfId="21189"/>
    <cellStyle name="Normal 16 4 2 2 2 2 3" xfId="21190"/>
    <cellStyle name="Normal 16 4 2 2 2 3" xfId="21191"/>
    <cellStyle name="Normal 16 4 2 2 2 3 2" xfId="21192"/>
    <cellStyle name="Normal 16 4 2 2 2 3 3" xfId="21193"/>
    <cellStyle name="Normal 16 4 2 2 2 4" xfId="21194"/>
    <cellStyle name="Normal 16 4 2 2 2 4 2" xfId="21195"/>
    <cellStyle name="Normal 16 4 2 2 2 4 3" xfId="21196"/>
    <cellStyle name="Normal 16 4 2 2 2 5" xfId="21197"/>
    <cellStyle name="Normal 16 4 2 2 2 6" xfId="21198"/>
    <cellStyle name="Normal 16 4 2 2 2 7" xfId="21199"/>
    <cellStyle name="Normal 16 4 2 2 2 8" xfId="21200"/>
    <cellStyle name="Normal 16 4 2 2 3" xfId="21201"/>
    <cellStyle name="Normal 16 4 2 2 3 2" xfId="21202"/>
    <cellStyle name="Normal 16 4 2 2 3 3" xfId="21203"/>
    <cellStyle name="Normal 16 4 2 2 4" xfId="21204"/>
    <cellStyle name="Normal 16 4 2 2 4 2" xfId="21205"/>
    <cellStyle name="Normal 16 4 2 2 4 3" xfId="21206"/>
    <cellStyle name="Normal 16 4 2 2 5" xfId="21207"/>
    <cellStyle name="Normal 16 4 2 2 5 2" xfId="21208"/>
    <cellStyle name="Normal 16 4 2 2 5 3" xfId="21209"/>
    <cellStyle name="Normal 16 4 2 2 6" xfId="21210"/>
    <cellStyle name="Normal 16 4 2 2 7" xfId="21211"/>
    <cellStyle name="Normal 16 4 2 2 8" xfId="21212"/>
    <cellStyle name="Normal 16 4 2 2 9" xfId="21213"/>
    <cellStyle name="Normal 16 4 2 3" xfId="21214"/>
    <cellStyle name="Normal 16 4 2 3 2" xfId="21215"/>
    <cellStyle name="Normal 16 4 2 3 2 2" xfId="21216"/>
    <cellStyle name="Normal 16 4 2 3 2 3" xfId="21217"/>
    <cellStyle name="Normal 16 4 2 3 3" xfId="21218"/>
    <cellStyle name="Normal 16 4 2 3 3 2" xfId="21219"/>
    <cellStyle name="Normal 16 4 2 3 3 3" xfId="21220"/>
    <cellStyle name="Normal 16 4 2 3 4" xfId="21221"/>
    <cellStyle name="Normal 16 4 2 3 4 2" xfId="21222"/>
    <cellStyle name="Normal 16 4 2 3 4 3" xfId="21223"/>
    <cellStyle name="Normal 16 4 2 3 5" xfId="21224"/>
    <cellStyle name="Normal 16 4 2 3 6" xfId="21225"/>
    <cellStyle name="Normal 16 4 2 3 7" xfId="21226"/>
    <cellStyle name="Normal 16 4 2 3 8" xfId="21227"/>
    <cellStyle name="Normal 16 4 2 4" xfId="21228"/>
    <cellStyle name="Normal 16 4 2 4 2" xfId="21229"/>
    <cellStyle name="Normal 16 4 2 4 3" xfId="21230"/>
    <cellStyle name="Normal 16 4 2 5" xfId="21231"/>
    <cellStyle name="Normal 16 4 2 5 2" xfId="21232"/>
    <cellStyle name="Normal 16 4 2 5 3" xfId="21233"/>
    <cellStyle name="Normal 16 4 2 6" xfId="21234"/>
    <cellStyle name="Normal 16 4 2 6 2" xfId="21235"/>
    <cellStyle name="Normal 16 4 2 6 3" xfId="21236"/>
    <cellStyle name="Normal 16 4 2 7" xfId="21237"/>
    <cellStyle name="Normal 16 4 2 8" xfId="21238"/>
    <cellStyle name="Normal 16 4 2 9" xfId="21239"/>
    <cellStyle name="Normal 16 4 3" xfId="21240"/>
    <cellStyle name="Normal 16 4 3 10" xfId="21241"/>
    <cellStyle name="Normal 16 4 3 11" xfId="21242"/>
    <cellStyle name="Normal 16 4 3 12" xfId="21243"/>
    <cellStyle name="Normal 16 4 3 13" xfId="21244"/>
    <cellStyle name="Normal 16 4 3 14" xfId="21245"/>
    <cellStyle name="Normal 16 4 3 2" xfId="21246"/>
    <cellStyle name="Normal 16 4 3 2 2" xfId="21247"/>
    <cellStyle name="Normal 16 4 3 2 2 2" xfId="21248"/>
    <cellStyle name="Normal 16 4 3 2 2 3" xfId="21249"/>
    <cellStyle name="Normal 16 4 3 2 3" xfId="21250"/>
    <cellStyle name="Normal 16 4 3 2 3 2" xfId="21251"/>
    <cellStyle name="Normal 16 4 3 2 3 3" xfId="21252"/>
    <cellStyle name="Normal 16 4 3 2 4" xfId="21253"/>
    <cellStyle name="Normal 16 4 3 2 4 2" xfId="21254"/>
    <cellStyle name="Normal 16 4 3 2 4 3" xfId="21255"/>
    <cellStyle name="Normal 16 4 3 2 5" xfId="21256"/>
    <cellStyle name="Normal 16 4 3 2 6" xfId="21257"/>
    <cellStyle name="Normal 16 4 3 2 7" xfId="21258"/>
    <cellStyle name="Normal 16 4 3 2 8" xfId="21259"/>
    <cellStyle name="Normal 16 4 3 3" xfId="21260"/>
    <cellStyle name="Normal 16 4 3 3 2" xfId="21261"/>
    <cellStyle name="Normal 16 4 3 3 3" xfId="21262"/>
    <cellStyle name="Normal 16 4 3 4" xfId="21263"/>
    <cellStyle name="Normal 16 4 3 4 2" xfId="21264"/>
    <cellStyle name="Normal 16 4 3 4 3" xfId="21265"/>
    <cellStyle name="Normal 16 4 3 5" xfId="21266"/>
    <cellStyle name="Normal 16 4 3 5 2" xfId="21267"/>
    <cellStyle name="Normal 16 4 3 5 3" xfId="21268"/>
    <cellStyle name="Normal 16 4 3 6" xfId="21269"/>
    <cellStyle name="Normal 16 4 3 7" xfId="21270"/>
    <cellStyle name="Normal 16 4 3 8" xfId="21271"/>
    <cellStyle name="Normal 16 4 3 9" xfId="21272"/>
    <cellStyle name="Normal 16 4 4" xfId="21273"/>
    <cellStyle name="Normal 16 4 4 10" xfId="21274"/>
    <cellStyle name="Normal 16 4 4 11" xfId="21275"/>
    <cellStyle name="Normal 16 4 4 12" xfId="21276"/>
    <cellStyle name="Normal 16 4 4 13" xfId="21277"/>
    <cellStyle name="Normal 16 4 4 14" xfId="21278"/>
    <cellStyle name="Normal 16 4 4 2" xfId="21279"/>
    <cellStyle name="Normal 16 4 4 2 2" xfId="21280"/>
    <cellStyle name="Normal 16 4 4 2 2 2" xfId="21281"/>
    <cellStyle name="Normal 16 4 4 2 2 3" xfId="21282"/>
    <cellStyle name="Normal 16 4 4 2 3" xfId="21283"/>
    <cellStyle name="Normal 16 4 4 2 3 2" xfId="21284"/>
    <cellStyle name="Normal 16 4 4 2 3 3" xfId="21285"/>
    <cellStyle name="Normal 16 4 4 2 4" xfId="21286"/>
    <cellStyle name="Normal 16 4 4 2 4 2" xfId="21287"/>
    <cellStyle name="Normal 16 4 4 2 4 3" xfId="21288"/>
    <cellStyle name="Normal 16 4 4 2 5" xfId="21289"/>
    <cellStyle name="Normal 16 4 4 2 6" xfId="21290"/>
    <cellStyle name="Normal 16 4 4 2 7" xfId="21291"/>
    <cellStyle name="Normal 16 4 4 2 8" xfId="21292"/>
    <cellStyle name="Normal 16 4 4 3" xfId="21293"/>
    <cellStyle name="Normal 16 4 4 3 2" xfId="21294"/>
    <cellStyle name="Normal 16 4 4 3 3" xfId="21295"/>
    <cellStyle name="Normal 16 4 4 4" xfId="21296"/>
    <cellStyle name="Normal 16 4 4 4 2" xfId="21297"/>
    <cellStyle name="Normal 16 4 4 4 3" xfId="21298"/>
    <cellStyle name="Normal 16 4 4 5" xfId="21299"/>
    <cellStyle name="Normal 16 4 4 5 2" xfId="21300"/>
    <cellStyle name="Normal 16 4 4 5 3" xfId="21301"/>
    <cellStyle name="Normal 16 4 4 6" xfId="21302"/>
    <cellStyle name="Normal 16 4 4 7" xfId="21303"/>
    <cellStyle name="Normal 16 4 4 8" xfId="21304"/>
    <cellStyle name="Normal 16 4 4 9" xfId="21305"/>
    <cellStyle name="Normal 16 4 5" xfId="21306"/>
    <cellStyle name="Normal 16 4 5 10" xfId="21307"/>
    <cellStyle name="Normal 16 4 5 11" xfId="21308"/>
    <cellStyle name="Normal 16 4 5 12" xfId="21309"/>
    <cellStyle name="Normal 16 4 5 13" xfId="21310"/>
    <cellStyle name="Normal 16 4 5 14" xfId="21311"/>
    <cellStyle name="Normal 16 4 5 2" xfId="21312"/>
    <cellStyle name="Normal 16 4 5 2 2" xfId="21313"/>
    <cellStyle name="Normal 16 4 5 2 2 2" xfId="21314"/>
    <cellStyle name="Normal 16 4 5 2 2 3" xfId="21315"/>
    <cellStyle name="Normal 16 4 5 2 3" xfId="21316"/>
    <cellStyle name="Normal 16 4 5 2 3 2" xfId="21317"/>
    <cellStyle name="Normal 16 4 5 2 3 3" xfId="21318"/>
    <cellStyle name="Normal 16 4 5 2 4" xfId="21319"/>
    <cellStyle name="Normal 16 4 5 2 4 2" xfId="21320"/>
    <cellStyle name="Normal 16 4 5 2 4 3" xfId="21321"/>
    <cellStyle name="Normal 16 4 5 2 5" xfId="21322"/>
    <cellStyle name="Normal 16 4 5 2 6" xfId="21323"/>
    <cellStyle name="Normal 16 4 5 2 7" xfId="21324"/>
    <cellStyle name="Normal 16 4 5 2 8" xfId="21325"/>
    <cellStyle name="Normal 16 4 5 3" xfId="21326"/>
    <cellStyle name="Normal 16 4 5 3 2" xfId="21327"/>
    <cellStyle name="Normal 16 4 5 3 3" xfId="21328"/>
    <cellStyle name="Normal 16 4 5 4" xfId="21329"/>
    <cellStyle name="Normal 16 4 5 4 2" xfId="21330"/>
    <cellStyle name="Normal 16 4 5 4 3" xfId="21331"/>
    <cellStyle name="Normal 16 4 5 5" xfId="21332"/>
    <cellStyle name="Normal 16 4 5 5 2" xfId="21333"/>
    <cellStyle name="Normal 16 4 5 5 3" xfId="21334"/>
    <cellStyle name="Normal 16 4 5 6" xfId="21335"/>
    <cellStyle name="Normal 16 4 5 7" xfId="21336"/>
    <cellStyle name="Normal 16 4 5 8" xfId="21337"/>
    <cellStyle name="Normal 16 4 5 9" xfId="21338"/>
    <cellStyle name="Normal 16 4 6" xfId="21339"/>
    <cellStyle name="Normal 16 4 6 10" xfId="21340"/>
    <cellStyle name="Normal 16 4 6 11" xfId="21341"/>
    <cellStyle name="Normal 16 4 6 12" xfId="21342"/>
    <cellStyle name="Normal 16 4 6 13" xfId="21343"/>
    <cellStyle name="Normal 16 4 6 14" xfId="21344"/>
    <cellStyle name="Normal 16 4 6 2" xfId="21345"/>
    <cellStyle name="Normal 16 4 6 2 2" xfId="21346"/>
    <cellStyle name="Normal 16 4 6 2 2 2" xfId="21347"/>
    <cellStyle name="Normal 16 4 6 2 2 3" xfId="21348"/>
    <cellStyle name="Normal 16 4 6 2 3" xfId="21349"/>
    <cellStyle name="Normal 16 4 6 2 3 2" xfId="21350"/>
    <cellStyle name="Normal 16 4 6 2 3 3" xfId="21351"/>
    <cellStyle name="Normal 16 4 6 2 4" xfId="21352"/>
    <cellStyle name="Normal 16 4 6 2 4 2" xfId="21353"/>
    <cellStyle name="Normal 16 4 6 2 4 3" xfId="21354"/>
    <cellStyle name="Normal 16 4 6 2 5" xfId="21355"/>
    <cellStyle name="Normal 16 4 6 2 6" xfId="21356"/>
    <cellStyle name="Normal 16 4 6 2 7" xfId="21357"/>
    <cellStyle name="Normal 16 4 6 2 8" xfId="21358"/>
    <cellStyle name="Normal 16 4 6 3" xfId="21359"/>
    <cellStyle name="Normal 16 4 6 3 2" xfId="21360"/>
    <cellStyle name="Normal 16 4 6 3 3" xfId="21361"/>
    <cellStyle name="Normal 16 4 6 4" xfId="21362"/>
    <cellStyle name="Normal 16 4 6 4 2" xfId="21363"/>
    <cellStyle name="Normal 16 4 6 4 3" xfId="21364"/>
    <cellStyle name="Normal 16 4 6 5" xfId="21365"/>
    <cellStyle name="Normal 16 4 6 5 2" xfId="21366"/>
    <cellStyle name="Normal 16 4 6 5 3" xfId="21367"/>
    <cellStyle name="Normal 16 4 6 6" xfId="21368"/>
    <cellStyle name="Normal 16 4 6 7" xfId="21369"/>
    <cellStyle name="Normal 16 4 6 8" xfId="21370"/>
    <cellStyle name="Normal 16 4 6 9" xfId="21371"/>
    <cellStyle name="Normal 16 4 7" xfId="21372"/>
    <cellStyle name="Normal 16 4 8" xfId="21373"/>
    <cellStyle name="Normal 16 4 9" xfId="21374"/>
    <cellStyle name="Normal 16 5" xfId="21375"/>
    <cellStyle name="Normal 16 5 10" xfId="21376"/>
    <cellStyle name="Normal 16 5 11" xfId="21377"/>
    <cellStyle name="Normal 16 5 12" xfId="21378"/>
    <cellStyle name="Normal 16 5 13" xfId="21379"/>
    <cellStyle name="Normal 16 5 14" xfId="21380"/>
    <cellStyle name="Normal 16 5 15" xfId="21381"/>
    <cellStyle name="Normal 16 5 2" xfId="21382"/>
    <cellStyle name="Normal 16 5 2 2" xfId="21383"/>
    <cellStyle name="Normal 16 5 2 2 2" xfId="21384"/>
    <cellStyle name="Normal 16 5 2 2 2 2" xfId="21385"/>
    <cellStyle name="Normal 16 5 2 2 2 3" xfId="21386"/>
    <cellStyle name="Normal 16 5 2 2 3" xfId="21387"/>
    <cellStyle name="Normal 16 5 2 2 3 2" xfId="21388"/>
    <cellStyle name="Normal 16 5 2 2 3 3" xfId="21389"/>
    <cellStyle name="Normal 16 5 2 2 4" xfId="21390"/>
    <cellStyle name="Normal 16 5 2 2 4 2" xfId="21391"/>
    <cellStyle name="Normal 16 5 2 2 4 3" xfId="21392"/>
    <cellStyle name="Normal 16 5 2 2 5" xfId="21393"/>
    <cellStyle name="Normal 16 5 2 2 6" xfId="21394"/>
    <cellStyle name="Normal 16 5 2 2 7" xfId="21395"/>
    <cellStyle name="Normal 16 5 2 2 8" xfId="21396"/>
    <cellStyle name="Normal 16 5 2 3" xfId="21397"/>
    <cellStyle name="Normal 16 5 2 3 2" xfId="21398"/>
    <cellStyle name="Normal 16 5 2 3 3" xfId="21399"/>
    <cellStyle name="Normal 16 5 2 4" xfId="21400"/>
    <cellStyle name="Normal 16 5 2 4 2" xfId="21401"/>
    <cellStyle name="Normal 16 5 2 4 3" xfId="21402"/>
    <cellStyle name="Normal 16 5 2 5" xfId="21403"/>
    <cellStyle name="Normal 16 5 2 5 2" xfId="21404"/>
    <cellStyle name="Normal 16 5 2 5 3" xfId="21405"/>
    <cellStyle name="Normal 16 5 2 6" xfId="21406"/>
    <cellStyle name="Normal 16 5 2 7" xfId="21407"/>
    <cellStyle name="Normal 16 5 2 8" xfId="21408"/>
    <cellStyle name="Normal 16 5 2 9" xfId="21409"/>
    <cellStyle name="Normal 16 5 3" xfId="21410"/>
    <cellStyle name="Normal 16 5 3 2" xfId="21411"/>
    <cellStyle name="Normal 16 5 3 2 2" xfId="21412"/>
    <cellStyle name="Normal 16 5 3 2 3" xfId="21413"/>
    <cellStyle name="Normal 16 5 3 3" xfId="21414"/>
    <cellStyle name="Normal 16 5 3 3 2" xfId="21415"/>
    <cellStyle name="Normal 16 5 3 3 3" xfId="21416"/>
    <cellStyle name="Normal 16 5 3 4" xfId="21417"/>
    <cellStyle name="Normal 16 5 3 4 2" xfId="21418"/>
    <cellStyle name="Normal 16 5 3 4 3" xfId="21419"/>
    <cellStyle name="Normal 16 5 3 5" xfId="21420"/>
    <cellStyle name="Normal 16 5 3 6" xfId="21421"/>
    <cellStyle name="Normal 16 5 3 7" xfId="21422"/>
    <cellStyle name="Normal 16 5 3 8" xfId="21423"/>
    <cellStyle name="Normal 16 5 4" xfId="21424"/>
    <cellStyle name="Normal 16 5 4 2" xfId="21425"/>
    <cellStyle name="Normal 16 5 4 3" xfId="21426"/>
    <cellStyle name="Normal 16 5 5" xfId="21427"/>
    <cellStyle name="Normal 16 5 5 2" xfId="21428"/>
    <cellStyle name="Normal 16 5 5 3" xfId="21429"/>
    <cellStyle name="Normal 16 5 6" xfId="21430"/>
    <cellStyle name="Normal 16 5 6 2" xfId="21431"/>
    <cellStyle name="Normal 16 5 6 3" xfId="21432"/>
    <cellStyle name="Normal 16 5 7" xfId="21433"/>
    <cellStyle name="Normal 16 5 8" xfId="21434"/>
    <cellStyle name="Normal 16 5 9" xfId="21435"/>
    <cellStyle name="Normal 16 6" xfId="21436"/>
    <cellStyle name="Normal 16 6 10" xfId="21437"/>
    <cellStyle name="Normal 16 6 11" xfId="21438"/>
    <cellStyle name="Normal 16 6 12" xfId="21439"/>
    <cellStyle name="Normal 16 6 13" xfId="21440"/>
    <cellStyle name="Normal 16 6 14" xfId="21441"/>
    <cellStyle name="Normal 16 6 15" xfId="21442"/>
    <cellStyle name="Normal 16 6 2" xfId="21443"/>
    <cellStyle name="Normal 16 6 2 2" xfId="21444"/>
    <cellStyle name="Normal 16 6 2 2 2" xfId="21445"/>
    <cellStyle name="Normal 16 6 2 2 2 2" xfId="21446"/>
    <cellStyle name="Normal 16 6 2 2 2 3" xfId="21447"/>
    <cellStyle name="Normal 16 6 2 2 3" xfId="21448"/>
    <cellStyle name="Normal 16 6 2 2 3 2" xfId="21449"/>
    <cellStyle name="Normal 16 6 2 2 3 3" xfId="21450"/>
    <cellStyle name="Normal 16 6 2 2 4" xfId="21451"/>
    <cellStyle name="Normal 16 6 2 2 4 2" xfId="21452"/>
    <cellStyle name="Normal 16 6 2 2 4 3" xfId="21453"/>
    <cellStyle name="Normal 16 6 2 2 5" xfId="21454"/>
    <cellStyle name="Normal 16 6 2 2 6" xfId="21455"/>
    <cellStyle name="Normal 16 6 2 2 7" xfId="21456"/>
    <cellStyle name="Normal 16 6 2 2 8" xfId="21457"/>
    <cellStyle name="Normal 16 6 2 3" xfId="21458"/>
    <cellStyle name="Normal 16 6 2 3 2" xfId="21459"/>
    <cellStyle name="Normal 16 6 2 3 3" xfId="21460"/>
    <cellStyle name="Normal 16 6 2 4" xfId="21461"/>
    <cellStyle name="Normal 16 6 2 4 2" xfId="21462"/>
    <cellStyle name="Normal 16 6 2 4 3" xfId="21463"/>
    <cellStyle name="Normal 16 6 2 5" xfId="21464"/>
    <cellStyle name="Normal 16 6 2 5 2" xfId="21465"/>
    <cellStyle name="Normal 16 6 2 5 3" xfId="21466"/>
    <cellStyle name="Normal 16 6 2 6" xfId="21467"/>
    <cellStyle name="Normal 16 6 2 7" xfId="21468"/>
    <cellStyle name="Normal 16 6 2 8" xfId="21469"/>
    <cellStyle name="Normal 16 6 2 9" xfId="21470"/>
    <cellStyle name="Normal 16 6 3" xfId="21471"/>
    <cellStyle name="Normal 16 6 3 2" xfId="21472"/>
    <cellStyle name="Normal 16 6 3 2 2" xfId="21473"/>
    <cellStyle name="Normal 16 6 3 2 3" xfId="21474"/>
    <cellStyle name="Normal 16 6 3 3" xfId="21475"/>
    <cellStyle name="Normal 16 6 3 3 2" xfId="21476"/>
    <cellStyle name="Normal 16 6 3 3 3" xfId="21477"/>
    <cellStyle name="Normal 16 6 3 4" xfId="21478"/>
    <cellStyle name="Normal 16 6 3 4 2" xfId="21479"/>
    <cellStyle name="Normal 16 6 3 4 3" xfId="21480"/>
    <cellStyle name="Normal 16 6 3 5" xfId="21481"/>
    <cellStyle name="Normal 16 6 3 6" xfId="21482"/>
    <cellStyle name="Normal 16 6 3 7" xfId="21483"/>
    <cellStyle name="Normal 16 6 3 8" xfId="21484"/>
    <cellStyle name="Normal 16 6 4" xfId="21485"/>
    <cellStyle name="Normal 16 6 4 2" xfId="21486"/>
    <cellStyle name="Normal 16 6 4 3" xfId="21487"/>
    <cellStyle name="Normal 16 6 5" xfId="21488"/>
    <cellStyle name="Normal 16 6 5 2" xfId="21489"/>
    <cellStyle name="Normal 16 6 5 3" xfId="21490"/>
    <cellStyle name="Normal 16 6 6" xfId="21491"/>
    <cellStyle name="Normal 16 6 6 2" xfId="21492"/>
    <cellStyle name="Normal 16 6 6 3" xfId="21493"/>
    <cellStyle name="Normal 16 6 7" xfId="21494"/>
    <cellStyle name="Normal 16 6 8" xfId="21495"/>
    <cellStyle name="Normal 16 6 9" xfId="21496"/>
    <cellStyle name="Normal 16 7" xfId="21497"/>
    <cellStyle name="Normal 16 7 10" xfId="21498"/>
    <cellStyle name="Normal 16 7 11" xfId="21499"/>
    <cellStyle name="Normal 16 7 12" xfId="21500"/>
    <cellStyle name="Normal 16 7 13" xfId="21501"/>
    <cellStyle name="Normal 16 7 14" xfId="21502"/>
    <cellStyle name="Normal 16 7 15" xfId="21503"/>
    <cellStyle name="Normal 16 7 2" xfId="21504"/>
    <cellStyle name="Normal 16 7 2 2" xfId="21505"/>
    <cellStyle name="Normal 16 7 2 2 2" xfId="21506"/>
    <cellStyle name="Normal 16 7 2 2 2 2" xfId="21507"/>
    <cellStyle name="Normal 16 7 2 2 2 3" xfId="21508"/>
    <cellStyle name="Normal 16 7 2 2 3" xfId="21509"/>
    <cellStyle name="Normal 16 7 2 2 3 2" xfId="21510"/>
    <cellStyle name="Normal 16 7 2 2 3 3" xfId="21511"/>
    <cellStyle name="Normal 16 7 2 2 4" xfId="21512"/>
    <cellStyle name="Normal 16 7 2 2 4 2" xfId="21513"/>
    <cellStyle name="Normal 16 7 2 2 4 3" xfId="21514"/>
    <cellStyle name="Normal 16 7 2 2 5" xfId="21515"/>
    <cellStyle name="Normal 16 7 2 2 6" xfId="21516"/>
    <cellStyle name="Normal 16 7 2 2 7" xfId="21517"/>
    <cellStyle name="Normal 16 7 2 2 8" xfId="21518"/>
    <cellStyle name="Normal 16 7 2 3" xfId="21519"/>
    <cellStyle name="Normal 16 7 2 3 2" xfId="21520"/>
    <cellStyle name="Normal 16 7 2 3 3" xfId="21521"/>
    <cellStyle name="Normal 16 7 2 4" xfId="21522"/>
    <cellStyle name="Normal 16 7 2 4 2" xfId="21523"/>
    <cellStyle name="Normal 16 7 2 4 3" xfId="21524"/>
    <cellStyle name="Normal 16 7 2 5" xfId="21525"/>
    <cellStyle name="Normal 16 7 2 5 2" xfId="21526"/>
    <cellStyle name="Normal 16 7 2 5 3" xfId="21527"/>
    <cellStyle name="Normal 16 7 2 6" xfId="21528"/>
    <cellStyle name="Normal 16 7 2 7" xfId="21529"/>
    <cellStyle name="Normal 16 7 2 8" xfId="21530"/>
    <cellStyle name="Normal 16 7 2 9" xfId="21531"/>
    <cellStyle name="Normal 16 7 3" xfId="21532"/>
    <cellStyle name="Normal 16 7 3 2" xfId="21533"/>
    <cellStyle name="Normal 16 7 3 2 2" xfId="21534"/>
    <cellStyle name="Normal 16 7 3 2 3" xfId="21535"/>
    <cellStyle name="Normal 16 7 3 3" xfId="21536"/>
    <cellStyle name="Normal 16 7 3 3 2" xfId="21537"/>
    <cellStyle name="Normal 16 7 3 3 3" xfId="21538"/>
    <cellStyle name="Normal 16 7 3 4" xfId="21539"/>
    <cellStyle name="Normal 16 7 3 4 2" xfId="21540"/>
    <cellStyle name="Normal 16 7 3 4 3" xfId="21541"/>
    <cellStyle name="Normal 16 7 3 5" xfId="21542"/>
    <cellStyle name="Normal 16 7 3 6" xfId="21543"/>
    <cellStyle name="Normal 16 7 3 7" xfId="21544"/>
    <cellStyle name="Normal 16 7 3 8" xfId="21545"/>
    <cellStyle name="Normal 16 7 4" xfId="21546"/>
    <cellStyle name="Normal 16 7 4 2" xfId="21547"/>
    <cellStyle name="Normal 16 7 4 3" xfId="21548"/>
    <cellStyle name="Normal 16 7 5" xfId="21549"/>
    <cellStyle name="Normal 16 7 5 2" xfId="21550"/>
    <cellStyle name="Normal 16 7 5 3" xfId="21551"/>
    <cellStyle name="Normal 16 7 6" xfId="21552"/>
    <cellStyle name="Normal 16 7 6 2" xfId="21553"/>
    <cellStyle name="Normal 16 7 6 3" xfId="21554"/>
    <cellStyle name="Normal 16 7 7" xfId="21555"/>
    <cellStyle name="Normal 16 7 8" xfId="21556"/>
    <cellStyle name="Normal 16 7 9" xfId="21557"/>
    <cellStyle name="Normal 16 8" xfId="21558"/>
    <cellStyle name="Normal 16 8 10" xfId="21559"/>
    <cellStyle name="Normal 16 8 11" xfId="21560"/>
    <cellStyle name="Normal 16 8 12" xfId="21561"/>
    <cellStyle name="Normal 16 8 13" xfId="21562"/>
    <cellStyle name="Normal 16 8 14" xfId="21563"/>
    <cellStyle name="Normal 16 8 15" xfId="21564"/>
    <cellStyle name="Normal 16 8 2" xfId="21565"/>
    <cellStyle name="Normal 16 8 2 2" xfId="21566"/>
    <cellStyle name="Normal 16 8 2 2 2" xfId="21567"/>
    <cellStyle name="Normal 16 8 2 2 2 2" xfId="21568"/>
    <cellStyle name="Normal 16 8 2 2 2 3" xfId="21569"/>
    <cellStyle name="Normal 16 8 2 2 3" xfId="21570"/>
    <cellStyle name="Normal 16 8 2 2 3 2" xfId="21571"/>
    <cellStyle name="Normal 16 8 2 2 3 3" xfId="21572"/>
    <cellStyle name="Normal 16 8 2 2 4" xfId="21573"/>
    <cellStyle name="Normal 16 8 2 2 4 2" xfId="21574"/>
    <cellStyle name="Normal 16 8 2 2 4 3" xfId="21575"/>
    <cellStyle name="Normal 16 8 2 2 5" xfId="21576"/>
    <cellStyle name="Normal 16 8 2 2 6" xfId="21577"/>
    <cellStyle name="Normal 16 8 2 2 7" xfId="21578"/>
    <cellStyle name="Normal 16 8 2 2 8" xfId="21579"/>
    <cellStyle name="Normal 16 8 2 3" xfId="21580"/>
    <cellStyle name="Normal 16 8 2 3 2" xfId="21581"/>
    <cellStyle name="Normal 16 8 2 3 3" xfId="21582"/>
    <cellStyle name="Normal 16 8 2 4" xfId="21583"/>
    <cellStyle name="Normal 16 8 2 4 2" xfId="21584"/>
    <cellStyle name="Normal 16 8 2 4 3" xfId="21585"/>
    <cellStyle name="Normal 16 8 2 5" xfId="21586"/>
    <cellStyle name="Normal 16 8 2 5 2" xfId="21587"/>
    <cellStyle name="Normal 16 8 2 5 3" xfId="21588"/>
    <cellStyle name="Normal 16 8 2 6" xfId="21589"/>
    <cellStyle name="Normal 16 8 2 7" xfId="21590"/>
    <cellStyle name="Normal 16 8 2 8" xfId="21591"/>
    <cellStyle name="Normal 16 8 2 9" xfId="21592"/>
    <cellStyle name="Normal 16 8 3" xfId="21593"/>
    <cellStyle name="Normal 16 8 3 2" xfId="21594"/>
    <cellStyle name="Normal 16 8 3 2 2" xfId="21595"/>
    <cellStyle name="Normal 16 8 3 2 3" xfId="21596"/>
    <cellStyle name="Normal 16 8 3 3" xfId="21597"/>
    <cellStyle name="Normal 16 8 3 3 2" xfId="21598"/>
    <cellStyle name="Normal 16 8 3 3 3" xfId="21599"/>
    <cellStyle name="Normal 16 8 3 4" xfId="21600"/>
    <cellStyle name="Normal 16 8 3 4 2" xfId="21601"/>
    <cellStyle name="Normal 16 8 3 4 3" xfId="21602"/>
    <cellStyle name="Normal 16 8 3 5" xfId="21603"/>
    <cellStyle name="Normal 16 8 3 6" xfId="21604"/>
    <cellStyle name="Normal 16 8 3 7" xfId="21605"/>
    <cellStyle name="Normal 16 8 3 8" xfId="21606"/>
    <cellStyle name="Normal 16 8 4" xfId="21607"/>
    <cellStyle name="Normal 16 8 4 2" xfId="21608"/>
    <cellStyle name="Normal 16 8 4 3" xfId="21609"/>
    <cellStyle name="Normal 16 8 5" xfId="21610"/>
    <cellStyle name="Normal 16 8 5 2" xfId="21611"/>
    <cellStyle name="Normal 16 8 5 3" xfId="21612"/>
    <cellStyle name="Normal 16 8 6" xfId="21613"/>
    <cellStyle name="Normal 16 8 6 2" xfId="21614"/>
    <cellStyle name="Normal 16 8 6 3" xfId="21615"/>
    <cellStyle name="Normal 16 8 7" xfId="21616"/>
    <cellStyle name="Normal 16 8 8" xfId="21617"/>
    <cellStyle name="Normal 16 8 9" xfId="21618"/>
    <cellStyle name="Normal 16 9" xfId="21619"/>
    <cellStyle name="Normal 16 9 10" xfId="21620"/>
    <cellStyle name="Normal 16 9 11" xfId="21621"/>
    <cellStyle name="Normal 16 9 12" xfId="21622"/>
    <cellStyle name="Normal 16 9 13" xfId="21623"/>
    <cellStyle name="Normal 16 9 14" xfId="21624"/>
    <cellStyle name="Normal 16 9 15" xfId="21625"/>
    <cellStyle name="Normal 16 9 2" xfId="21626"/>
    <cellStyle name="Normal 16 9 2 2" xfId="21627"/>
    <cellStyle name="Normal 16 9 2 2 2" xfId="21628"/>
    <cellStyle name="Normal 16 9 2 2 2 2" xfId="21629"/>
    <cellStyle name="Normal 16 9 2 2 2 3" xfId="21630"/>
    <cellStyle name="Normal 16 9 2 2 3" xfId="21631"/>
    <cellStyle name="Normal 16 9 2 2 3 2" xfId="21632"/>
    <cellStyle name="Normal 16 9 2 2 3 3" xfId="21633"/>
    <cellStyle name="Normal 16 9 2 2 4" xfId="21634"/>
    <cellStyle name="Normal 16 9 2 2 4 2" xfId="21635"/>
    <cellStyle name="Normal 16 9 2 2 4 3" xfId="21636"/>
    <cellStyle name="Normal 16 9 2 2 5" xfId="21637"/>
    <cellStyle name="Normal 16 9 2 2 6" xfId="21638"/>
    <cellStyle name="Normal 16 9 2 2 7" xfId="21639"/>
    <cellStyle name="Normal 16 9 2 2 8" xfId="21640"/>
    <cellStyle name="Normal 16 9 2 3" xfId="21641"/>
    <cellStyle name="Normal 16 9 2 3 2" xfId="21642"/>
    <cellStyle name="Normal 16 9 2 3 3" xfId="21643"/>
    <cellStyle name="Normal 16 9 2 4" xfId="21644"/>
    <cellStyle name="Normal 16 9 2 4 2" xfId="21645"/>
    <cellStyle name="Normal 16 9 2 4 3" xfId="21646"/>
    <cellStyle name="Normal 16 9 2 5" xfId="21647"/>
    <cellStyle name="Normal 16 9 2 5 2" xfId="21648"/>
    <cellStyle name="Normal 16 9 2 5 3" xfId="21649"/>
    <cellStyle name="Normal 16 9 2 6" xfId="21650"/>
    <cellStyle name="Normal 16 9 2 7" xfId="21651"/>
    <cellStyle name="Normal 16 9 2 8" xfId="21652"/>
    <cellStyle name="Normal 16 9 2 9" xfId="21653"/>
    <cellStyle name="Normal 16 9 3" xfId="21654"/>
    <cellStyle name="Normal 16 9 3 2" xfId="21655"/>
    <cellStyle name="Normal 16 9 3 2 2" xfId="21656"/>
    <cellStyle name="Normal 16 9 3 2 3" xfId="21657"/>
    <cellStyle name="Normal 16 9 3 3" xfId="21658"/>
    <cellStyle name="Normal 16 9 3 3 2" xfId="21659"/>
    <cellStyle name="Normal 16 9 3 3 3" xfId="21660"/>
    <cellStyle name="Normal 16 9 3 4" xfId="21661"/>
    <cellStyle name="Normal 16 9 3 4 2" xfId="21662"/>
    <cellStyle name="Normal 16 9 3 4 3" xfId="21663"/>
    <cellStyle name="Normal 16 9 3 5" xfId="21664"/>
    <cellStyle name="Normal 16 9 3 6" xfId="21665"/>
    <cellStyle name="Normal 16 9 3 7" xfId="21666"/>
    <cellStyle name="Normal 16 9 3 8" xfId="21667"/>
    <cellStyle name="Normal 16 9 4" xfId="21668"/>
    <cellStyle name="Normal 16 9 4 2" xfId="21669"/>
    <cellStyle name="Normal 16 9 4 3" xfId="21670"/>
    <cellStyle name="Normal 16 9 5" xfId="21671"/>
    <cellStyle name="Normal 16 9 5 2" xfId="21672"/>
    <cellStyle name="Normal 16 9 5 3" xfId="21673"/>
    <cellStyle name="Normal 16 9 6" xfId="21674"/>
    <cellStyle name="Normal 16 9 6 2" xfId="21675"/>
    <cellStyle name="Normal 16 9 6 3" xfId="21676"/>
    <cellStyle name="Normal 16 9 7" xfId="21677"/>
    <cellStyle name="Normal 16 9 8" xfId="21678"/>
    <cellStyle name="Normal 16 9 9" xfId="21679"/>
    <cellStyle name="Normal 16_13. Avanzada" xfId="21680"/>
    <cellStyle name="Normal 17" xfId="21681"/>
    <cellStyle name="Normal 17 10" xfId="21682"/>
    <cellStyle name="Normal 17 11" xfId="21683"/>
    <cellStyle name="Normal 17 2" xfId="21684"/>
    <cellStyle name="Normal 17 2 2" xfId="21685"/>
    <cellStyle name="Normal 17 2 3" xfId="21686"/>
    <cellStyle name="Normal 17 2 4" xfId="21687"/>
    <cellStyle name="Normal 17 3" xfId="21688"/>
    <cellStyle name="Normal 17 3 2" xfId="21689"/>
    <cellStyle name="Normal 17 3 3" xfId="21690"/>
    <cellStyle name="Normal 17 3 4" xfId="21691"/>
    <cellStyle name="Normal 17 4" xfId="21692"/>
    <cellStyle name="Normal 17 4 2" xfId="21693"/>
    <cellStyle name="Normal 17 4 3" xfId="21694"/>
    <cellStyle name="Normal 17 4 4" xfId="21695"/>
    <cellStyle name="Normal 17 5" xfId="21696"/>
    <cellStyle name="Normal 17 5 2" xfId="21697"/>
    <cellStyle name="Normal 17 5 3" xfId="21698"/>
    <cellStyle name="Normal 17 5 4" xfId="21699"/>
    <cellStyle name="Normal 17 6" xfId="21700"/>
    <cellStyle name="Normal 17 6 2" xfId="21701"/>
    <cellStyle name="Normal 17 6 3" xfId="21702"/>
    <cellStyle name="Normal 17 6 4" xfId="21703"/>
    <cellStyle name="Normal 17 7" xfId="21704"/>
    <cellStyle name="Normal 17 7 2" xfId="21705"/>
    <cellStyle name="Normal 17 7 3" xfId="21706"/>
    <cellStyle name="Normal 17 7 4" xfId="21707"/>
    <cellStyle name="Normal 17 8" xfId="21708"/>
    <cellStyle name="Normal 17 8 2" xfId="21709"/>
    <cellStyle name="Normal 17 8 3" xfId="21710"/>
    <cellStyle name="Normal 17 8 4" xfId="21711"/>
    <cellStyle name="Normal 17 9" xfId="21712"/>
    <cellStyle name="Normal 17 9 2" xfId="21713"/>
    <cellStyle name="Normal 18" xfId="21714"/>
    <cellStyle name="Normal 18 10" xfId="21715"/>
    <cellStyle name="Normal 18 11" xfId="21716"/>
    <cellStyle name="Normal 18 2" xfId="21717"/>
    <cellStyle name="Normal 18 2 2" xfId="21718"/>
    <cellStyle name="Normal 18 2 3" xfId="21719"/>
    <cellStyle name="Normal 18 2 4" xfId="21720"/>
    <cellStyle name="Normal 18 3" xfId="21721"/>
    <cellStyle name="Normal 18 3 2" xfId="21722"/>
    <cellStyle name="Normal 18 3 3" xfId="21723"/>
    <cellStyle name="Normal 18 3 4" xfId="21724"/>
    <cellStyle name="Normal 18 4" xfId="21725"/>
    <cellStyle name="Normal 18 4 2" xfId="21726"/>
    <cellStyle name="Normal 18 4 3" xfId="21727"/>
    <cellStyle name="Normal 18 4 4" xfId="21728"/>
    <cellStyle name="Normal 18 5" xfId="21729"/>
    <cellStyle name="Normal 18 5 2" xfId="21730"/>
    <cellStyle name="Normal 18 5 3" xfId="21731"/>
    <cellStyle name="Normal 18 5 4" xfId="21732"/>
    <cellStyle name="Normal 18 6" xfId="21733"/>
    <cellStyle name="Normal 18 6 2" xfId="21734"/>
    <cellStyle name="Normal 18 6 3" xfId="21735"/>
    <cellStyle name="Normal 18 6 4" xfId="21736"/>
    <cellStyle name="Normal 18 7" xfId="21737"/>
    <cellStyle name="Normal 18 7 2" xfId="21738"/>
    <cellStyle name="Normal 18 7 3" xfId="21739"/>
    <cellStyle name="Normal 18 7 4" xfId="21740"/>
    <cellStyle name="Normal 18 8" xfId="21741"/>
    <cellStyle name="Normal 18 8 2" xfId="21742"/>
    <cellStyle name="Normal 18 8 3" xfId="21743"/>
    <cellStyle name="Normal 18 8 4" xfId="21744"/>
    <cellStyle name="Normal 18 9" xfId="21745"/>
    <cellStyle name="Normal 19" xfId="21746"/>
    <cellStyle name="Normal 19 10" xfId="21747"/>
    <cellStyle name="Normal 19 11" xfId="21748"/>
    <cellStyle name="Normal 19 11 2" xfId="21749"/>
    <cellStyle name="Normal 19 12" xfId="21750"/>
    <cellStyle name="Normal 19 2" xfId="21751"/>
    <cellStyle name="Normal 19 2 2" xfId="21752"/>
    <cellStyle name="Normal 19 2 3" xfId="21753"/>
    <cellStyle name="Normal 19 2 4" xfId="21754"/>
    <cellStyle name="Normal 19 3" xfId="21755"/>
    <cellStyle name="Normal 19 3 2" xfId="21756"/>
    <cellStyle name="Normal 19 3 3" xfId="21757"/>
    <cellStyle name="Normal 19 3 4" xfId="21758"/>
    <cellStyle name="Normal 19 4" xfId="21759"/>
    <cellStyle name="Normal 19 4 2" xfId="21760"/>
    <cellStyle name="Normal 19 4 3" xfId="21761"/>
    <cellStyle name="Normal 19 4 4" xfId="21762"/>
    <cellStyle name="Normal 19 5" xfId="21763"/>
    <cellStyle name="Normal 19 5 2" xfId="21764"/>
    <cellStyle name="Normal 19 5 3" xfId="21765"/>
    <cellStyle name="Normal 19 5 4" xfId="21766"/>
    <cellStyle name="Normal 19 6" xfId="21767"/>
    <cellStyle name="Normal 19 6 2" xfId="21768"/>
    <cellStyle name="Normal 19 6 3" xfId="21769"/>
    <cellStyle name="Normal 19 6 4" xfId="21770"/>
    <cellStyle name="Normal 19 7" xfId="21771"/>
    <cellStyle name="Normal 19 7 2" xfId="21772"/>
    <cellStyle name="Normal 19 7 3" xfId="21773"/>
    <cellStyle name="Normal 19 7 4" xfId="21774"/>
    <cellStyle name="Normal 19 8" xfId="21775"/>
    <cellStyle name="Normal 19 8 2" xfId="21776"/>
    <cellStyle name="Normal 19 8 3" xfId="21777"/>
    <cellStyle name="Normal 19 8 4" xfId="21778"/>
    <cellStyle name="Normal 19 9" xfId="21779"/>
    <cellStyle name="Normal 2" xfId="21780"/>
    <cellStyle name="Normal 2 10" xfId="16"/>
    <cellStyle name="Normal 2 10 10" xfId="21781"/>
    <cellStyle name="Normal 2 10 2" xfId="21782"/>
    <cellStyle name="Normal 2 10 3" xfId="21783"/>
    <cellStyle name="Normal 2 10 4" xfId="21784"/>
    <cellStyle name="Normal 2 100" xfId="21785"/>
    <cellStyle name="Normal 2 100 2" xfId="21786"/>
    <cellStyle name="Normal 2 101" xfId="21787"/>
    <cellStyle name="Normal 2 101 2" xfId="21788"/>
    <cellStyle name="Normal 2 102" xfId="21789"/>
    <cellStyle name="Normal 2 102 2" xfId="21790"/>
    <cellStyle name="Normal 2 103" xfId="21791"/>
    <cellStyle name="Normal 2 103 2" xfId="21792"/>
    <cellStyle name="Normal 2 104" xfId="21793"/>
    <cellStyle name="Normal 2 104 2" xfId="21794"/>
    <cellStyle name="Normal 2 105" xfId="21795"/>
    <cellStyle name="Normal 2 105 2" xfId="21796"/>
    <cellStyle name="Normal 2 106" xfId="21797"/>
    <cellStyle name="Normal 2 106 2" xfId="21798"/>
    <cellStyle name="Normal 2 107" xfId="21799"/>
    <cellStyle name="Normal 2 107 2" xfId="21800"/>
    <cellStyle name="Normal 2 108" xfId="21801"/>
    <cellStyle name="Normal 2 108 2" xfId="21802"/>
    <cellStyle name="Normal 2 109" xfId="21803"/>
    <cellStyle name="Normal 2 109 2" xfId="21804"/>
    <cellStyle name="Normal 2 11" xfId="21805"/>
    <cellStyle name="Normal 2 11 2" xfId="21806"/>
    <cellStyle name="Normal 2 11 3" xfId="21807"/>
    <cellStyle name="Normal 2 11 4" xfId="21808"/>
    <cellStyle name="Normal 2 110" xfId="21809"/>
    <cellStyle name="Normal 2 110 2" xfId="21810"/>
    <cellStyle name="Normal 2 111" xfId="21811"/>
    <cellStyle name="Normal 2 111 2" xfId="21812"/>
    <cellStyle name="Normal 2 112" xfId="21813"/>
    <cellStyle name="Normal 2 112 2" xfId="21814"/>
    <cellStyle name="Normal 2 113" xfId="21815"/>
    <cellStyle name="Normal 2 113 2" xfId="21816"/>
    <cellStyle name="Normal 2 114" xfId="21817"/>
    <cellStyle name="Normal 2 114 2" xfId="21818"/>
    <cellStyle name="Normal 2 115" xfId="21819"/>
    <cellStyle name="Normal 2 115 2" xfId="21820"/>
    <cellStyle name="Normal 2 116" xfId="21821"/>
    <cellStyle name="Normal 2 116 2" xfId="21822"/>
    <cellStyle name="Normal 2 117" xfId="21823"/>
    <cellStyle name="Normal 2 117 2" xfId="21824"/>
    <cellStyle name="Normal 2 118" xfId="21825"/>
    <cellStyle name="Normal 2 118 2" xfId="21826"/>
    <cellStyle name="Normal 2 119" xfId="21827"/>
    <cellStyle name="Normal 2 119 2" xfId="21828"/>
    <cellStyle name="Normal 2 12" xfId="21829"/>
    <cellStyle name="Normal 2 12 2" xfId="21830"/>
    <cellStyle name="Normal 2 12 3" xfId="21831"/>
    <cellStyle name="Normal 2 12 4" xfId="21832"/>
    <cellStyle name="Normal 2 120" xfId="21833"/>
    <cellStyle name="Normal 2 120 2" xfId="21834"/>
    <cellStyle name="Normal 2 121" xfId="21835"/>
    <cellStyle name="Normal 2 121 2" xfId="21836"/>
    <cellStyle name="Normal 2 122" xfId="21837"/>
    <cellStyle name="Normal 2 122 2" xfId="21838"/>
    <cellStyle name="Normal 2 123" xfId="21839"/>
    <cellStyle name="Normal 2 123 2" xfId="21840"/>
    <cellStyle name="Normal 2 124" xfId="21841"/>
    <cellStyle name="Normal 2 124 2" xfId="21842"/>
    <cellStyle name="Normal 2 125" xfId="21843"/>
    <cellStyle name="Normal 2 125 2" xfId="21844"/>
    <cellStyle name="Normal 2 126" xfId="21845"/>
    <cellStyle name="Normal 2 126 2" xfId="21846"/>
    <cellStyle name="Normal 2 127" xfId="21847"/>
    <cellStyle name="Normal 2 127 2" xfId="21848"/>
    <cellStyle name="Normal 2 128" xfId="21849"/>
    <cellStyle name="Normal 2 128 2" xfId="21850"/>
    <cellStyle name="Normal 2 129" xfId="21851"/>
    <cellStyle name="Normal 2 129 2" xfId="21852"/>
    <cellStyle name="Normal 2 13" xfId="21853"/>
    <cellStyle name="Normal 2 13 2" xfId="21854"/>
    <cellStyle name="Normal 2 13 3" xfId="21855"/>
    <cellStyle name="Normal 2 13 4" xfId="21856"/>
    <cellStyle name="Normal 2 130" xfId="21857"/>
    <cellStyle name="Normal 2 130 2" xfId="21858"/>
    <cellStyle name="Normal 2 131" xfId="21859"/>
    <cellStyle name="Normal 2 131 2" xfId="21860"/>
    <cellStyle name="Normal 2 132" xfId="21861"/>
    <cellStyle name="Normal 2 132 2" xfId="21862"/>
    <cellStyle name="Normal 2 133" xfId="21863"/>
    <cellStyle name="Normal 2 133 2" xfId="21864"/>
    <cellStyle name="Normal 2 134" xfId="21865"/>
    <cellStyle name="Normal 2 134 2" xfId="21866"/>
    <cellStyle name="Normal 2 135" xfId="21867"/>
    <cellStyle name="Normal 2 135 2" xfId="21868"/>
    <cellStyle name="Normal 2 136" xfId="21869"/>
    <cellStyle name="Normal 2 136 2" xfId="21870"/>
    <cellStyle name="Normal 2 137" xfId="21871"/>
    <cellStyle name="Normal 2 137 2" xfId="21872"/>
    <cellStyle name="Normal 2 138" xfId="21873"/>
    <cellStyle name="Normal 2 138 2" xfId="21874"/>
    <cellStyle name="Normal 2 139" xfId="21875"/>
    <cellStyle name="Normal 2 139 2" xfId="21876"/>
    <cellStyle name="Normal 2 14" xfId="21877"/>
    <cellStyle name="Normal 2 14 2" xfId="21878"/>
    <cellStyle name="Normal 2 14 3" xfId="21879"/>
    <cellStyle name="Normal 2 14 4" xfId="21880"/>
    <cellStyle name="Normal 2 140" xfId="21881"/>
    <cellStyle name="Normal 2 140 2" xfId="21882"/>
    <cellStyle name="Normal 2 141" xfId="21883"/>
    <cellStyle name="Normal 2 141 2" xfId="21884"/>
    <cellStyle name="Normal 2 142" xfId="21885"/>
    <cellStyle name="Normal 2 142 2" xfId="21886"/>
    <cellStyle name="Normal 2 143" xfId="21887"/>
    <cellStyle name="Normal 2 143 2" xfId="21888"/>
    <cellStyle name="Normal 2 144" xfId="21889"/>
    <cellStyle name="Normal 2 144 2" xfId="21890"/>
    <cellStyle name="Normal 2 145" xfId="21891"/>
    <cellStyle name="Normal 2 145 2" xfId="21892"/>
    <cellStyle name="Normal 2 146" xfId="21893"/>
    <cellStyle name="Normal 2 146 2" xfId="21894"/>
    <cellStyle name="Normal 2 147" xfId="21895"/>
    <cellStyle name="Normal 2 147 2" xfId="21896"/>
    <cellStyle name="Normal 2 148" xfId="21897"/>
    <cellStyle name="Normal 2 148 2" xfId="21898"/>
    <cellStyle name="Normal 2 149" xfId="21899"/>
    <cellStyle name="Normal 2 149 2" xfId="21900"/>
    <cellStyle name="Normal 2 15" xfId="21901"/>
    <cellStyle name="Normal 2 15 10" xfId="21902"/>
    <cellStyle name="Normal 2 15 11" xfId="21903"/>
    <cellStyle name="Normal 2 15 12" xfId="21904"/>
    <cellStyle name="Normal 2 15 13" xfId="21905"/>
    <cellStyle name="Normal 2 15 14" xfId="21906"/>
    <cellStyle name="Normal 2 15 15" xfId="21907"/>
    <cellStyle name="Normal 2 15 16" xfId="21908"/>
    <cellStyle name="Normal 2 15 17" xfId="21909"/>
    <cellStyle name="Normal 2 15 18" xfId="21910"/>
    <cellStyle name="Normal 2 15 19" xfId="21911"/>
    <cellStyle name="Normal 2 15 2" xfId="21912"/>
    <cellStyle name="Normal 2 15 20" xfId="21913"/>
    <cellStyle name="Normal 2 15 21" xfId="21914"/>
    <cellStyle name="Normal 2 15 22" xfId="21915"/>
    <cellStyle name="Normal 2 15 23" xfId="21916"/>
    <cellStyle name="Normal 2 15 24" xfId="21917"/>
    <cellStyle name="Normal 2 15 25" xfId="21918"/>
    <cellStyle name="Normal 2 15 26" xfId="21919"/>
    <cellStyle name="Normal 2 15 27" xfId="21920"/>
    <cellStyle name="Normal 2 15 28" xfId="21921"/>
    <cellStyle name="Normal 2 15 29" xfId="21922"/>
    <cellStyle name="Normal 2 15 3" xfId="21923"/>
    <cellStyle name="Normal 2 15 30" xfId="21924"/>
    <cellStyle name="Normal 2 15 31" xfId="21925"/>
    <cellStyle name="Normal 2 15 32" xfId="21926"/>
    <cellStyle name="Normal 2 15 33" xfId="21927"/>
    <cellStyle name="Normal 2 15 4" xfId="21928"/>
    <cellStyle name="Normal 2 15 5" xfId="21929"/>
    <cellStyle name="Normal 2 15 6" xfId="21930"/>
    <cellStyle name="Normal 2 15 7" xfId="21931"/>
    <cellStyle name="Normal 2 15 8" xfId="21932"/>
    <cellStyle name="Normal 2 15 9" xfId="21933"/>
    <cellStyle name="Normal 2 150" xfId="21934"/>
    <cellStyle name="Normal 2 150 2" xfId="21935"/>
    <cellStyle name="Normal 2 151" xfId="21936"/>
    <cellStyle name="Normal 2 151 2" xfId="21937"/>
    <cellStyle name="Normal 2 152" xfId="21938"/>
    <cellStyle name="Normal 2 152 2" xfId="21939"/>
    <cellStyle name="Normal 2 153" xfId="21940"/>
    <cellStyle name="Normal 2 153 2" xfId="21941"/>
    <cellStyle name="Normal 2 154" xfId="21942"/>
    <cellStyle name="Normal 2 154 2" xfId="21943"/>
    <cellStyle name="Normal 2 155" xfId="21944"/>
    <cellStyle name="Normal 2 155 2" xfId="21945"/>
    <cellStyle name="Normal 2 156" xfId="21946"/>
    <cellStyle name="Normal 2 156 2" xfId="21947"/>
    <cellStyle name="Normal 2 157" xfId="21948"/>
    <cellStyle name="Normal 2 157 2" xfId="21949"/>
    <cellStyle name="Normal 2 158" xfId="21950"/>
    <cellStyle name="Normal 2 158 2" xfId="21951"/>
    <cellStyle name="Normal 2 159" xfId="21952"/>
    <cellStyle name="Normal 2 159 2" xfId="21953"/>
    <cellStyle name="Normal 2 16" xfId="21954"/>
    <cellStyle name="Normal 2 16 10" xfId="21955"/>
    <cellStyle name="Normal 2 16 11" xfId="21956"/>
    <cellStyle name="Normal 2 16 12" xfId="21957"/>
    <cellStyle name="Normal 2 16 13" xfId="21958"/>
    <cellStyle name="Normal 2 16 14" xfId="21959"/>
    <cellStyle name="Normal 2 16 15" xfId="21960"/>
    <cellStyle name="Normal 2 16 16" xfId="21961"/>
    <cellStyle name="Normal 2 16 17" xfId="21962"/>
    <cellStyle name="Normal 2 16 18" xfId="21963"/>
    <cellStyle name="Normal 2 16 19" xfId="21964"/>
    <cellStyle name="Normal 2 16 2" xfId="21965"/>
    <cellStyle name="Normal 2 16 20" xfId="21966"/>
    <cellStyle name="Normal 2 16 21" xfId="21967"/>
    <cellStyle name="Normal 2 16 22" xfId="21968"/>
    <cellStyle name="Normal 2 16 23" xfId="21969"/>
    <cellStyle name="Normal 2 16 24" xfId="21970"/>
    <cellStyle name="Normal 2 16 25" xfId="21971"/>
    <cellStyle name="Normal 2 16 26" xfId="21972"/>
    <cellStyle name="Normal 2 16 27" xfId="21973"/>
    <cellStyle name="Normal 2 16 28" xfId="21974"/>
    <cellStyle name="Normal 2 16 29" xfId="21975"/>
    <cellStyle name="Normal 2 16 3" xfId="21976"/>
    <cellStyle name="Normal 2 16 30" xfId="21977"/>
    <cellStyle name="Normal 2 16 31" xfId="21978"/>
    <cellStyle name="Normal 2 16 32" xfId="21979"/>
    <cellStyle name="Normal 2 16 33" xfId="21980"/>
    <cellStyle name="Normal 2 16 4" xfId="21981"/>
    <cellStyle name="Normal 2 16 5" xfId="21982"/>
    <cellStyle name="Normal 2 16 6" xfId="21983"/>
    <cellStyle name="Normal 2 16 7" xfId="21984"/>
    <cellStyle name="Normal 2 16 8" xfId="21985"/>
    <cellStyle name="Normal 2 16 9" xfId="21986"/>
    <cellStyle name="Normal 2 160" xfId="21987"/>
    <cellStyle name="Normal 2 160 2" xfId="21988"/>
    <cellStyle name="Normal 2 161" xfId="21989"/>
    <cellStyle name="Normal 2 161 2" xfId="21990"/>
    <cellStyle name="Normal 2 162" xfId="21991"/>
    <cellStyle name="Normal 2 162 2" xfId="21992"/>
    <cellStyle name="Normal 2 163" xfId="21993"/>
    <cellStyle name="Normal 2 163 2" xfId="21994"/>
    <cellStyle name="Normal 2 164" xfId="21995"/>
    <cellStyle name="Normal 2 164 2" xfId="21996"/>
    <cellStyle name="Normal 2 165" xfId="21997"/>
    <cellStyle name="Normal 2 165 2" xfId="21998"/>
    <cellStyle name="Normal 2 166" xfId="21999"/>
    <cellStyle name="Normal 2 166 2" xfId="22000"/>
    <cellStyle name="Normal 2 167" xfId="22001"/>
    <cellStyle name="Normal 2 167 2" xfId="22002"/>
    <cellStyle name="Normal 2 168" xfId="22003"/>
    <cellStyle name="Normal 2 168 2" xfId="22004"/>
    <cellStyle name="Normal 2 169" xfId="22005"/>
    <cellStyle name="Normal 2 169 2" xfId="22006"/>
    <cellStyle name="Normal 2 17" xfId="22007"/>
    <cellStyle name="Normal 2 17 10" xfId="22008"/>
    <cellStyle name="Normal 2 17 11" xfId="22009"/>
    <cellStyle name="Normal 2 17 12" xfId="22010"/>
    <cellStyle name="Normal 2 17 13" xfId="22011"/>
    <cellStyle name="Normal 2 17 14" xfId="22012"/>
    <cellStyle name="Normal 2 17 15" xfId="22013"/>
    <cellStyle name="Normal 2 17 16" xfId="22014"/>
    <cellStyle name="Normal 2 17 17" xfId="22015"/>
    <cellStyle name="Normal 2 17 18" xfId="22016"/>
    <cellStyle name="Normal 2 17 19" xfId="22017"/>
    <cellStyle name="Normal 2 17 2" xfId="22018"/>
    <cellStyle name="Normal 2 17 20" xfId="22019"/>
    <cellStyle name="Normal 2 17 21" xfId="22020"/>
    <cellStyle name="Normal 2 17 22" xfId="22021"/>
    <cellStyle name="Normal 2 17 23" xfId="22022"/>
    <cellStyle name="Normal 2 17 24" xfId="22023"/>
    <cellStyle name="Normal 2 17 25" xfId="22024"/>
    <cellStyle name="Normal 2 17 26" xfId="22025"/>
    <cellStyle name="Normal 2 17 27" xfId="22026"/>
    <cellStyle name="Normal 2 17 28" xfId="22027"/>
    <cellStyle name="Normal 2 17 29" xfId="22028"/>
    <cellStyle name="Normal 2 17 3" xfId="22029"/>
    <cellStyle name="Normal 2 17 30" xfId="22030"/>
    <cellStyle name="Normal 2 17 31" xfId="22031"/>
    <cellStyle name="Normal 2 17 32" xfId="22032"/>
    <cellStyle name="Normal 2 17 33" xfId="22033"/>
    <cellStyle name="Normal 2 17 4" xfId="22034"/>
    <cellStyle name="Normal 2 17 5" xfId="22035"/>
    <cellStyle name="Normal 2 17 6" xfId="22036"/>
    <cellStyle name="Normal 2 17 7" xfId="22037"/>
    <cellStyle name="Normal 2 17 8" xfId="22038"/>
    <cellStyle name="Normal 2 17 9" xfId="22039"/>
    <cellStyle name="Normal 2 170" xfId="22040"/>
    <cellStyle name="Normal 2 170 2" xfId="22041"/>
    <cellStyle name="Normal 2 171" xfId="22042"/>
    <cellStyle name="Normal 2 171 2" xfId="22043"/>
    <cellStyle name="Normal 2 172" xfId="22044"/>
    <cellStyle name="Normal 2 172 2" xfId="22045"/>
    <cellStyle name="Normal 2 173" xfId="22046"/>
    <cellStyle name="Normal 2 173 2" xfId="22047"/>
    <cellStyle name="Normal 2 174" xfId="22048"/>
    <cellStyle name="Normal 2 174 2" xfId="22049"/>
    <cellStyle name="Normal 2 175" xfId="22050"/>
    <cellStyle name="Normal 2 175 2" xfId="22051"/>
    <cellStyle name="Normal 2 176" xfId="22052"/>
    <cellStyle name="Normal 2 176 2" xfId="22053"/>
    <cellStyle name="Normal 2 177" xfId="22054"/>
    <cellStyle name="Normal 2 177 2" xfId="22055"/>
    <cellStyle name="Normal 2 178" xfId="22056"/>
    <cellStyle name="Normal 2 178 2" xfId="22057"/>
    <cellStyle name="Normal 2 179" xfId="22058"/>
    <cellStyle name="Normal 2 179 2" xfId="22059"/>
    <cellStyle name="Normal 2 18" xfId="22060"/>
    <cellStyle name="Normal 2 18 10" xfId="22061"/>
    <cellStyle name="Normal 2 18 11" xfId="22062"/>
    <cellStyle name="Normal 2 18 12" xfId="22063"/>
    <cellStyle name="Normal 2 18 13" xfId="22064"/>
    <cellStyle name="Normal 2 18 14" xfId="22065"/>
    <cellStyle name="Normal 2 18 15" xfId="22066"/>
    <cellStyle name="Normal 2 18 16" xfId="22067"/>
    <cellStyle name="Normal 2 18 17" xfId="22068"/>
    <cellStyle name="Normal 2 18 18" xfId="22069"/>
    <cellStyle name="Normal 2 18 19" xfId="22070"/>
    <cellStyle name="Normal 2 18 2" xfId="22071"/>
    <cellStyle name="Normal 2 18 20" xfId="22072"/>
    <cellStyle name="Normal 2 18 21" xfId="22073"/>
    <cellStyle name="Normal 2 18 22" xfId="22074"/>
    <cellStyle name="Normal 2 18 23" xfId="22075"/>
    <cellStyle name="Normal 2 18 24" xfId="22076"/>
    <cellStyle name="Normal 2 18 25" xfId="22077"/>
    <cellStyle name="Normal 2 18 26" xfId="22078"/>
    <cellStyle name="Normal 2 18 27" xfId="22079"/>
    <cellStyle name="Normal 2 18 28" xfId="22080"/>
    <cellStyle name="Normal 2 18 29" xfId="22081"/>
    <cellStyle name="Normal 2 18 3" xfId="22082"/>
    <cellStyle name="Normal 2 18 30" xfId="22083"/>
    <cellStyle name="Normal 2 18 31" xfId="22084"/>
    <cellStyle name="Normal 2 18 32" xfId="22085"/>
    <cellStyle name="Normal 2 18 33" xfId="22086"/>
    <cellStyle name="Normal 2 18 4" xfId="22087"/>
    <cellStyle name="Normal 2 18 5" xfId="22088"/>
    <cellStyle name="Normal 2 18 6" xfId="22089"/>
    <cellStyle name="Normal 2 18 7" xfId="22090"/>
    <cellStyle name="Normal 2 18 8" xfId="22091"/>
    <cellStyle name="Normal 2 18 9" xfId="22092"/>
    <cellStyle name="Normal 2 180" xfId="22093"/>
    <cellStyle name="Normal 2 180 2" xfId="22094"/>
    <cellStyle name="Normal 2 181" xfId="22095"/>
    <cellStyle name="Normal 2 181 2" xfId="22096"/>
    <cellStyle name="Normal 2 182" xfId="22097"/>
    <cellStyle name="Normal 2 182 2" xfId="22098"/>
    <cellStyle name="Normal 2 183" xfId="22099"/>
    <cellStyle name="Normal 2 183 2" xfId="22100"/>
    <cellStyle name="Normal 2 184" xfId="22101"/>
    <cellStyle name="Normal 2 184 2" xfId="22102"/>
    <cellStyle name="Normal 2 185" xfId="22103"/>
    <cellStyle name="Normal 2 185 2" xfId="22104"/>
    <cellStyle name="Normal 2 186" xfId="22105"/>
    <cellStyle name="Normal 2 186 2" xfId="22106"/>
    <cellStyle name="Normal 2 187" xfId="22107"/>
    <cellStyle name="Normal 2 187 2" xfId="22108"/>
    <cellStyle name="Normal 2 188" xfId="22109"/>
    <cellStyle name="Normal 2 188 2" xfId="22110"/>
    <cellStyle name="Normal 2 189" xfId="22111"/>
    <cellStyle name="Normal 2 189 2" xfId="22112"/>
    <cellStyle name="Normal 2 19" xfId="22113"/>
    <cellStyle name="Normal 2 19 10" xfId="22114"/>
    <cellStyle name="Normal 2 19 11" xfId="22115"/>
    <cellStyle name="Normal 2 19 12" xfId="22116"/>
    <cellStyle name="Normal 2 19 13" xfId="22117"/>
    <cellStyle name="Normal 2 19 14" xfId="22118"/>
    <cellStyle name="Normal 2 19 15" xfId="22119"/>
    <cellStyle name="Normal 2 19 16" xfId="22120"/>
    <cellStyle name="Normal 2 19 17" xfId="22121"/>
    <cellStyle name="Normal 2 19 18" xfId="22122"/>
    <cellStyle name="Normal 2 19 19" xfId="22123"/>
    <cellStyle name="Normal 2 19 2" xfId="22124"/>
    <cellStyle name="Normal 2 19 20" xfId="22125"/>
    <cellStyle name="Normal 2 19 21" xfId="22126"/>
    <cellStyle name="Normal 2 19 22" xfId="22127"/>
    <cellStyle name="Normal 2 19 23" xfId="22128"/>
    <cellStyle name="Normal 2 19 24" xfId="22129"/>
    <cellStyle name="Normal 2 19 25" xfId="22130"/>
    <cellStyle name="Normal 2 19 26" xfId="22131"/>
    <cellStyle name="Normal 2 19 27" xfId="22132"/>
    <cellStyle name="Normal 2 19 28" xfId="22133"/>
    <cellStyle name="Normal 2 19 29" xfId="22134"/>
    <cellStyle name="Normal 2 19 3" xfId="22135"/>
    <cellStyle name="Normal 2 19 30" xfId="22136"/>
    <cellStyle name="Normal 2 19 31" xfId="22137"/>
    <cellStyle name="Normal 2 19 32" xfId="22138"/>
    <cellStyle name="Normal 2 19 33" xfId="22139"/>
    <cellStyle name="Normal 2 19 4" xfId="22140"/>
    <cellStyle name="Normal 2 19 5" xfId="22141"/>
    <cellStyle name="Normal 2 19 6" xfId="22142"/>
    <cellStyle name="Normal 2 19 7" xfId="22143"/>
    <cellStyle name="Normal 2 19 8" xfId="22144"/>
    <cellStyle name="Normal 2 19 9" xfId="22145"/>
    <cellStyle name="Normal 2 190" xfId="22146"/>
    <cellStyle name="Normal 2 190 2" xfId="22147"/>
    <cellStyle name="Normal 2 191" xfId="22148"/>
    <cellStyle name="Normal 2 191 2" xfId="22149"/>
    <cellStyle name="Normal 2 192" xfId="22150"/>
    <cellStyle name="Normal 2 192 2" xfId="22151"/>
    <cellStyle name="Normal 2 193" xfId="22152"/>
    <cellStyle name="Normal 2 193 2" xfId="22153"/>
    <cellStyle name="Normal 2 194" xfId="22154"/>
    <cellStyle name="Normal 2 194 2" xfId="22155"/>
    <cellStyle name="Normal 2 195" xfId="22156"/>
    <cellStyle name="Normal 2 195 2" xfId="22157"/>
    <cellStyle name="Normal 2 196" xfId="22158"/>
    <cellStyle name="Normal 2 196 2" xfId="22159"/>
    <cellStyle name="Normal 2 197" xfId="22160"/>
    <cellStyle name="Normal 2 197 2" xfId="22161"/>
    <cellStyle name="Normal 2 198" xfId="22162"/>
    <cellStyle name="Normal 2 198 2" xfId="22163"/>
    <cellStyle name="Normal 2 199" xfId="22164"/>
    <cellStyle name="Normal 2 199 2" xfId="22165"/>
    <cellStyle name="Normal 2 2" xfId="22166"/>
    <cellStyle name="Normal 2 2 10" xfId="22167"/>
    <cellStyle name="Normal 2 2 10 12" xfId="22168"/>
    <cellStyle name="Normal 2 2 10 2" xfId="22169"/>
    <cellStyle name="Normal 2 2 10 3" xfId="22170"/>
    <cellStyle name="Normal 2 2 10 4" xfId="22171"/>
    <cellStyle name="Normal 2 2 10 5" xfId="22172"/>
    <cellStyle name="Normal 2 2 11" xfId="22173"/>
    <cellStyle name="Normal 2 2 11 2" xfId="22174"/>
    <cellStyle name="Normal 2 2 11 3" xfId="22175"/>
    <cellStyle name="Normal 2 2 11 4" xfId="22176"/>
    <cellStyle name="Normal 2 2 12" xfId="22177"/>
    <cellStyle name="Normal 2 2 12 2" xfId="22178"/>
    <cellStyle name="Normal 2 2 12 3" xfId="22179"/>
    <cellStyle name="Normal 2 2 12 4" xfId="22180"/>
    <cellStyle name="Normal 2 2 13" xfId="22181"/>
    <cellStyle name="Normal 2 2 13 2" xfId="22182"/>
    <cellStyle name="Normal 2 2 13 3" xfId="22183"/>
    <cellStyle name="Normal 2 2 13 4" xfId="22184"/>
    <cellStyle name="Normal 2 2 14" xfId="22185"/>
    <cellStyle name="Normal 2 2 14 2" xfId="22186"/>
    <cellStyle name="Normal 2 2 15" xfId="22187"/>
    <cellStyle name="Normal 2 2 15 2" xfId="22188"/>
    <cellStyle name="Normal 2 2 15 3" xfId="22189"/>
    <cellStyle name="Normal 2 2 15 4" xfId="22190"/>
    <cellStyle name="Normal 2 2 15 5" xfId="22191"/>
    <cellStyle name="Normal 2 2 16" xfId="22192"/>
    <cellStyle name="Normal 2 2 16 2" xfId="22193"/>
    <cellStyle name="Normal 2 2 16 3" xfId="22194"/>
    <cellStyle name="Normal 2 2 16 4" xfId="22195"/>
    <cellStyle name="Normal 2 2 16 5" xfId="22196"/>
    <cellStyle name="Normal 2 2 17" xfId="22197"/>
    <cellStyle name="Normal 2 2 18" xfId="22198"/>
    <cellStyle name="Normal 2 2 19" xfId="22199"/>
    <cellStyle name="Normal 2 2 2" xfId="22200"/>
    <cellStyle name="Normal 2 2 2 10" xfId="22201"/>
    <cellStyle name="Normal 2 2 2 10 10" xfId="22202"/>
    <cellStyle name="Normal 2 2 2 10 11" xfId="22203"/>
    <cellStyle name="Normal 2 2 2 10 12" xfId="22204"/>
    <cellStyle name="Normal 2 2 2 10 13" xfId="22205"/>
    <cellStyle name="Normal 2 2 2 10 14" xfId="22206"/>
    <cellStyle name="Normal 2 2 2 10 15" xfId="22207"/>
    <cellStyle name="Normal 2 2 2 10 2" xfId="22208"/>
    <cellStyle name="Normal 2 2 2 10 2 2" xfId="22209"/>
    <cellStyle name="Normal 2 2 2 10 2 2 2" xfId="22210"/>
    <cellStyle name="Normal 2 2 2 10 2 2 2 2" xfId="22211"/>
    <cellStyle name="Normal 2 2 2 10 2 2 2 3" xfId="22212"/>
    <cellStyle name="Normal 2 2 2 10 2 2 3" xfId="22213"/>
    <cellStyle name="Normal 2 2 2 10 2 2 3 2" xfId="22214"/>
    <cellStyle name="Normal 2 2 2 10 2 2 3 3" xfId="22215"/>
    <cellStyle name="Normal 2 2 2 10 2 2 4" xfId="22216"/>
    <cellStyle name="Normal 2 2 2 10 2 2 4 2" xfId="22217"/>
    <cellStyle name="Normal 2 2 2 10 2 2 4 3" xfId="22218"/>
    <cellStyle name="Normal 2 2 2 10 2 2 5" xfId="22219"/>
    <cellStyle name="Normal 2 2 2 10 2 2 6" xfId="22220"/>
    <cellStyle name="Normal 2 2 2 10 2 2 7" xfId="22221"/>
    <cellStyle name="Normal 2 2 2 10 2 2 8" xfId="22222"/>
    <cellStyle name="Normal 2 2 2 10 2 3" xfId="22223"/>
    <cellStyle name="Normal 2 2 2 10 2 3 2" xfId="22224"/>
    <cellStyle name="Normal 2 2 2 10 2 3 3" xfId="22225"/>
    <cellStyle name="Normal 2 2 2 10 2 4" xfId="22226"/>
    <cellStyle name="Normal 2 2 2 10 2 4 2" xfId="22227"/>
    <cellStyle name="Normal 2 2 2 10 2 4 3" xfId="22228"/>
    <cellStyle name="Normal 2 2 2 10 2 5" xfId="22229"/>
    <cellStyle name="Normal 2 2 2 10 2 5 2" xfId="22230"/>
    <cellStyle name="Normal 2 2 2 10 2 5 3" xfId="22231"/>
    <cellStyle name="Normal 2 2 2 10 2 6" xfId="22232"/>
    <cellStyle name="Normal 2 2 2 10 2 7" xfId="22233"/>
    <cellStyle name="Normal 2 2 2 10 2 8" xfId="22234"/>
    <cellStyle name="Normal 2 2 2 10 2 9" xfId="22235"/>
    <cellStyle name="Normal 2 2 2 10 3" xfId="22236"/>
    <cellStyle name="Normal 2 2 2 10 3 2" xfId="22237"/>
    <cellStyle name="Normal 2 2 2 10 3 2 2" xfId="22238"/>
    <cellStyle name="Normal 2 2 2 10 3 2 3" xfId="22239"/>
    <cellStyle name="Normal 2 2 2 10 3 3" xfId="22240"/>
    <cellStyle name="Normal 2 2 2 10 3 3 2" xfId="22241"/>
    <cellStyle name="Normal 2 2 2 10 3 3 3" xfId="22242"/>
    <cellStyle name="Normal 2 2 2 10 3 4" xfId="22243"/>
    <cellStyle name="Normal 2 2 2 10 3 4 2" xfId="22244"/>
    <cellStyle name="Normal 2 2 2 10 3 4 3" xfId="22245"/>
    <cellStyle name="Normal 2 2 2 10 3 5" xfId="22246"/>
    <cellStyle name="Normal 2 2 2 10 3 6" xfId="22247"/>
    <cellStyle name="Normal 2 2 2 10 3 7" xfId="22248"/>
    <cellStyle name="Normal 2 2 2 10 3 8" xfId="22249"/>
    <cellStyle name="Normal 2 2 2 10 4" xfId="22250"/>
    <cellStyle name="Normal 2 2 2 10 4 2" xfId="22251"/>
    <cellStyle name="Normal 2 2 2 10 4 3" xfId="22252"/>
    <cellStyle name="Normal 2 2 2 10 5" xfId="22253"/>
    <cellStyle name="Normal 2 2 2 10 5 2" xfId="22254"/>
    <cellStyle name="Normal 2 2 2 10 5 3" xfId="22255"/>
    <cellStyle name="Normal 2 2 2 10 6" xfId="22256"/>
    <cellStyle name="Normal 2 2 2 10 6 2" xfId="22257"/>
    <cellStyle name="Normal 2 2 2 10 6 3" xfId="22258"/>
    <cellStyle name="Normal 2 2 2 10 7" xfId="22259"/>
    <cellStyle name="Normal 2 2 2 10 8" xfId="22260"/>
    <cellStyle name="Normal 2 2 2 10 9" xfId="22261"/>
    <cellStyle name="Normal 2 2 2 11" xfId="22262"/>
    <cellStyle name="Normal 2 2 2 11 10" xfId="22263"/>
    <cellStyle name="Normal 2 2 2 11 11" xfId="22264"/>
    <cellStyle name="Normal 2 2 2 11 12" xfId="22265"/>
    <cellStyle name="Normal 2 2 2 11 13" xfId="22266"/>
    <cellStyle name="Normal 2 2 2 11 14" xfId="22267"/>
    <cellStyle name="Normal 2 2 2 11 15" xfId="22268"/>
    <cellStyle name="Normal 2 2 2 11 2" xfId="22269"/>
    <cellStyle name="Normal 2 2 2 11 2 2" xfId="22270"/>
    <cellStyle name="Normal 2 2 2 11 2 2 2" xfId="22271"/>
    <cellStyle name="Normal 2 2 2 11 2 2 2 2" xfId="22272"/>
    <cellStyle name="Normal 2 2 2 11 2 2 2 3" xfId="22273"/>
    <cellStyle name="Normal 2 2 2 11 2 2 3" xfId="22274"/>
    <cellStyle name="Normal 2 2 2 11 2 2 3 2" xfId="22275"/>
    <cellStyle name="Normal 2 2 2 11 2 2 3 3" xfId="22276"/>
    <cellStyle name="Normal 2 2 2 11 2 2 4" xfId="22277"/>
    <cellStyle name="Normal 2 2 2 11 2 2 4 2" xfId="22278"/>
    <cellStyle name="Normal 2 2 2 11 2 2 4 3" xfId="22279"/>
    <cellStyle name="Normal 2 2 2 11 2 2 5" xfId="22280"/>
    <cellStyle name="Normal 2 2 2 11 2 2 6" xfId="22281"/>
    <cellStyle name="Normal 2 2 2 11 2 2 7" xfId="22282"/>
    <cellStyle name="Normal 2 2 2 11 2 2 8" xfId="22283"/>
    <cellStyle name="Normal 2 2 2 11 2 3" xfId="22284"/>
    <cellStyle name="Normal 2 2 2 11 2 3 2" xfId="22285"/>
    <cellStyle name="Normal 2 2 2 11 2 3 3" xfId="22286"/>
    <cellStyle name="Normal 2 2 2 11 2 4" xfId="22287"/>
    <cellStyle name="Normal 2 2 2 11 2 4 2" xfId="22288"/>
    <cellStyle name="Normal 2 2 2 11 2 4 3" xfId="22289"/>
    <cellStyle name="Normal 2 2 2 11 2 5" xfId="22290"/>
    <cellStyle name="Normal 2 2 2 11 2 5 2" xfId="22291"/>
    <cellStyle name="Normal 2 2 2 11 2 5 3" xfId="22292"/>
    <cellStyle name="Normal 2 2 2 11 2 6" xfId="22293"/>
    <cellStyle name="Normal 2 2 2 11 2 7" xfId="22294"/>
    <cellStyle name="Normal 2 2 2 11 2 8" xfId="22295"/>
    <cellStyle name="Normal 2 2 2 11 2 9" xfId="22296"/>
    <cellStyle name="Normal 2 2 2 11 3" xfId="22297"/>
    <cellStyle name="Normal 2 2 2 11 3 2" xfId="22298"/>
    <cellStyle name="Normal 2 2 2 11 3 2 2" xfId="22299"/>
    <cellStyle name="Normal 2 2 2 11 3 2 3" xfId="22300"/>
    <cellStyle name="Normal 2 2 2 11 3 3" xfId="22301"/>
    <cellStyle name="Normal 2 2 2 11 3 3 2" xfId="22302"/>
    <cellStyle name="Normal 2 2 2 11 3 3 3" xfId="22303"/>
    <cellStyle name="Normal 2 2 2 11 3 4" xfId="22304"/>
    <cellStyle name="Normal 2 2 2 11 3 4 2" xfId="22305"/>
    <cellStyle name="Normal 2 2 2 11 3 4 3" xfId="22306"/>
    <cellStyle name="Normal 2 2 2 11 3 5" xfId="22307"/>
    <cellStyle name="Normal 2 2 2 11 3 6" xfId="22308"/>
    <cellStyle name="Normal 2 2 2 11 3 7" xfId="22309"/>
    <cellStyle name="Normal 2 2 2 11 3 8" xfId="22310"/>
    <cellStyle name="Normal 2 2 2 11 4" xfId="22311"/>
    <cellStyle name="Normal 2 2 2 11 4 2" xfId="22312"/>
    <cellStyle name="Normal 2 2 2 11 4 3" xfId="22313"/>
    <cellStyle name="Normal 2 2 2 11 5" xfId="22314"/>
    <cellStyle name="Normal 2 2 2 11 5 2" xfId="22315"/>
    <cellStyle name="Normal 2 2 2 11 5 3" xfId="22316"/>
    <cellStyle name="Normal 2 2 2 11 6" xfId="22317"/>
    <cellStyle name="Normal 2 2 2 11 6 2" xfId="22318"/>
    <cellStyle name="Normal 2 2 2 11 6 3" xfId="22319"/>
    <cellStyle name="Normal 2 2 2 11 7" xfId="22320"/>
    <cellStyle name="Normal 2 2 2 11 8" xfId="22321"/>
    <cellStyle name="Normal 2 2 2 11 9" xfId="22322"/>
    <cellStyle name="Normal 2 2 2 12" xfId="22323"/>
    <cellStyle name="Normal 2 2 2 12 2" xfId="22324"/>
    <cellStyle name="Normal 2 2 2 12 2 2" xfId="22325"/>
    <cellStyle name="Normal 2 2 2 12 2 2 2" xfId="22326"/>
    <cellStyle name="Normal 2 2 2 12 2 2 3" xfId="22327"/>
    <cellStyle name="Normal 2 2 2 12 2 3" xfId="22328"/>
    <cellStyle name="Normal 2 2 2 12 2 3 2" xfId="22329"/>
    <cellStyle name="Normal 2 2 2 12 2 3 3" xfId="22330"/>
    <cellStyle name="Normal 2 2 2 12 2 4" xfId="22331"/>
    <cellStyle name="Normal 2 2 2 12 2 4 2" xfId="22332"/>
    <cellStyle name="Normal 2 2 2 12 2 4 3" xfId="22333"/>
    <cellStyle name="Normal 2 2 2 12 2 5" xfId="22334"/>
    <cellStyle name="Normal 2 2 2 12 2 6" xfId="22335"/>
    <cellStyle name="Normal 2 2 2 12 2 7" xfId="22336"/>
    <cellStyle name="Normal 2 2 2 12 2 8" xfId="22337"/>
    <cellStyle name="Normal 2 2 2 12 3" xfId="22338"/>
    <cellStyle name="Normal 2 2 2 12 3 2" xfId="22339"/>
    <cellStyle name="Normal 2 2 2 12 3 3" xfId="22340"/>
    <cellStyle name="Normal 2 2 2 12 4" xfId="22341"/>
    <cellStyle name="Normal 2 2 2 12 4 2" xfId="22342"/>
    <cellStyle name="Normal 2 2 2 12 4 3" xfId="22343"/>
    <cellStyle name="Normal 2 2 2 12 5" xfId="22344"/>
    <cellStyle name="Normal 2 2 2 12 5 2" xfId="22345"/>
    <cellStyle name="Normal 2 2 2 12 5 3" xfId="22346"/>
    <cellStyle name="Normal 2 2 2 12 6" xfId="22347"/>
    <cellStyle name="Normal 2 2 2 12 7" xfId="22348"/>
    <cellStyle name="Normal 2 2 2 12 8" xfId="22349"/>
    <cellStyle name="Normal 2 2 2 12 9" xfId="22350"/>
    <cellStyle name="Normal 2 2 2 13" xfId="22351"/>
    <cellStyle name="Normal 2 2 2 13 2" xfId="22352"/>
    <cellStyle name="Normal 2 2 2 13 2 2" xfId="22353"/>
    <cellStyle name="Normal 2 2 2 13 2 3" xfId="22354"/>
    <cellStyle name="Normal 2 2 2 13 3" xfId="22355"/>
    <cellStyle name="Normal 2 2 2 13 3 2" xfId="22356"/>
    <cellStyle name="Normal 2 2 2 13 3 3" xfId="22357"/>
    <cellStyle name="Normal 2 2 2 13 4" xfId="22358"/>
    <cellStyle name="Normal 2 2 2 13 4 2" xfId="22359"/>
    <cellStyle name="Normal 2 2 2 13 4 3" xfId="22360"/>
    <cellStyle name="Normal 2 2 2 13 5" xfId="22361"/>
    <cellStyle name="Normal 2 2 2 13 6" xfId="22362"/>
    <cellStyle name="Normal 2 2 2 13 7" xfId="22363"/>
    <cellStyle name="Normal 2 2 2 13 8" xfId="22364"/>
    <cellStyle name="Normal 2 2 2 14" xfId="22365"/>
    <cellStyle name="Normal 2 2 2 14 2" xfId="22366"/>
    <cellStyle name="Normal 2 2 2 14 3" xfId="22367"/>
    <cellStyle name="Normal 2 2 2 15" xfId="22368"/>
    <cellStyle name="Normal 2 2 2 15 2" xfId="22369"/>
    <cellStyle name="Normal 2 2 2 15 3" xfId="22370"/>
    <cellStyle name="Normal 2 2 2 16" xfId="22371"/>
    <cellStyle name="Normal 2 2 2 16 2" xfId="22372"/>
    <cellStyle name="Normal 2 2 2 16 3" xfId="22373"/>
    <cellStyle name="Normal 2 2 2 17" xfId="22374"/>
    <cellStyle name="Normal 2 2 2 18" xfId="22375"/>
    <cellStyle name="Normal 2 2 2 19" xfId="22376"/>
    <cellStyle name="Normal 2 2 2 2" xfId="22377"/>
    <cellStyle name="Normal 2 2 2 2 10" xfId="22378"/>
    <cellStyle name="Normal 2 2 2 2 11" xfId="22379"/>
    <cellStyle name="Normal 2 2 2 2 12" xfId="22380"/>
    <cellStyle name="Normal 2 2 2 2 13" xfId="22381"/>
    <cellStyle name="Normal 2 2 2 2 14" xfId="22382"/>
    <cellStyle name="Normal 2 2 2 2 15" xfId="22383"/>
    <cellStyle name="Normal 2 2 2 2 2" xfId="22384"/>
    <cellStyle name="Normal 2 2 2 2 2 2" xfId="22385"/>
    <cellStyle name="Normal 2 2 2 2 2 2 2" xfId="22386"/>
    <cellStyle name="Normal 2 2 2 2 2 2 2 2" xfId="22387"/>
    <cellStyle name="Normal 2 2 2 2 2 2 2 3" xfId="22388"/>
    <cellStyle name="Normal 2 2 2 2 2 2 3" xfId="22389"/>
    <cellStyle name="Normal 2 2 2 2 2 2 3 2" xfId="22390"/>
    <cellStyle name="Normal 2 2 2 2 2 2 3 3" xfId="22391"/>
    <cellStyle name="Normal 2 2 2 2 2 2 4" xfId="22392"/>
    <cellStyle name="Normal 2 2 2 2 2 2 4 2" xfId="22393"/>
    <cellStyle name="Normal 2 2 2 2 2 2 4 3" xfId="22394"/>
    <cellStyle name="Normal 2 2 2 2 2 2 5" xfId="22395"/>
    <cellStyle name="Normal 2 2 2 2 2 2 6" xfId="22396"/>
    <cellStyle name="Normal 2 2 2 2 2 2 7" xfId="22397"/>
    <cellStyle name="Normal 2 2 2 2 2 2 8" xfId="22398"/>
    <cellStyle name="Normal 2 2 2 2 2 3" xfId="22399"/>
    <cellStyle name="Normal 2 2 2 2 2 3 2" xfId="22400"/>
    <cellStyle name="Normal 2 2 2 2 2 3 3" xfId="22401"/>
    <cellStyle name="Normal 2 2 2 2 2 4" xfId="22402"/>
    <cellStyle name="Normal 2 2 2 2 2 4 2" xfId="22403"/>
    <cellStyle name="Normal 2 2 2 2 2 4 3" xfId="22404"/>
    <cellStyle name="Normal 2 2 2 2 2 5" xfId="22405"/>
    <cellStyle name="Normal 2 2 2 2 2 5 2" xfId="22406"/>
    <cellStyle name="Normal 2 2 2 2 2 5 3" xfId="22407"/>
    <cellStyle name="Normal 2 2 2 2 2 6" xfId="22408"/>
    <cellStyle name="Normal 2 2 2 2 2 7" xfId="22409"/>
    <cellStyle name="Normal 2 2 2 2 2 8" xfId="22410"/>
    <cellStyle name="Normal 2 2 2 2 2 9" xfId="22411"/>
    <cellStyle name="Normal 2 2 2 2 3" xfId="22412"/>
    <cellStyle name="Normal 2 2 2 2 3 2" xfId="22413"/>
    <cellStyle name="Normal 2 2 2 2 3 2 2" xfId="22414"/>
    <cellStyle name="Normal 2 2 2 2 3 2 3" xfId="22415"/>
    <cellStyle name="Normal 2 2 2 2 3 3" xfId="22416"/>
    <cellStyle name="Normal 2 2 2 2 3 3 2" xfId="22417"/>
    <cellStyle name="Normal 2 2 2 2 3 3 3" xfId="22418"/>
    <cellStyle name="Normal 2 2 2 2 3 4" xfId="22419"/>
    <cellStyle name="Normal 2 2 2 2 3 4 2" xfId="22420"/>
    <cellStyle name="Normal 2 2 2 2 3 4 3" xfId="22421"/>
    <cellStyle name="Normal 2 2 2 2 3 5" xfId="22422"/>
    <cellStyle name="Normal 2 2 2 2 3 6" xfId="22423"/>
    <cellStyle name="Normal 2 2 2 2 3 7" xfId="22424"/>
    <cellStyle name="Normal 2 2 2 2 3 8" xfId="22425"/>
    <cellStyle name="Normal 2 2 2 2 4" xfId="22426"/>
    <cellStyle name="Normal 2 2 2 2 4 2" xfId="22427"/>
    <cellStyle name="Normal 2 2 2 2 4 3" xfId="22428"/>
    <cellStyle name="Normal 2 2 2 2 5" xfId="22429"/>
    <cellStyle name="Normal 2 2 2 2 5 2" xfId="22430"/>
    <cellStyle name="Normal 2 2 2 2 5 3" xfId="22431"/>
    <cellStyle name="Normal 2 2 2 2 6" xfId="22432"/>
    <cellStyle name="Normal 2 2 2 2 6 2" xfId="22433"/>
    <cellStyle name="Normal 2 2 2 2 6 3" xfId="22434"/>
    <cellStyle name="Normal 2 2 2 2 7" xfId="22435"/>
    <cellStyle name="Normal 2 2 2 2 8" xfId="22436"/>
    <cellStyle name="Normal 2 2 2 2 9" xfId="22437"/>
    <cellStyle name="Normal 2 2 2 20" xfId="22438"/>
    <cellStyle name="Normal 2 2 2 21" xfId="22439"/>
    <cellStyle name="Normal 2 2 2 22" xfId="22440"/>
    <cellStyle name="Normal 2 2 2 23" xfId="22441"/>
    <cellStyle name="Normal 2 2 2 24" xfId="22442"/>
    <cellStyle name="Normal 2 2 2 25" xfId="22443"/>
    <cellStyle name="Normal 2 2 2 26" xfId="22444"/>
    <cellStyle name="Normal 2 2 2 27" xfId="22445"/>
    <cellStyle name="Normal 2 2 2 28" xfId="22446"/>
    <cellStyle name="Normal 2 2 2 29" xfId="22447"/>
    <cellStyle name="Normal 2 2 2 3" xfId="22448"/>
    <cellStyle name="Normal 2 2 2 3 10" xfId="22449"/>
    <cellStyle name="Normal 2 2 2 3 11" xfId="22450"/>
    <cellStyle name="Normal 2 2 2 3 12" xfId="22451"/>
    <cellStyle name="Normal 2 2 2 3 13" xfId="22452"/>
    <cellStyle name="Normal 2 2 2 3 14" xfId="22453"/>
    <cellStyle name="Normal 2 2 2 3 15" xfId="22454"/>
    <cellStyle name="Normal 2 2 2 3 2" xfId="22455"/>
    <cellStyle name="Normal 2 2 2 3 2 2" xfId="22456"/>
    <cellStyle name="Normal 2 2 2 3 2 2 2" xfId="22457"/>
    <cellStyle name="Normal 2 2 2 3 2 2 2 2" xfId="22458"/>
    <cellStyle name="Normal 2 2 2 3 2 2 2 3" xfId="22459"/>
    <cellStyle name="Normal 2 2 2 3 2 2 3" xfId="22460"/>
    <cellStyle name="Normal 2 2 2 3 2 2 3 2" xfId="22461"/>
    <cellStyle name="Normal 2 2 2 3 2 2 3 3" xfId="22462"/>
    <cellStyle name="Normal 2 2 2 3 2 2 4" xfId="22463"/>
    <cellStyle name="Normal 2 2 2 3 2 2 4 2" xfId="22464"/>
    <cellStyle name="Normal 2 2 2 3 2 2 4 3" xfId="22465"/>
    <cellStyle name="Normal 2 2 2 3 2 2 5" xfId="22466"/>
    <cellStyle name="Normal 2 2 2 3 2 2 6" xfId="22467"/>
    <cellStyle name="Normal 2 2 2 3 2 2 7" xfId="22468"/>
    <cellStyle name="Normal 2 2 2 3 2 2 8" xfId="22469"/>
    <cellStyle name="Normal 2 2 2 3 2 3" xfId="22470"/>
    <cellStyle name="Normal 2 2 2 3 2 3 2" xfId="22471"/>
    <cellStyle name="Normal 2 2 2 3 2 3 3" xfId="22472"/>
    <cellStyle name="Normal 2 2 2 3 2 4" xfId="22473"/>
    <cellStyle name="Normal 2 2 2 3 2 4 2" xfId="22474"/>
    <cellStyle name="Normal 2 2 2 3 2 4 3" xfId="22475"/>
    <cellStyle name="Normal 2 2 2 3 2 5" xfId="22476"/>
    <cellStyle name="Normal 2 2 2 3 2 5 2" xfId="22477"/>
    <cellStyle name="Normal 2 2 2 3 2 5 3" xfId="22478"/>
    <cellStyle name="Normal 2 2 2 3 2 6" xfId="22479"/>
    <cellStyle name="Normal 2 2 2 3 2 7" xfId="22480"/>
    <cellStyle name="Normal 2 2 2 3 2 8" xfId="22481"/>
    <cellStyle name="Normal 2 2 2 3 2 9" xfId="22482"/>
    <cellStyle name="Normal 2 2 2 3 3" xfId="22483"/>
    <cellStyle name="Normal 2 2 2 3 3 2" xfId="22484"/>
    <cellStyle name="Normal 2 2 2 3 3 2 2" xfId="22485"/>
    <cellStyle name="Normal 2 2 2 3 3 2 3" xfId="22486"/>
    <cellStyle name="Normal 2 2 2 3 3 3" xfId="22487"/>
    <cellStyle name="Normal 2 2 2 3 3 3 2" xfId="22488"/>
    <cellStyle name="Normal 2 2 2 3 3 3 3" xfId="22489"/>
    <cellStyle name="Normal 2 2 2 3 3 4" xfId="22490"/>
    <cellStyle name="Normal 2 2 2 3 3 4 2" xfId="22491"/>
    <cellStyle name="Normal 2 2 2 3 3 4 3" xfId="22492"/>
    <cellStyle name="Normal 2 2 2 3 3 5" xfId="22493"/>
    <cellStyle name="Normal 2 2 2 3 3 6" xfId="22494"/>
    <cellStyle name="Normal 2 2 2 3 3 7" xfId="22495"/>
    <cellStyle name="Normal 2 2 2 3 3 8" xfId="22496"/>
    <cellStyle name="Normal 2 2 2 3 4" xfId="22497"/>
    <cellStyle name="Normal 2 2 2 3 4 2" xfId="22498"/>
    <cellStyle name="Normal 2 2 2 3 4 3" xfId="22499"/>
    <cellStyle name="Normal 2 2 2 3 5" xfId="22500"/>
    <cellStyle name="Normal 2 2 2 3 5 2" xfId="22501"/>
    <cellStyle name="Normal 2 2 2 3 5 3" xfId="22502"/>
    <cellStyle name="Normal 2 2 2 3 6" xfId="22503"/>
    <cellStyle name="Normal 2 2 2 3 6 2" xfId="22504"/>
    <cellStyle name="Normal 2 2 2 3 6 3" xfId="22505"/>
    <cellStyle name="Normal 2 2 2 3 7" xfId="22506"/>
    <cellStyle name="Normal 2 2 2 3 8" xfId="22507"/>
    <cellStyle name="Normal 2 2 2 3 9" xfId="22508"/>
    <cellStyle name="Normal 2 2 2 4" xfId="22509"/>
    <cellStyle name="Normal 2 2 2 4 10" xfId="22510"/>
    <cellStyle name="Normal 2 2 2 4 11" xfId="22511"/>
    <cellStyle name="Normal 2 2 2 4 12" xfId="22512"/>
    <cellStyle name="Normal 2 2 2 4 13" xfId="22513"/>
    <cellStyle name="Normal 2 2 2 4 14" xfId="22514"/>
    <cellStyle name="Normal 2 2 2 4 15" xfId="22515"/>
    <cellStyle name="Normal 2 2 2 4 2" xfId="22516"/>
    <cellStyle name="Normal 2 2 2 4 2 2" xfId="22517"/>
    <cellStyle name="Normal 2 2 2 4 2 2 2" xfId="22518"/>
    <cellStyle name="Normal 2 2 2 4 2 2 2 2" xfId="22519"/>
    <cellStyle name="Normal 2 2 2 4 2 2 2 3" xfId="22520"/>
    <cellStyle name="Normal 2 2 2 4 2 2 3" xfId="22521"/>
    <cellStyle name="Normal 2 2 2 4 2 2 3 2" xfId="22522"/>
    <cellStyle name="Normal 2 2 2 4 2 2 3 3" xfId="22523"/>
    <cellStyle name="Normal 2 2 2 4 2 2 4" xfId="22524"/>
    <cellStyle name="Normal 2 2 2 4 2 2 4 2" xfId="22525"/>
    <cellStyle name="Normal 2 2 2 4 2 2 4 3" xfId="22526"/>
    <cellStyle name="Normal 2 2 2 4 2 2 5" xfId="22527"/>
    <cellStyle name="Normal 2 2 2 4 2 2 6" xfId="22528"/>
    <cellStyle name="Normal 2 2 2 4 2 2 7" xfId="22529"/>
    <cellStyle name="Normal 2 2 2 4 2 2 8" xfId="22530"/>
    <cellStyle name="Normal 2 2 2 4 2 3" xfId="22531"/>
    <cellStyle name="Normal 2 2 2 4 2 3 2" xfId="22532"/>
    <cellStyle name="Normal 2 2 2 4 2 3 3" xfId="22533"/>
    <cellStyle name="Normal 2 2 2 4 2 4" xfId="22534"/>
    <cellStyle name="Normal 2 2 2 4 2 4 2" xfId="22535"/>
    <cellStyle name="Normal 2 2 2 4 2 4 3" xfId="22536"/>
    <cellStyle name="Normal 2 2 2 4 2 5" xfId="22537"/>
    <cellStyle name="Normal 2 2 2 4 2 5 2" xfId="22538"/>
    <cellStyle name="Normal 2 2 2 4 2 5 3" xfId="22539"/>
    <cellStyle name="Normal 2 2 2 4 2 6" xfId="22540"/>
    <cellStyle name="Normal 2 2 2 4 2 7" xfId="22541"/>
    <cellStyle name="Normal 2 2 2 4 2 8" xfId="22542"/>
    <cellStyle name="Normal 2 2 2 4 2 9" xfId="22543"/>
    <cellStyle name="Normal 2 2 2 4 3" xfId="22544"/>
    <cellStyle name="Normal 2 2 2 4 3 2" xfId="22545"/>
    <cellStyle name="Normal 2 2 2 4 3 2 2" xfId="22546"/>
    <cellStyle name="Normal 2 2 2 4 3 2 3" xfId="22547"/>
    <cellStyle name="Normal 2 2 2 4 3 3" xfId="22548"/>
    <cellStyle name="Normal 2 2 2 4 3 3 2" xfId="22549"/>
    <cellStyle name="Normal 2 2 2 4 3 3 3" xfId="22550"/>
    <cellStyle name="Normal 2 2 2 4 3 4" xfId="22551"/>
    <cellStyle name="Normal 2 2 2 4 3 4 2" xfId="22552"/>
    <cellStyle name="Normal 2 2 2 4 3 4 3" xfId="22553"/>
    <cellStyle name="Normal 2 2 2 4 3 5" xfId="22554"/>
    <cellStyle name="Normal 2 2 2 4 3 6" xfId="22555"/>
    <cellStyle name="Normal 2 2 2 4 3 7" xfId="22556"/>
    <cellStyle name="Normal 2 2 2 4 3 8" xfId="22557"/>
    <cellStyle name="Normal 2 2 2 4 4" xfId="22558"/>
    <cellStyle name="Normal 2 2 2 4 4 2" xfId="22559"/>
    <cellStyle name="Normal 2 2 2 4 4 3" xfId="22560"/>
    <cellStyle name="Normal 2 2 2 4 5" xfId="22561"/>
    <cellStyle name="Normal 2 2 2 4 5 2" xfId="22562"/>
    <cellStyle name="Normal 2 2 2 4 5 3" xfId="22563"/>
    <cellStyle name="Normal 2 2 2 4 6" xfId="22564"/>
    <cellStyle name="Normal 2 2 2 4 6 2" xfId="22565"/>
    <cellStyle name="Normal 2 2 2 4 6 3" xfId="22566"/>
    <cellStyle name="Normal 2 2 2 4 7" xfId="22567"/>
    <cellStyle name="Normal 2 2 2 4 8" xfId="22568"/>
    <cellStyle name="Normal 2 2 2 4 9" xfId="22569"/>
    <cellStyle name="Normal 2 2 2 5" xfId="22570"/>
    <cellStyle name="Normal 2 2 2 5 10" xfId="22571"/>
    <cellStyle name="Normal 2 2 2 5 11" xfId="22572"/>
    <cellStyle name="Normal 2 2 2 5 12" xfId="22573"/>
    <cellStyle name="Normal 2 2 2 5 13" xfId="22574"/>
    <cellStyle name="Normal 2 2 2 5 14" xfId="22575"/>
    <cellStyle name="Normal 2 2 2 5 15" xfId="22576"/>
    <cellStyle name="Normal 2 2 2 5 2" xfId="22577"/>
    <cellStyle name="Normal 2 2 2 5 2 2" xfId="22578"/>
    <cellStyle name="Normal 2 2 2 5 2 2 2" xfId="22579"/>
    <cellStyle name="Normal 2 2 2 5 2 2 2 2" xfId="22580"/>
    <cellStyle name="Normal 2 2 2 5 2 2 2 3" xfId="22581"/>
    <cellStyle name="Normal 2 2 2 5 2 2 3" xfId="22582"/>
    <cellStyle name="Normal 2 2 2 5 2 2 3 2" xfId="22583"/>
    <cellStyle name="Normal 2 2 2 5 2 2 3 3" xfId="22584"/>
    <cellStyle name="Normal 2 2 2 5 2 2 4" xfId="22585"/>
    <cellStyle name="Normal 2 2 2 5 2 2 4 2" xfId="22586"/>
    <cellStyle name="Normal 2 2 2 5 2 2 4 3" xfId="22587"/>
    <cellStyle name="Normal 2 2 2 5 2 2 5" xfId="22588"/>
    <cellStyle name="Normal 2 2 2 5 2 2 6" xfId="22589"/>
    <cellStyle name="Normal 2 2 2 5 2 2 7" xfId="22590"/>
    <cellStyle name="Normal 2 2 2 5 2 2 8" xfId="22591"/>
    <cellStyle name="Normal 2 2 2 5 2 3" xfId="22592"/>
    <cellStyle name="Normal 2 2 2 5 2 3 2" xfId="22593"/>
    <cellStyle name="Normal 2 2 2 5 2 3 3" xfId="22594"/>
    <cellStyle name="Normal 2 2 2 5 2 4" xfId="22595"/>
    <cellStyle name="Normal 2 2 2 5 2 4 2" xfId="22596"/>
    <cellStyle name="Normal 2 2 2 5 2 4 3" xfId="22597"/>
    <cellStyle name="Normal 2 2 2 5 2 5" xfId="22598"/>
    <cellStyle name="Normal 2 2 2 5 2 5 2" xfId="22599"/>
    <cellStyle name="Normal 2 2 2 5 2 5 3" xfId="22600"/>
    <cellStyle name="Normal 2 2 2 5 2 6" xfId="22601"/>
    <cellStyle name="Normal 2 2 2 5 2 7" xfId="22602"/>
    <cellStyle name="Normal 2 2 2 5 2 8" xfId="22603"/>
    <cellStyle name="Normal 2 2 2 5 2 9" xfId="22604"/>
    <cellStyle name="Normal 2 2 2 5 3" xfId="22605"/>
    <cellStyle name="Normal 2 2 2 5 3 2" xfId="22606"/>
    <cellStyle name="Normal 2 2 2 5 3 2 2" xfId="22607"/>
    <cellStyle name="Normal 2 2 2 5 3 2 3" xfId="22608"/>
    <cellStyle name="Normal 2 2 2 5 3 3" xfId="22609"/>
    <cellStyle name="Normal 2 2 2 5 3 3 2" xfId="22610"/>
    <cellStyle name="Normal 2 2 2 5 3 3 3" xfId="22611"/>
    <cellStyle name="Normal 2 2 2 5 3 4" xfId="22612"/>
    <cellStyle name="Normal 2 2 2 5 3 4 2" xfId="22613"/>
    <cellStyle name="Normal 2 2 2 5 3 4 3" xfId="22614"/>
    <cellStyle name="Normal 2 2 2 5 3 5" xfId="22615"/>
    <cellStyle name="Normal 2 2 2 5 3 6" xfId="22616"/>
    <cellStyle name="Normal 2 2 2 5 3 7" xfId="22617"/>
    <cellStyle name="Normal 2 2 2 5 3 8" xfId="22618"/>
    <cellStyle name="Normal 2 2 2 5 4" xfId="22619"/>
    <cellStyle name="Normal 2 2 2 5 4 2" xfId="22620"/>
    <cellStyle name="Normal 2 2 2 5 4 3" xfId="22621"/>
    <cellStyle name="Normal 2 2 2 5 5" xfId="22622"/>
    <cellStyle name="Normal 2 2 2 5 5 2" xfId="22623"/>
    <cellStyle name="Normal 2 2 2 5 5 3" xfId="22624"/>
    <cellStyle name="Normal 2 2 2 5 6" xfId="22625"/>
    <cellStyle name="Normal 2 2 2 5 6 2" xfId="22626"/>
    <cellStyle name="Normal 2 2 2 5 6 3" xfId="22627"/>
    <cellStyle name="Normal 2 2 2 5 7" xfId="22628"/>
    <cellStyle name="Normal 2 2 2 5 8" xfId="22629"/>
    <cellStyle name="Normal 2 2 2 5 9" xfId="22630"/>
    <cellStyle name="Normal 2 2 2 6" xfId="22631"/>
    <cellStyle name="Normal 2 2 2 6 10" xfId="22632"/>
    <cellStyle name="Normal 2 2 2 6 11" xfId="22633"/>
    <cellStyle name="Normal 2 2 2 6 12" xfId="22634"/>
    <cellStyle name="Normal 2 2 2 6 13" xfId="22635"/>
    <cellStyle name="Normal 2 2 2 6 14" xfId="22636"/>
    <cellStyle name="Normal 2 2 2 6 15" xfId="22637"/>
    <cellStyle name="Normal 2 2 2 6 2" xfId="22638"/>
    <cellStyle name="Normal 2 2 2 6 2 2" xfId="22639"/>
    <cellStyle name="Normal 2 2 2 6 2 2 2" xfId="22640"/>
    <cellStyle name="Normal 2 2 2 6 2 2 2 2" xfId="22641"/>
    <cellStyle name="Normal 2 2 2 6 2 2 2 3" xfId="22642"/>
    <cellStyle name="Normal 2 2 2 6 2 2 3" xfId="22643"/>
    <cellStyle name="Normal 2 2 2 6 2 2 3 2" xfId="22644"/>
    <cellStyle name="Normal 2 2 2 6 2 2 3 3" xfId="22645"/>
    <cellStyle name="Normal 2 2 2 6 2 2 4" xfId="22646"/>
    <cellStyle name="Normal 2 2 2 6 2 2 4 2" xfId="22647"/>
    <cellStyle name="Normal 2 2 2 6 2 2 4 3" xfId="22648"/>
    <cellStyle name="Normal 2 2 2 6 2 2 5" xfId="22649"/>
    <cellStyle name="Normal 2 2 2 6 2 2 6" xfId="22650"/>
    <cellStyle name="Normal 2 2 2 6 2 2 7" xfId="22651"/>
    <cellStyle name="Normal 2 2 2 6 2 2 8" xfId="22652"/>
    <cellStyle name="Normal 2 2 2 6 2 3" xfId="22653"/>
    <cellStyle name="Normal 2 2 2 6 2 3 2" xfId="22654"/>
    <cellStyle name="Normal 2 2 2 6 2 3 3" xfId="22655"/>
    <cellStyle name="Normal 2 2 2 6 2 4" xfId="22656"/>
    <cellStyle name="Normal 2 2 2 6 2 4 2" xfId="22657"/>
    <cellStyle name="Normal 2 2 2 6 2 4 3" xfId="22658"/>
    <cellStyle name="Normal 2 2 2 6 2 5" xfId="22659"/>
    <cellStyle name="Normal 2 2 2 6 2 5 2" xfId="22660"/>
    <cellStyle name="Normal 2 2 2 6 2 5 3" xfId="22661"/>
    <cellStyle name="Normal 2 2 2 6 2 6" xfId="22662"/>
    <cellStyle name="Normal 2 2 2 6 2 7" xfId="22663"/>
    <cellStyle name="Normal 2 2 2 6 2 8" xfId="22664"/>
    <cellStyle name="Normal 2 2 2 6 2 9" xfId="22665"/>
    <cellStyle name="Normal 2 2 2 6 3" xfId="22666"/>
    <cellStyle name="Normal 2 2 2 6 3 2" xfId="22667"/>
    <cellStyle name="Normal 2 2 2 6 3 2 2" xfId="22668"/>
    <cellStyle name="Normal 2 2 2 6 3 2 3" xfId="22669"/>
    <cellStyle name="Normal 2 2 2 6 3 3" xfId="22670"/>
    <cellStyle name="Normal 2 2 2 6 3 3 2" xfId="22671"/>
    <cellStyle name="Normal 2 2 2 6 3 3 3" xfId="22672"/>
    <cellStyle name="Normal 2 2 2 6 3 4" xfId="22673"/>
    <cellStyle name="Normal 2 2 2 6 3 4 2" xfId="22674"/>
    <cellStyle name="Normal 2 2 2 6 3 4 3" xfId="22675"/>
    <cellStyle name="Normal 2 2 2 6 3 5" xfId="22676"/>
    <cellStyle name="Normal 2 2 2 6 3 6" xfId="22677"/>
    <cellStyle name="Normal 2 2 2 6 3 7" xfId="22678"/>
    <cellStyle name="Normal 2 2 2 6 3 8" xfId="22679"/>
    <cellStyle name="Normal 2 2 2 6 4" xfId="22680"/>
    <cellStyle name="Normal 2 2 2 6 4 2" xfId="22681"/>
    <cellStyle name="Normal 2 2 2 6 4 3" xfId="22682"/>
    <cellStyle name="Normal 2 2 2 6 5" xfId="22683"/>
    <cellStyle name="Normal 2 2 2 6 5 2" xfId="22684"/>
    <cellStyle name="Normal 2 2 2 6 5 3" xfId="22685"/>
    <cellStyle name="Normal 2 2 2 6 6" xfId="22686"/>
    <cellStyle name="Normal 2 2 2 6 6 2" xfId="22687"/>
    <cellStyle name="Normal 2 2 2 6 6 3" xfId="22688"/>
    <cellStyle name="Normal 2 2 2 6 7" xfId="22689"/>
    <cellStyle name="Normal 2 2 2 6 8" xfId="22690"/>
    <cellStyle name="Normal 2 2 2 6 9" xfId="22691"/>
    <cellStyle name="Normal 2 2 2 7" xfId="22692"/>
    <cellStyle name="Normal 2 2 2 7 10" xfId="22693"/>
    <cellStyle name="Normal 2 2 2 7 11" xfId="22694"/>
    <cellStyle name="Normal 2 2 2 7 12" xfId="22695"/>
    <cellStyle name="Normal 2 2 2 7 13" xfId="22696"/>
    <cellStyle name="Normal 2 2 2 7 14" xfId="22697"/>
    <cellStyle name="Normal 2 2 2 7 15" xfId="22698"/>
    <cellStyle name="Normal 2 2 2 7 2" xfId="22699"/>
    <cellStyle name="Normal 2 2 2 7 2 2" xfId="22700"/>
    <cellStyle name="Normal 2 2 2 7 2 2 2" xfId="22701"/>
    <cellStyle name="Normal 2 2 2 7 2 2 2 2" xfId="22702"/>
    <cellStyle name="Normal 2 2 2 7 2 2 2 3" xfId="22703"/>
    <cellStyle name="Normal 2 2 2 7 2 2 3" xfId="22704"/>
    <cellStyle name="Normal 2 2 2 7 2 2 3 2" xfId="22705"/>
    <cellStyle name="Normal 2 2 2 7 2 2 3 3" xfId="22706"/>
    <cellStyle name="Normal 2 2 2 7 2 2 4" xfId="22707"/>
    <cellStyle name="Normal 2 2 2 7 2 2 4 2" xfId="22708"/>
    <cellStyle name="Normal 2 2 2 7 2 2 4 3" xfId="22709"/>
    <cellStyle name="Normal 2 2 2 7 2 2 5" xfId="22710"/>
    <cellStyle name="Normal 2 2 2 7 2 2 6" xfId="22711"/>
    <cellStyle name="Normal 2 2 2 7 2 2 7" xfId="22712"/>
    <cellStyle name="Normal 2 2 2 7 2 2 8" xfId="22713"/>
    <cellStyle name="Normal 2 2 2 7 2 3" xfId="22714"/>
    <cellStyle name="Normal 2 2 2 7 2 3 2" xfId="22715"/>
    <cellStyle name="Normal 2 2 2 7 2 3 3" xfId="22716"/>
    <cellStyle name="Normal 2 2 2 7 2 4" xfId="22717"/>
    <cellStyle name="Normal 2 2 2 7 2 4 2" xfId="22718"/>
    <cellStyle name="Normal 2 2 2 7 2 4 3" xfId="22719"/>
    <cellStyle name="Normal 2 2 2 7 2 5" xfId="22720"/>
    <cellStyle name="Normal 2 2 2 7 2 5 2" xfId="22721"/>
    <cellStyle name="Normal 2 2 2 7 2 5 3" xfId="22722"/>
    <cellStyle name="Normal 2 2 2 7 2 6" xfId="22723"/>
    <cellStyle name="Normal 2 2 2 7 2 7" xfId="22724"/>
    <cellStyle name="Normal 2 2 2 7 2 8" xfId="22725"/>
    <cellStyle name="Normal 2 2 2 7 2 9" xfId="22726"/>
    <cellStyle name="Normal 2 2 2 7 3" xfId="22727"/>
    <cellStyle name="Normal 2 2 2 7 3 2" xfId="22728"/>
    <cellStyle name="Normal 2 2 2 7 3 2 2" xfId="22729"/>
    <cellStyle name="Normal 2 2 2 7 3 2 3" xfId="22730"/>
    <cellStyle name="Normal 2 2 2 7 3 3" xfId="22731"/>
    <cellStyle name="Normal 2 2 2 7 3 3 2" xfId="22732"/>
    <cellStyle name="Normal 2 2 2 7 3 3 3" xfId="22733"/>
    <cellStyle name="Normal 2 2 2 7 3 4" xfId="22734"/>
    <cellStyle name="Normal 2 2 2 7 3 4 2" xfId="22735"/>
    <cellStyle name="Normal 2 2 2 7 3 4 3" xfId="22736"/>
    <cellStyle name="Normal 2 2 2 7 3 5" xfId="22737"/>
    <cellStyle name="Normal 2 2 2 7 3 6" xfId="22738"/>
    <cellStyle name="Normal 2 2 2 7 3 7" xfId="22739"/>
    <cellStyle name="Normal 2 2 2 7 3 8" xfId="22740"/>
    <cellStyle name="Normal 2 2 2 7 4" xfId="22741"/>
    <cellStyle name="Normal 2 2 2 7 4 2" xfId="22742"/>
    <cellStyle name="Normal 2 2 2 7 4 3" xfId="22743"/>
    <cellStyle name="Normal 2 2 2 7 5" xfId="22744"/>
    <cellStyle name="Normal 2 2 2 7 5 2" xfId="22745"/>
    <cellStyle name="Normal 2 2 2 7 5 3" xfId="22746"/>
    <cellStyle name="Normal 2 2 2 7 6" xfId="22747"/>
    <cellStyle name="Normal 2 2 2 7 6 2" xfId="22748"/>
    <cellStyle name="Normal 2 2 2 7 6 3" xfId="22749"/>
    <cellStyle name="Normal 2 2 2 7 7" xfId="22750"/>
    <cellStyle name="Normal 2 2 2 7 8" xfId="22751"/>
    <cellStyle name="Normal 2 2 2 7 9" xfId="22752"/>
    <cellStyle name="Normal 2 2 2 8" xfId="22753"/>
    <cellStyle name="Normal 2 2 2 8 10" xfId="22754"/>
    <cellStyle name="Normal 2 2 2 8 11" xfId="22755"/>
    <cellStyle name="Normal 2 2 2 8 12" xfId="22756"/>
    <cellStyle name="Normal 2 2 2 8 13" xfId="22757"/>
    <cellStyle name="Normal 2 2 2 8 14" xfId="22758"/>
    <cellStyle name="Normal 2 2 2 8 15" xfId="22759"/>
    <cellStyle name="Normal 2 2 2 8 2" xfId="22760"/>
    <cellStyle name="Normal 2 2 2 8 2 2" xfId="22761"/>
    <cellStyle name="Normal 2 2 2 8 2 2 2" xfId="22762"/>
    <cellStyle name="Normal 2 2 2 8 2 2 2 2" xfId="22763"/>
    <cellStyle name="Normal 2 2 2 8 2 2 2 3" xfId="22764"/>
    <cellStyle name="Normal 2 2 2 8 2 2 3" xfId="22765"/>
    <cellStyle name="Normal 2 2 2 8 2 2 3 2" xfId="22766"/>
    <cellStyle name="Normal 2 2 2 8 2 2 3 3" xfId="22767"/>
    <cellStyle name="Normal 2 2 2 8 2 2 4" xfId="22768"/>
    <cellStyle name="Normal 2 2 2 8 2 2 4 2" xfId="22769"/>
    <cellStyle name="Normal 2 2 2 8 2 2 4 3" xfId="22770"/>
    <cellStyle name="Normal 2 2 2 8 2 2 5" xfId="22771"/>
    <cellStyle name="Normal 2 2 2 8 2 2 6" xfId="22772"/>
    <cellStyle name="Normal 2 2 2 8 2 2 7" xfId="22773"/>
    <cellStyle name="Normal 2 2 2 8 2 2 8" xfId="22774"/>
    <cellStyle name="Normal 2 2 2 8 2 3" xfId="22775"/>
    <cellStyle name="Normal 2 2 2 8 2 3 2" xfId="22776"/>
    <cellStyle name="Normal 2 2 2 8 2 3 3" xfId="22777"/>
    <cellStyle name="Normal 2 2 2 8 2 4" xfId="22778"/>
    <cellStyle name="Normal 2 2 2 8 2 4 2" xfId="22779"/>
    <cellStyle name="Normal 2 2 2 8 2 4 3" xfId="22780"/>
    <cellStyle name="Normal 2 2 2 8 2 5" xfId="22781"/>
    <cellStyle name="Normal 2 2 2 8 2 5 2" xfId="22782"/>
    <cellStyle name="Normal 2 2 2 8 2 5 3" xfId="22783"/>
    <cellStyle name="Normal 2 2 2 8 2 6" xfId="22784"/>
    <cellStyle name="Normal 2 2 2 8 2 7" xfId="22785"/>
    <cellStyle name="Normal 2 2 2 8 2 8" xfId="22786"/>
    <cellStyle name="Normal 2 2 2 8 2 9" xfId="22787"/>
    <cellStyle name="Normal 2 2 2 8 3" xfId="22788"/>
    <cellStyle name="Normal 2 2 2 8 3 2" xfId="22789"/>
    <cellStyle name="Normal 2 2 2 8 3 2 2" xfId="22790"/>
    <cellStyle name="Normal 2 2 2 8 3 2 3" xfId="22791"/>
    <cellStyle name="Normal 2 2 2 8 3 3" xfId="22792"/>
    <cellStyle name="Normal 2 2 2 8 3 3 2" xfId="22793"/>
    <cellStyle name="Normal 2 2 2 8 3 3 3" xfId="22794"/>
    <cellStyle name="Normal 2 2 2 8 3 4" xfId="22795"/>
    <cellStyle name="Normal 2 2 2 8 3 4 2" xfId="22796"/>
    <cellStyle name="Normal 2 2 2 8 3 4 3" xfId="22797"/>
    <cellStyle name="Normal 2 2 2 8 3 5" xfId="22798"/>
    <cellStyle name="Normal 2 2 2 8 3 6" xfId="22799"/>
    <cellStyle name="Normal 2 2 2 8 3 7" xfId="22800"/>
    <cellStyle name="Normal 2 2 2 8 3 8" xfId="22801"/>
    <cellStyle name="Normal 2 2 2 8 4" xfId="22802"/>
    <cellStyle name="Normal 2 2 2 8 4 2" xfId="22803"/>
    <cellStyle name="Normal 2 2 2 8 4 3" xfId="22804"/>
    <cellStyle name="Normal 2 2 2 8 5" xfId="22805"/>
    <cellStyle name="Normal 2 2 2 8 5 2" xfId="22806"/>
    <cellStyle name="Normal 2 2 2 8 5 3" xfId="22807"/>
    <cellStyle name="Normal 2 2 2 8 6" xfId="22808"/>
    <cellStyle name="Normal 2 2 2 8 6 2" xfId="22809"/>
    <cellStyle name="Normal 2 2 2 8 6 3" xfId="22810"/>
    <cellStyle name="Normal 2 2 2 8 7" xfId="22811"/>
    <cellStyle name="Normal 2 2 2 8 8" xfId="22812"/>
    <cellStyle name="Normal 2 2 2 8 9" xfId="22813"/>
    <cellStyle name="Normal 2 2 2 9" xfId="22814"/>
    <cellStyle name="Normal 2 2 2 9 10" xfId="22815"/>
    <cellStyle name="Normal 2 2 2 9 11" xfId="22816"/>
    <cellStyle name="Normal 2 2 2 9 12" xfId="22817"/>
    <cellStyle name="Normal 2 2 2 9 13" xfId="22818"/>
    <cellStyle name="Normal 2 2 2 9 14" xfId="22819"/>
    <cellStyle name="Normal 2 2 2 9 15" xfId="22820"/>
    <cellStyle name="Normal 2 2 2 9 2" xfId="22821"/>
    <cellStyle name="Normal 2 2 2 9 2 2" xfId="22822"/>
    <cellStyle name="Normal 2 2 2 9 2 2 2" xfId="22823"/>
    <cellStyle name="Normal 2 2 2 9 2 2 2 2" xfId="22824"/>
    <cellStyle name="Normal 2 2 2 9 2 2 2 3" xfId="22825"/>
    <cellStyle name="Normal 2 2 2 9 2 2 3" xfId="22826"/>
    <cellStyle name="Normal 2 2 2 9 2 2 3 2" xfId="22827"/>
    <cellStyle name="Normal 2 2 2 9 2 2 3 3" xfId="22828"/>
    <cellStyle name="Normal 2 2 2 9 2 2 4" xfId="22829"/>
    <cellStyle name="Normal 2 2 2 9 2 2 4 2" xfId="22830"/>
    <cellStyle name="Normal 2 2 2 9 2 2 4 3" xfId="22831"/>
    <cellStyle name="Normal 2 2 2 9 2 2 5" xfId="22832"/>
    <cellStyle name="Normal 2 2 2 9 2 2 6" xfId="22833"/>
    <cellStyle name="Normal 2 2 2 9 2 2 7" xfId="22834"/>
    <cellStyle name="Normal 2 2 2 9 2 2 8" xfId="22835"/>
    <cellStyle name="Normal 2 2 2 9 2 3" xfId="22836"/>
    <cellStyle name="Normal 2 2 2 9 2 3 2" xfId="22837"/>
    <cellStyle name="Normal 2 2 2 9 2 3 3" xfId="22838"/>
    <cellStyle name="Normal 2 2 2 9 2 4" xfId="22839"/>
    <cellStyle name="Normal 2 2 2 9 2 4 2" xfId="22840"/>
    <cellStyle name="Normal 2 2 2 9 2 4 3" xfId="22841"/>
    <cellStyle name="Normal 2 2 2 9 2 5" xfId="22842"/>
    <cellStyle name="Normal 2 2 2 9 2 5 2" xfId="22843"/>
    <cellStyle name="Normal 2 2 2 9 2 5 3" xfId="22844"/>
    <cellStyle name="Normal 2 2 2 9 2 6" xfId="22845"/>
    <cellStyle name="Normal 2 2 2 9 2 7" xfId="22846"/>
    <cellStyle name="Normal 2 2 2 9 2 8" xfId="22847"/>
    <cellStyle name="Normal 2 2 2 9 2 9" xfId="22848"/>
    <cellStyle name="Normal 2 2 2 9 3" xfId="22849"/>
    <cellStyle name="Normal 2 2 2 9 3 2" xfId="22850"/>
    <cellStyle name="Normal 2 2 2 9 3 2 2" xfId="22851"/>
    <cellStyle name="Normal 2 2 2 9 3 2 3" xfId="22852"/>
    <cellStyle name="Normal 2 2 2 9 3 3" xfId="22853"/>
    <cellStyle name="Normal 2 2 2 9 3 3 2" xfId="22854"/>
    <cellStyle name="Normal 2 2 2 9 3 3 3" xfId="22855"/>
    <cellStyle name="Normal 2 2 2 9 3 4" xfId="22856"/>
    <cellStyle name="Normal 2 2 2 9 3 4 2" xfId="22857"/>
    <cellStyle name="Normal 2 2 2 9 3 4 3" xfId="22858"/>
    <cellStyle name="Normal 2 2 2 9 3 5" xfId="22859"/>
    <cellStyle name="Normal 2 2 2 9 3 6" xfId="22860"/>
    <cellStyle name="Normal 2 2 2 9 3 7" xfId="22861"/>
    <cellStyle name="Normal 2 2 2 9 3 8" xfId="22862"/>
    <cellStyle name="Normal 2 2 2 9 4" xfId="22863"/>
    <cellStyle name="Normal 2 2 2 9 4 2" xfId="22864"/>
    <cellStyle name="Normal 2 2 2 9 4 3" xfId="22865"/>
    <cellStyle name="Normal 2 2 2 9 5" xfId="22866"/>
    <cellStyle name="Normal 2 2 2 9 5 2" xfId="22867"/>
    <cellStyle name="Normal 2 2 2 9 5 3" xfId="22868"/>
    <cellStyle name="Normal 2 2 2 9 6" xfId="22869"/>
    <cellStyle name="Normal 2 2 2 9 6 2" xfId="22870"/>
    <cellStyle name="Normal 2 2 2 9 6 3" xfId="22871"/>
    <cellStyle name="Normal 2 2 2 9 7" xfId="22872"/>
    <cellStyle name="Normal 2 2 2 9 8" xfId="22873"/>
    <cellStyle name="Normal 2 2 2 9 9" xfId="22874"/>
    <cellStyle name="Normal 2 2 20" xfId="22875"/>
    <cellStyle name="Normal 2 2 21" xfId="22876"/>
    <cellStyle name="Normal 2 2 22" xfId="22877"/>
    <cellStyle name="Normal 2 2 23" xfId="22878"/>
    <cellStyle name="Normal 2 2 24" xfId="22879"/>
    <cellStyle name="Normal 2 2 25" xfId="22880"/>
    <cellStyle name="Normal 2 2 26" xfId="22881"/>
    <cellStyle name="Normal 2 2 27" xfId="22882"/>
    <cellStyle name="Normal 2 2 28" xfId="22883"/>
    <cellStyle name="Normal 2 2 29" xfId="22884"/>
    <cellStyle name="Normal 2 2 3" xfId="22885"/>
    <cellStyle name="Normal 2 2 3 2" xfId="22886"/>
    <cellStyle name="Normal 2 2 3 2 2" xfId="22887"/>
    <cellStyle name="Normal 2 2 3 2 2 2" xfId="22888"/>
    <cellStyle name="Normal 2 2 3 2 2 2 2" xfId="22889"/>
    <cellStyle name="Normal 2 2 3 2 2 2 3" xfId="22890"/>
    <cellStyle name="Normal 2 2 3 2 2 2 4" xfId="22891"/>
    <cellStyle name="Normal 2 2 3 2 2 2 5" xfId="22892"/>
    <cellStyle name="Normal 2 2 3 2 2 3" xfId="22893"/>
    <cellStyle name="Normal 2 2 3 2 3" xfId="22894"/>
    <cellStyle name="Normal 2 2 3 2 3 2" xfId="22895"/>
    <cellStyle name="Normal 2 2 3 2 3 3" xfId="22896"/>
    <cellStyle name="Normal 2 2 3 2 3 4" xfId="22897"/>
    <cellStyle name="Normal 2 2 3 2 4" xfId="22898"/>
    <cellStyle name="Normal 2 2 3 2 5" xfId="22899"/>
    <cellStyle name="Normal 2 2 3 2 6" xfId="22900"/>
    <cellStyle name="Normal 2 2 3 2 7" xfId="22901"/>
    <cellStyle name="Normal 2 2 3 3" xfId="22902"/>
    <cellStyle name="Normal 2 2 3 4" xfId="22903"/>
    <cellStyle name="Normal 2 2 3 5" xfId="22904"/>
    <cellStyle name="Normal 2 2 3 6" xfId="22905"/>
    <cellStyle name="Normal 2 2 30" xfId="22906"/>
    <cellStyle name="Normal 2 2 31" xfId="22907"/>
    <cellStyle name="Normal 2 2 32" xfId="22908"/>
    <cellStyle name="Normal 2 2 33" xfId="22909"/>
    <cellStyle name="Normal 2 2 34" xfId="22910"/>
    <cellStyle name="Normal 2 2 35" xfId="22911"/>
    <cellStyle name="Normal 2 2 36" xfId="22912"/>
    <cellStyle name="Normal 2 2 37" xfId="22913"/>
    <cellStyle name="Normal 2 2 38" xfId="22914"/>
    <cellStyle name="Normal 2 2 39" xfId="22915"/>
    <cellStyle name="Normal 2 2 4" xfId="22916"/>
    <cellStyle name="Normal 2 2 4 2" xfId="22917"/>
    <cellStyle name="Normal 2 2 4 3" xfId="22918"/>
    <cellStyle name="Normal 2 2 4 4" xfId="22919"/>
    <cellStyle name="Normal 2 2 40" xfId="22920"/>
    <cellStyle name="Normal 2 2 41" xfId="22921"/>
    <cellStyle name="Normal 2 2 42" xfId="22922"/>
    <cellStyle name="Normal 2 2 43" xfId="22923"/>
    <cellStyle name="Normal 2 2 44" xfId="22924"/>
    <cellStyle name="Normal 2 2 5" xfId="22925"/>
    <cellStyle name="Normal 2 2 5 2" xfId="22926"/>
    <cellStyle name="Normal 2 2 5 3" xfId="22927"/>
    <cellStyle name="Normal 2 2 5 4" xfId="22928"/>
    <cellStyle name="Normal 2 2 6" xfId="22929"/>
    <cellStyle name="Normal 2 2 6 2" xfId="22930"/>
    <cellStyle name="Normal 2 2 6 3" xfId="22931"/>
    <cellStyle name="Normal 2 2 6 4" xfId="22932"/>
    <cellStyle name="Normal 2 2 7" xfId="22933"/>
    <cellStyle name="Normal 2 2 7 2" xfId="22934"/>
    <cellStyle name="Normal 2 2 7 3" xfId="22935"/>
    <cellStyle name="Normal 2 2 7 4" xfId="22936"/>
    <cellStyle name="Normal 2 2 8" xfId="22937"/>
    <cellStyle name="Normal 2 2 8 2" xfId="22938"/>
    <cellStyle name="Normal 2 2 8 3" xfId="22939"/>
    <cellStyle name="Normal 2 2 8 4" xfId="22940"/>
    <cellStyle name="Normal 2 2 9" xfId="22941"/>
    <cellStyle name="Normal 2 2 9 2" xfId="22942"/>
    <cellStyle name="Normal 2 2 9 3" xfId="22943"/>
    <cellStyle name="Normal 2 2 9 4" xfId="22944"/>
    <cellStyle name="Normal 2 2_ 5. Avanzada" xfId="22945"/>
    <cellStyle name="Normal 2 20" xfId="22946"/>
    <cellStyle name="Normal 2 20 10" xfId="22947"/>
    <cellStyle name="Normal 2 20 11" xfId="22948"/>
    <cellStyle name="Normal 2 20 12" xfId="22949"/>
    <cellStyle name="Normal 2 20 13" xfId="22950"/>
    <cellStyle name="Normal 2 20 14" xfId="22951"/>
    <cellStyle name="Normal 2 20 15" xfId="22952"/>
    <cellStyle name="Normal 2 20 16" xfId="22953"/>
    <cellStyle name="Normal 2 20 17" xfId="22954"/>
    <cellStyle name="Normal 2 20 18" xfId="22955"/>
    <cellStyle name="Normal 2 20 19" xfId="22956"/>
    <cellStyle name="Normal 2 20 2" xfId="22957"/>
    <cellStyle name="Normal 2 20 20" xfId="22958"/>
    <cellStyle name="Normal 2 20 21" xfId="22959"/>
    <cellStyle name="Normal 2 20 22" xfId="22960"/>
    <cellStyle name="Normal 2 20 23" xfId="22961"/>
    <cellStyle name="Normal 2 20 24" xfId="22962"/>
    <cellStyle name="Normal 2 20 25" xfId="22963"/>
    <cellStyle name="Normal 2 20 26" xfId="22964"/>
    <cellStyle name="Normal 2 20 27" xfId="22965"/>
    <cellStyle name="Normal 2 20 28" xfId="22966"/>
    <cellStyle name="Normal 2 20 29" xfId="22967"/>
    <cellStyle name="Normal 2 20 3" xfId="22968"/>
    <cellStyle name="Normal 2 20 30" xfId="22969"/>
    <cellStyle name="Normal 2 20 31" xfId="22970"/>
    <cellStyle name="Normal 2 20 32" xfId="22971"/>
    <cellStyle name="Normal 2 20 33" xfId="22972"/>
    <cellStyle name="Normal 2 20 4" xfId="22973"/>
    <cellStyle name="Normal 2 20 5" xfId="22974"/>
    <cellStyle name="Normal 2 20 6" xfId="22975"/>
    <cellStyle name="Normal 2 20 7" xfId="22976"/>
    <cellStyle name="Normal 2 20 8" xfId="22977"/>
    <cellStyle name="Normal 2 20 9" xfId="22978"/>
    <cellStyle name="Normal 2 200" xfId="22979"/>
    <cellStyle name="Normal 2 200 2" xfId="22980"/>
    <cellStyle name="Normal 2 201" xfId="22981"/>
    <cellStyle name="Normal 2 201 2" xfId="22982"/>
    <cellStyle name="Normal 2 202" xfId="22983"/>
    <cellStyle name="Normal 2 202 2" xfId="22984"/>
    <cellStyle name="Normal 2 203" xfId="22985"/>
    <cellStyle name="Normal 2 203 2" xfId="22986"/>
    <cellStyle name="Normal 2 204" xfId="22987"/>
    <cellStyle name="Normal 2 204 2" xfId="22988"/>
    <cellStyle name="Normal 2 205" xfId="22989"/>
    <cellStyle name="Normal 2 205 2" xfId="22990"/>
    <cellStyle name="Normal 2 206" xfId="22991"/>
    <cellStyle name="Normal 2 206 2" xfId="22992"/>
    <cellStyle name="Normal 2 207" xfId="22993"/>
    <cellStyle name="Normal 2 207 2" xfId="22994"/>
    <cellStyle name="Normal 2 208" xfId="22995"/>
    <cellStyle name="Normal 2 208 2" xfId="22996"/>
    <cellStyle name="Normal 2 209" xfId="22997"/>
    <cellStyle name="Normal 2 209 2" xfId="22998"/>
    <cellStyle name="Normal 2 21" xfId="22999"/>
    <cellStyle name="Normal 2 21 10" xfId="23000"/>
    <cellStyle name="Normal 2 21 11" xfId="23001"/>
    <cellStyle name="Normal 2 21 12" xfId="23002"/>
    <cellStyle name="Normal 2 21 13" xfId="23003"/>
    <cellStyle name="Normal 2 21 14" xfId="23004"/>
    <cellStyle name="Normal 2 21 15" xfId="23005"/>
    <cellStyle name="Normal 2 21 16" xfId="23006"/>
    <cellStyle name="Normal 2 21 17" xfId="23007"/>
    <cellStyle name="Normal 2 21 18" xfId="23008"/>
    <cellStyle name="Normal 2 21 19" xfId="23009"/>
    <cellStyle name="Normal 2 21 2" xfId="23010"/>
    <cellStyle name="Normal 2 21 20" xfId="23011"/>
    <cellStyle name="Normal 2 21 21" xfId="23012"/>
    <cellStyle name="Normal 2 21 22" xfId="23013"/>
    <cellStyle name="Normal 2 21 23" xfId="23014"/>
    <cellStyle name="Normal 2 21 24" xfId="23015"/>
    <cellStyle name="Normal 2 21 25" xfId="23016"/>
    <cellStyle name="Normal 2 21 26" xfId="23017"/>
    <cellStyle name="Normal 2 21 27" xfId="23018"/>
    <cellStyle name="Normal 2 21 28" xfId="23019"/>
    <cellStyle name="Normal 2 21 29" xfId="23020"/>
    <cellStyle name="Normal 2 21 3" xfId="23021"/>
    <cellStyle name="Normal 2 21 30" xfId="23022"/>
    <cellStyle name="Normal 2 21 31" xfId="23023"/>
    <cellStyle name="Normal 2 21 32" xfId="23024"/>
    <cellStyle name="Normal 2 21 33" xfId="23025"/>
    <cellStyle name="Normal 2 21 4" xfId="23026"/>
    <cellStyle name="Normal 2 21 5" xfId="23027"/>
    <cellStyle name="Normal 2 21 6" xfId="23028"/>
    <cellStyle name="Normal 2 21 7" xfId="23029"/>
    <cellStyle name="Normal 2 21 8" xfId="23030"/>
    <cellStyle name="Normal 2 21 9" xfId="23031"/>
    <cellStyle name="Normal 2 210" xfId="23032"/>
    <cellStyle name="Normal 2 210 2" xfId="23033"/>
    <cellStyle name="Normal 2 211" xfId="23034"/>
    <cellStyle name="Normal 2 211 2" xfId="23035"/>
    <cellStyle name="Normal 2 212" xfId="23036"/>
    <cellStyle name="Normal 2 212 2" xfId="23037"/>
    <cellStyle name="Normal 2 213" xfId="23038"/>
    <cellStyle name="Normal 2 213 2" xfId="23039"/>
    <cellStyle name="Normal 2 214" xfId="23040"/>
    <cellStyle name="Normal 2 214 2" xfId="23041"/>
    <cellStyle name="Normal 2 215" xfId="23042"/>
    <cellStyle name="Normal 2 215 2" xfId="23043"/>
    <cellStyle name="Normal 2 216" xfId="23044"/>
    <cellStyle name="Normal 2 216 2" xfId="23045"/>
    <cellStyle name="Normal 2 217" xfId="23046"/>
    <cellStyle name="Normal 2 217 2" xfId="23047"/>
    <cellStyle name="Normal 2 218" xfId="23048"/>
    <cellStyle name="Normal 2 218 2" xfId="23049"/>
    <cellStyle name="Normal 2 219" xfId="23050"/>
    <cellStyle name="Normal 2 219 2" xfId="23051"/>
    <cellStyle name="Normal 2 22" xfId="23052"/>
    <cellStyle name="Normal 2 22 10" xfId="23053"/>
    <cellStyle name="Normal 2 22 11" xfId="23054"/>
    <cellStyle name="Normal 2 22 12" xfId="23055"/>
    <cellStyle name="Normal 2 22 13" xfId="23056"/>
    <cellStyle name="Normal 2 22 14" xfId="23057"/>
    <cellStyle name="Normal 2 22 15" xfId="23058"/>
    <cellStyle name="Normal 2 22 16" xfId="23059"/>
    <cellStyle name="Normal 2 22 17" xfId="23060"/>
    <cellStyle name="Normal 2 22 18" xfId="23061"/>
    <cellStyle name="Normal 2 22 19" xfId="23062"/>
    <cellStyle name="Normal 2 22 2" xfId="23063"/>
    <cellStyle name="Normal 2 22 20" xfId="23064"/>
    <cellStyle name="Normal 2 22 21" xfId="23065"/>
    <cellStyle name="Normal 2 22 22" xfId="23066"/>
    <cellStyle name="Normal 2 22 23" xfId="23067"/>
    <cellStyle name="Normal 2 22 24" xfId="23068"/>
    <cellStyle name="Normal 2 22 25" xfId="23069"/>
    <cellStyle name="Normal 2 22 26" xfId="23070"/>
    <cellStyle name="Normal 2 22 27" xfId="23071"/>
    <cellStyle name="Normal 2 22 28" xfId="23072"/>
    <cellStyle name="Normal 2 22 29" xfId="23073"/>
    <cellStyle name="Normal 2 22 3" xfId="23074"/>
    <cellStyle name="Normal 2 22 30" xfId="23075"/>
    <cellStyle name="Normal 2 22 31" xfId="23076"/>
    <cellStyle name="Normal 2 22 32" xfId="23077"/>
    <cellStyle name="Normal 2 22 33" xfId="23078"/>
    <cellStyle name="Normal 2 22 4" xfId="23079"/>
    <cellStyle name="Normal 2 22 5" xfId="23080"/>
    <cellStyle name="Normal 2 22 6" xfId="23081"/>
    <cellStyle name="Normal 2 22 7" xfId="23082"/>
    <cellStyle name="Normal 2 22 8" xfId="23083"/>
    <cellStyle name="Normal 2 22 9" xfId="23084"/>
    <cellStyle name="Normal 2 220" xfId="23085"/>
    <cellStyle name="Normal 2 220 2" xfId="23086"/>
    <cellStyle name="Normal 2 221" xfId="23087"/>
    <cellStyle name="Normal 2 221 2" xfId="23088"/>
    <cellStyle name="Normal 2 222" xfId="23089"/>
    <cellStyle name="Normal 2 222 2" xfId="23090"/>
    <cellStyle name="Normal 2 223" xfId="23091"/>
    <cellStyle name="Normal 2 223 2" xfId="23092"/>
    <cellStyle name="Normal 2 224" xfId="23093"/>
    <cellStyle name="Normal 2 224 2" xfId="23094"/>
    <cellStyle name="Normal 2 225" xfId="23095"/>
    <cellStyle name="Normal 2 225 2" xfId="23096"/>
    <cellStyle name="Normal 2 226" xfId="23097"/>
    <cellStyle name="Normal 2 226 2" xfId="23098"/>
    <cellStyle name="Normal 2 227" xfId="23099"/>
    <cellStyle name="Normal 2 227 2" xfId="23100"/>
    <cellStyle name="Normal 2 228" xfId="23101"/>
    <cellStyle name="Normal 2 228 2" xfId="23102"/>
    <cellStyle name="Normal 2 229" xfId="23103"/>
    <cellStyle name="Normal 2 229 2" xfId="23104"/>
    <cellStyle name="Normal 2 23" xfId="23105"/>
    <cellStyle name="Normal 2 23 10" xfId="23106"/>
    <cellStyle name="Normal 2 23 11" xfId="23107"/>
    <cellStyle name="Normal 2 23 12" xfId="23108"/>
    <cellStyle name="Normal 2 23 13" xfId="23109"/>
    <cellStyle name="Normal 2 23 14" xfId="23110"/>
    <cellStyle name="Normal 2 23 15" xfId="23111"/>
    <cellStyle name="Normal 2 23 16" xfId="23112"/>
    <cellStyle name="Normal 2 23 17" xfId="23113"/>
    <cellStyle name="Normal 2 23 18" xfId="23114"/>
    <cellStyle name="Normal 2 23 19" xfId="23115"/>
    <cellStyle name="Normal 2 23 2" xfId="23116"/>
    <cellStyle name="Normal 2 23 20" xfId="23117"/>
    <cellStyle name="Normal 2 23 21" xfId="23118"/>
    <cellStyle name="Normal 2 23 22" xfId="23119"/>
    <cellStyle name="Normal 2 23 23" xfId="23120"/>
    <cellStyle name="Normal 2 23 24" xfId="23121"/>
    <cellStyle name="Normal 2 23 25" xfId="23122"/>
    <cellStyle name="Normal 2 23 26" xfId="23123"/>
    <cellStyle name="Normal 2 23 27" xfId="23124"/>
    <cellStyle name="Normal 2 23 28" xfId="23125"/>
    <cellStyle name="Normal 2 23 29" xfId="23126"/>
    <cellStyle name="Normal 2 23 3" xfId="23127"/>
    <cellStyle name="Normal 2 23 30" xfId="23128"/>
    <cellStyle name="Normal 2 23 31" xfId="23129"/>
    <cellStyle name="Normal 2 23 32" xfId="23130"/>
    <cellStyle name="Normal 2 23 33" xfId="23131"/>
    <cellStyle name="Normal 2 23 4" xfId="23132"/>
    <cellStyle name="Normal 2 23 5" xfId="23133"/>
    <cellStyle name="Normal 2 23 6" xfId="23134"/>
    <cellStyle name="Normal 2 23 7" xfId="23135"/>
    <cellStyle name="Normal 2 23 8" xfId="23136"/>
    <cellStyle name="Normal 2 23 9" xfId="23137"/>
    <cellStyle name="Normal 2 230" xfId="23138"/>
    <cellStyle name="Normal 2 230 2" xfId="23139"/>
    <cellStyle name="Normal 2 231" xfId="23140"/>
    <cellStyle name="Normal 2 231 2" xfId="23141"/>
    <cellStyle name="Normal 2 232" xfId="23142"/>
    <cellStyle name="Normal 2 232 2" xfId="23143"/>
    <cellStyle name="Normal 2 233" xfId="23144"/>
    <cellStyle name="Normal 2 233 2" xfId="23145"/>
    <cellStyle name="Normal 2 234" xfId="23146"/>
    <cellStyle name="Normal 2 234 2" xfId="23147"/>
    <cellStyle name="Normal 2 235" xfId="23148"/>
    <cellStyle name="Normal 2 235 2" xfId="23149"/>
    <cellStyle name="Normal 2 236" xfId="23150"/>
    <cellStyle name="Normal 2 236 2" xfId="23151"/>
    <cellStyle name="Normal 2 237" xfId="23152"/>
    <cellStyle name="Normal 2 237 2" xfId="23153"/>
    <cellStyle name="Normal 2 238" xfId="23154"/>
    <cellStyle name="Normal 2 238 2" xfId="23155"/>
    <cellStyle name="Normal 2 239" xfId="23156"/>
    <cellStyle name="Normal 2 239 2" xfId="23157"/>
    <cellStyle name="Normal 2 24" xfId="23158"/>
    <cellStyle name="Normal 2 24 10" xfId="23159"/>
    <cellStyle name="Normal 2 24 11" xfId="23160"/>
    <cellStyle name="Normal 2 24 12" xfId="23161"/>
    <cellStyle name="Normal 2 24 13" xfId="23162"/>
    <cellStyle name="Normal 2 24 14" xfId="23163"/>
    <cellStyle name="Normal 2 24 15" xfId="23164"/>
    <cellStyle name="Normal 2 24 16" xfId="23165"/>
    <cellStyle name="Normal 2 24 17" xfId="23166"/>
    <cellStyle name="Normal 2 24 18" xfId="23167"/>
    <cellStyle name="Normal 2 24 19" xfId="23168"/>
    <cellStyle name="Normal 2 24 2" xfId="23169"/>
    <cellStyle name="Normal 2 24 20" xfId="23170"/>
    <cellStyle name="Normal 2 24 21" xfId="23171"/>
    <cellStyle name="Normal 2 24 22" xfId="23172"/>
    <cellStyle name="Normal 2 24 23" xfId="23173"/>
    <cellStyle name="Normal 2 24 24" xfId="23174"/>
    <cellStyle name="Normal 2 24 25" xfId="23175"/>
    <cellStyle name="Normal 2 24 26" xfId="23176"/>
    <cellStyle name="Normal 2 24 27" xfId="23177"/>
    <cellStyle name="Normal 2 24 28" xfId="23178"/>
    <cellStyle name="Normal 2 24 29" xfId="23179"/>
    <cellStyle name="Normal 2 24 3" xfId="23180"/>
    <cellStyle name="Normal 2 24 30" xfId="23181"/>
    <cellStyle name="Normal 2 24 31" xfId="23182"/>
    <cellStyle name="Normal 2 24 32" xfId="23183"/>
    <cellStyle name="Normal 2 24 33" xfId="23184"/>
    <cellStyle name="Normal 2 24 34" xfId="23185"/>
    <cellStyle name="Normal 2 24 4" xfId="23186"/>
    <cellStyle name="Normal 2 24 5" xfId="23187"/>
    <cellStyle name="Normal 2 24 6" xfId="23188"/>
    <cellStyle name="Normal 2 24 7" xfId="23189"/>
    <cellStyle name="Normal 2 24 8" xfId="23190"/>
    <cellStyle name="Normal 2 24 9" xfId="23191"/>
    <cellStyle name="Normal 2 240" xfId="23192"/>
    <cellStyle name="Normal 2 240 2" xfId="23193"/>
    <cellStyle name="Normal 2 241" xfId="23194"/>
    <cellStyle name="Normal 2 241 2" xfId="23195"/>
    <cellStyle name="Normal 2 242" xfId="23196"/>
    <cellStyle name="Normal 2 242 2" xfId="23197"/>
    <cellStyle name="Normal 2 243" xfId="23198"/>
    <cellStyle name="Normal 2 243 2" xfId="23199"/>
    <cellStyle name="Normal 2 244" xfId="23200"/>
    <cellStyle name="Normal 2 244 2" xfId="23201"/>
    <cellStyle name="Normal 2 245" xfId="23202"/>
    <cellStyle name="Normal 2 245 2" xfId="23203"/>
    <cellStyle name="Normal 2 246" xfId="23204"/>
    <cellStyle name="Normal 2 246 2" xfId="23205"/>
    <cellStyle name="Normal 2 247" xfId="23206"/>
    <cellStyle name="Normal 2 247 2" xfId="23207"/>
    <cellStyle name="Normal 2 248" xfId="23208"/>
    <cellStyle name="Normal 2 248 2" xfId="23209"/>
    <cellStyle name="Normal 2 249" xfId="23210"/>
    <cellStyle name="Normal 2 25" xfId="23211"/>
    <cellStyle name="Normal 2 25 2" xfId="23212"/>
    <cellStyle name="Normal 2 25 3" xfId="23213"/>
    <cellStyle name="Normal 2 25 4" xfId="23214"/>
    <cellStyle name="Normal 2 25 5" xfId="23215"/>
    <cellStyle name="Normal 2 250" xfId="23216"/>
    <cellStyle name="Normal 2 251" xfId="23217"/>
    <cellStyle name="Normal 2 252" xfId="23218"/>
    <cellStyle name="Normal 2 253" xfId="23219"/>
    <cellStyle name="Normal 2 254" xfId="23220"/>
    <cellStyle name="Normal 2 255" xfId="23221"/>
    <cellStyle name="Normal 2 256" xfId="23222"/>
    <cellStyle name="Normal 2 26" xfId="23223"/>
    <cellStyle name="Normal 2 26 2" xfId="23224"/>
    <cellStyle name="Normal 2 27" xfId="23225"/>
    <cellStyle name="Normal 2 27 2" xfId="23226"/>
    <cellStyle name="Normal 2 28" xfId="23227"/>
    <cellStyle name="Normal 2 28 2" xfId="23228"/>
    <cellStyle name="Normal 2 29" xfId="23229"/>
    <cellStyle name="Normal 2 29 2" xfId="23230"/>
    <cellStyle name="Normal 2 3" xfId="23231"/>
    <cellStyle name="Normal 2 3 10" xfId="23232"/>
    <cellStyle name="Normal 2 3 10 2" xfId="23233"/>
    <cellStyle name="Normal 2 3 11" xfId="23234"/>
    <cellStyle name="Normal 2 3 11 2" xfId="23235"/>
    <cellStyle name="Normal 2 3 12" xfId="23236"/>
    <cellStyle name="Normal 2 3 12 2" xfId="23237"/>
    <cellStyle name="Normal 2 3 13" xfId="23238"/>
    <cellStyle name="Normal 2 3 13 2" xfId="23239"/>
    <cellStyle name="Normal 2 3 14" xfId="23240"/>
    <cellStyle name="Normal 2 3 15" xfId="23241"/>
    <cellStyle name="Normal 2 3 16" xfId="23242"/>
    <cellStyle name="Normal 2 3 17" xfId="23243"/>
    <cellStyle name="Normal 2 3 2" xfId="5"/>
    <cellStyle name="Normal 2 3 2 2" xfId="23245"/>
    <cellStyle name="Normal 2 3 2 2 2" xfId="23246"/>
    <cellStyle name="Normal 2 3 2 2 3" xfId="23247"/>
    <cellStyle name="Normal 2 3 2 3" xfId="23248"/>
    <cellStyle name="Normal 2 3 2 3 2" xfId="23249"/>
    <cellStyle name="Normal 2 3 2 4" xfId="23250"/>
    <cellStyle name="Normal 2 3 2 5" xfId="23251"/>
    <cellStyle name="Normal 2 3 2 6" xfId="23252"/>
    <cellStyle name="Normal 2 3 2 7" xfId="23253"/>
    <cellStyle name="Normal 2 3 2 8" xfId="23244"/>
    <cellStyle name="Normal 2 3 3" xfId="23254"/>
    <cellStyle name="Normal 2 3 3 2" xfId="23255"/>
    <cellStyle name="Normal 2 3 3 2 2" xfId="23256"/>
    <cellStyle name="Normal 2 3 3 3" xfId="23257"/>
    <cellStyle name="Normal 2 3 4" xfId="23258"/>
    <cellStyle name="Normal 2 3 4 2" xfId="23259"/>
    <cellStyle name="Normal 2 3 4 3" xfId="23260"/>
    <cellStyle name="Normal 2 3 5" xfId="23261"/>
    <cellStyle name="Normal 2 3 5 2" xfId="23262"/>
    <cellStyle name="Normal 2 3 5 3" xfId="23263"/>
    <cellStyle name="Normal 2 3 6" xfId="23264"/>
    <cellStyle name="Normal 2 3 6 2" xfId="23265"/>
    <cellStyle name="Normal 2 3 6 3" xfId="23266"/>
    <cellStyle name="Normal 2 3 7" xfId="23267"/>
    <cellStyle name="Normal 2 3 7 2" xfId="23268"/>
    <cellStyle name="Normal 2 3 7 3" xfId="23269"/>
    <cellStyle name="Normal 2 3 8" xfId="23270"/>
    <cellStyle name="Normal 2 3 8 2" xfId="23271"/>
    <cellStyle name="Normal 2 3 8 3" xfId="23272"/>
    <cellStyle name="Normal 2 3 9" xfId="23273"/>
    <cellStyle name="Normal 2 3 9 2" xfId="23274"/>
    <cellStyle name="Normal 2 3_ 5. Avanzada" xfId="23275"/>
    <cellStyle name="Normal 2 30" xfId="23276"/>
    <cellStyle name="Normal 2 30 2" xfId="23277"/>
    <cellStyle name="Normal 2 31" xfId="23278"/>
    <cellStyle name="Normal 2 31 2" xfId="23279"/>
    <cellStyle name="Normal 2 32" xfId="23280"/>
    <cellStyle name="Normal 2 32 2" xfId="23281"/>
    <cellStyle name="Normal 2 33" xfId="23282"/>
    <cellStyle name="Normal 2 33 2" xfId="23283"/>
    <cellStyle name="Normal 2 34" xfId="23284"/>
    <cellStyle name="Normal 2 34 2" xfId="23285"/>
    <cellStyle name="Normal 2 35" xfId="23286"/>
    <cellStyle name="Normal 2 35 2" xfId="23287"/>
    <cellStyle name="Normal 2 36" xfId="23288"/>
    <cellStyle name="Normal 2 36 2" xfId="23289"/>
    <cellStyle name="Normal 2 37" xfId="23290"/>
    <cellStyle name="Normal 2 37 2" xfId="23291"/>
    <cellStyle name="Normal 2 38" xfId="23292"/>
    <cellStyle name="Normal 2 38 2" xfId="23293"/>
    <cellStyle name="Normal 2 39" xfId="23294"/>
    <cellStyle name="Normal 2 39 2" xfId="23295"/>
    <cellStyle name="Normal 2 4" xfId="23296"/>
    <cellStyle name="Normal 2 4 2" xfId="23297"/>
    <cellStyle name="Normal 2 4 2 2" xfId="23298"/>
    <cellStyle name="Normal 2 4 2 3" xfId="23299"/>
    <cellStyle name="Normal 2 4 2 4" xfId="23300"/>
    <cellStyle name="Normal 2 4 3" xfId="23301"/>
    <cellStyle name="Normal 2 4 3 2" xfId="23302"/>
    <cellStyle name="Normal 2 4 4" xfId="23303"/>
    <cellStyle name="Normal 2 4 5" xfId="23304"/>
    <cellStyle name="Normal 2 4 6" xfId="23305"/>
    <cellStyle name="Normal 2 4 7" xfId="23306"/>
    <cellStyle name="Normal 2 4 8" xfId="23307"/>
    <cellStyle name="Normal 2 40" xfId="23308"/>
    <cellStyle name="Normal 2 40 2" xfId="23309"/>
    <cellStyle name="Normal 2 41" xfId="23310"/>
    <cellStyle name="Normal 2 41 2" xfId="23311"/>
    <cellStyle name="Normal 2 42" xfId="23312"/>
    <cellStyle name="Normal 2 42 2" xfId="23313"/>
    <cellStyle name="Normal 2 43" xfId="23314"/>
    <cellStyle name="Normal 2 43 2" xfId="23315"/>
    <cellStyle name="Normal 2 44" xfId="23316"/>
    <cellStyle name="Normal 2 44 2" xfId="23317"/>
    <cellStyle name="Normal 2 45" xfId="23318"/>
    <cellStyle name="Normal 2 45 2" xfId="23319"/>
    <cellStyle name="Normal 2 46" xfId="23320"/>
    <cellStyle name="Normal 2 46 2" xfId="23321"/>
    <cellStyle name="Normal 2 47" xfId="23322"/>
    <cellStyle name="Normal 2 47 2" xfId="23323"/>
    <cellStyle name="Normal 2 48" xfId="23324"/>
    <cellStyle name="Normal 2 48 2" xfId="23325"/>
    <cellStyle name="Normal 2 49" xfId="23326"/>
    <cellStyle name="Normal 2 49 2" xfId="23327"/>
    <cellStyle name="Normal 2 5" xfId="23328"/>
    <cellStyle name="Normal 2 5 2" xfId="23329"/>
    <cellStyle name="Normal 2 5 3" xfId="23330"/>
    <cellStyle name="Normal 2 5 4" xfId="23331"/>
    <cellStyle name="Normal 2 5 5" xfId="23332"/>
    <cellStyle name="Normal 2 5 6" xfId="23333"/>
    <cellStyle name="Normal 2 5 7" xfId="23334"/>
    <cellStyle name="Normal 2 50" xfId="23335"/>
    <cellStyle name="Normal 2 50 2" xfId="23336"/>
    <cellStyle name="Normal 2 51" xfId="23337"/>
    <cellStyle name="Normal 2 51 2" xfId="23338"/>
    <cellStyle name="Normal 2 52" xfId="23339"/>
    <cellStyle name="Normal 2 52 2" xfId="23340"/>
    <cellStyle name="Normal 2 53" xfId="23341"/>
    <cellStyle name="Normal 2 53 2" xfId="23342"/>
    <cellStyle name="Normal 2 54" xfId="23343"/>
    <cellStyle name="Normal 2 54 2" xfId="23344"/>
    <cellStyle name="Normal 2 55" xfId="23345"/>
    <cellStyle name="Normal 2 55 2" xfId="23346"/>
    <cellStyle name="Normal 2 56" xfId="23347"/>
    <cellStyle name="Normal 2 56 2" xfId="23348"/>
    <cellStyle name="Normal 2 57" xfId="23349"/>
    <cellStyle name="Normal 2 57 2" xfId="23350"/>
    <cellStyle name="Normal 2 58" xfId="23351"/>
    <cellStyle name="Normal 2 58 2" xfId="23352"/>
    <cellStyle name="Normal 2 59" xfId="23353"/>
    <cellStyle name="Normal 2 59 2" xfId="23354"/>
    <cellStyle name="Normal 2 6" xfId="23355"/>
    <cellStyle name="Normal 2 6 2" xfId="23356"/>
    <cellStyle name="Normal 2 6 3" xfId="23357"/>
    <cellStyle name="Normal 2 6 4" xfId="23358"/>
    <cellStyle name="Normal 2 6 5" xfId="23359"/>
    <cellStyle name="Normal 2 6 6" xfId="23360"/>
    <cellStyle name="Normal 2 60" xfId="23361"/>
    <cellStyle name="Normal 2 60 2" xfId="23362"/>
    <cellStyle name="Normal 2 61" xfId="23363"/>
    <cellStyle name="Normal 2 61 2" xfId="23364"/>
    <cellStyle name="Normal 2 62" xfId="23365"/>
    <cellStyle name="Normal 2 62 2" xfId="23366"/>
    <cellStyle name="Normal 2 63" xfId="23367"/>
    <cellStyle name="Normal 2 63 2" xfId="23368"/>
    <cellStyle name="Normal 2 64" xfId="23369"/>
    <cellStyle name="Normal 2 64 2" xfId="23370"/>
    <cellStyle name="Normal 2 65" xfId="23371"/>
    <cellStyle name="Normal 2 65 2" xfId="23372"/>
    <cellStyle name="Normal 2 66" xfId="23373"/>
    <cellStyle name="Normal 2 66 2" xfId="23374"/>
    <cellStyle name="Normal 2 67" xfId="23375"/>
    <cellStyle name="Normal 2 67 2" xfId="23376"/>
    <cellStyle name="Normal 2 68" xfId="23377"/>
    <cellStyle name="Normal 2 68 2" xfId="23378"/>
    <cellStyle name="Normal 2 69" xfId="23379"/>
    <cellStyle name="Normal 2 69 2" xfId="23380"/>
    <cellStyle name="Normal 2 7" xfId="23381"/>
    <cellStyle name="Normal 2 7 2" xfId="23382"/>
    <cellStyle name="Normal 2 7 2 2" xfId="23383"/>
    <cellStyle name="Normal 2 7 3" xfId="23384"/>
    <cellStyle name="Normal 2 7 4" xfId="23385"/>
    <cellStyle name="Normal 2 70" xfId="23386"/>
    <cellStyle name="Normal 2 70 2" xfId="23387"/>
    <cellStyle name="Normal 2 71" xfId="23388"/>
    <cellStyle name="Normal 2 71 2" xfId="23389"/>
    <cellStyle name="Normal 2 72" xfId="23390"/>
    <cellStyle name="Normal 2 72 2" xfId="23391"/>
    <cellStyle name="Normal 2 73" xfId="23392"/>
    <cellStyle name="Normal 2 73 2" xfId="23393"/>
    <cellStyle name="Normal 2 74" xfId="23394"/>
    <cellStyle name="Normal 2 74 2" xfId="23395"/>
    <cellStyle name="Normal 2 75" xfId="23396"/>
    <cellStyle name="Normal 2 75 2" xfId="23397"/>
    <cellStyle name="Normal 2 76" xfId="23398"/>
    <cellStyle name="Normal 2 76 2" xfId="23399"/>
    <cellStyle name="Normal 2 77" xfId="23400"/>
    <cellStyle name="Normal 2 77 2" xfId="23401"/>
    <cellStyle name="Normal 2 78" xfId="23402"/>
    <cellStyle name="Normal 2 78 2" xfId="23403"/>
    <cellStyle name="Normal 2 79" xfId="23404"/>
    <cellStyle name="Normal 2 79 2" xfId="23405"/>
    <cellStyle name="Normal 2 8" xfId="23406"/>
    <cellStyle name="Normal 2 8 2" xfId="23407"/>
    <cellStyle name="Normal 2 8 3" xfId="23408"/>
    <cellStyle name="Normal 2 8 4" xfId="23409"/>
    <cellStyle name="Normal 2 80" xfId="23410"/>
    <cellStyle name="Normal 2 80 2" xfId="23411"/>
    <cellStyle name="Normal 2 81" xfId="23412"/>
    <cellStyle name="Normal 2 81 2" xfId="23413"/>
    <cellStyle name="Normal 2 82" xfId="23414"/>
    <cellStyle name="Normal 2 82 2" xfId="23415"/>
    <cellStyle name="Normal 2 83" xfId="23416"/>
    <cellStyle name="Normal 2 83 2" xfId="23417"/>
    <cellStyle name="Normal 2 84" xfId="23418"/>
    <cellStyle name="Normal 2 84 2" xfId="23419"/>
    <cellStyle name="Normal 2 85" xfId="23420"/>
    <cellStyle name="Normal 2 85 2" xfId="23421"/>
    <cellStyle name="Normal 2 86" xfId="23422"/>
    <cellStyle name="Normal 2 86 2" xfId="23423"/>
    <cellStyle name="Normal 2 87" xfId="23424"/>
    <cellStyle name="Normal 2 87 2" xfId="23425"/>
    <cellStyle name="Normal 2 88" xfId="23426"/>
    <cellStyle name="Normal 2 88 2" xfId="23427"/>
    <cellStyle name="Normal 2 89" xfId="23428"/>
    <cellStyle name="Normal 2 89 2" xfId="23429"/>
    <cellStyle name="Normal 2 9" xfId="23430"/>
    <cellStyle name="Normal 2 9 2" xfId="23431"/>
    <cellStyle name="Normal 2 90" xfId="23432"/>
    <cellStyle name="Normal 2 90 2" xfId="23433"/>
    <cellStyle name="Normal 2 91" xfId="23434"/>
    <cellStyle name="Normal 2 91 2" xfId="23435"/>
    <cellStyle name="Normal 2 92" xfId="23436"/>
    <cellStyle name="Normal 2 92 2" xfId="23437"/>
    <cellStyle name="Normal 2 93" xfId="23438"/>
    <cellStyle name="Normal 2 93 2" xfId="23439"/>
    <cellStyle name="Normal 2 94" xfId="23440"/>
    <cellStyle name="Normal 2 94 2" xfId="23441"/>
    <cellStyle name="Normal 2 95" xfId="23442"/>
    <cellStyle name="Normal 2 95 2" xfId="23443"/>
    <cellStyle name="Normal 2 96" xfId="23444"/>
    <cellStyle name="Normal 2 96 2" xfId="23445"/>
    <cellStyle name="Normal 2 97" xfId="23446"/>
    <cellStyle name="Normal 2 97 2" xfId="23447"/>
    <cellStyle name="Normal 2 98" xfId="23448"/>
    <cellStyle name="Normal 2 98 2" xfId="23449"/>
    <cellStyle name="Normal 2 99" xfId="23450"/>
    <cellStyle name="Normal 2 99 2" xfId="23451"/>
    <cellStyle name="Normal 2_ 5. Avanzada" xfId="23452"/>
    <cellStyle name="Normal 20" xfId="23453"/>
    <cellStyle name="Normal 20 10" xfId="23454"/>
    <cellStyle name="Normal 20 11" xfId="23455"/>
    <cellStyle name="Normal 20 2" xfId="23456"/>
    <cellStyle name="Normal 20 2 2" xfId="23457"/>
    <cellStyle name="Normal 20 2 3" xfId="23458"/>
    <cellStyle name="Normal 20 2 4" xfId="23459"/>
    <cellStyle name="Normal 20 3" xfId="23460"/>
    <cellStyle name="Normal 20 3 2" xfId="23461"/>
    <cellStyle name="Normal 20 3 3" xfId="23462"/>
    <cellStyle name="Normal 20 3 4" xfId="23463"/>
    <cellStyle name="Normal 20 4" xfId="23464"/>
    <cellStyle name="Normal 20 4 2" xfId="23465"/>
    <cellStyle name="Normal 20 4 3" xfId="23466"/>
    <cellStyle name="Normal 20 4 4" xfId="23467"/>
    <cellStyle name="Normal 20 5" xfId="23468"/>
    <cellStyle name="Normal 20 5 2" xfId="23469"/>
    <cellStyle name="Normal 20 5 3" xfId="23470"/>
    <cellStyle name="Normal 20 5 4" xfId="23471"/>
    <cellStyle name="Normal 20 6" xfId="23472"/>
    <cellStyle name="Normal 20 6 2" xfId="23473"/>
    <cellStyle name="Normal 20 6 3" xfId="23474"/>
    <cellStyle name="Normal 20 6 4" xfId="23475"/>
    <cellStyle name="Normal 20 7" xfId="23476"/>
    <cellStyle name="Normal 20 7 2" xfId="23477"/>
    <cellStyle name="Normal 20 7 3" xfId="23478"/>
    <cellStyle name="Normal 20 7 4" xfId="23479"/>
    <cellStyle name="Normal 20 8" xfId="23480"/>
    <cellStyle name="Normal 20 8 2" xfId="23481"/>
    <cellStyle name="Normal 20 8 3" xfId="23482"/>
    <cellStyle name="Normal 20 8 4" xfId="23483"/>
    <cellStyle name="Normal 20 9" xfId="23484"/>
    <cellStyle name="Normal 20 9 2" xfId="23485"/>
    <cellStyle name="Normal 21" xfId="23486"/>
    <cellStyle name="Normal 21 10" xfId="23487"/>
    <cellStyle name="Normal 21 11" xfId="23488"/>
    <cellStyle name="Normal 21 2" xfId="23489"/>
    <cellStyle name="Normal 21 2 2" xfId="23490"/>
    <cellStyle name="Normal 21 2 3" xfId="23491"/>
    <cellStyle name="Normal 21 2 4" xfId="23492"/>
    <cellStyle name="Normal 21 3" xfId="23493"/>
    <cellStyle name="Normal 21 3 2" xfId="23494"/>
    <cellStyle name="Normal 21 3 3" xfId="23495"/>
    <cellStyle name="Normal 21 3 4" xfId="23496"/>
    <cellStyle name="Normal 21 4" xfId="23497"/>
    <cellStyle name="Normal 21 4 2" xfId="23498"/>
    <cellStyle name="Normal 21 4 3" xfId="23499"/>
    <cellStyle name="Normal 21 4 4" xfId="23500"/>
    <cellStyle name="Normal 21 5" xfId="23501"/>
    <cellStyle name="Normal 21 5 2" xfId="23502"/>
    <cellStyle name="Normal 21 5 3" xfId="23503"/>
    <cellStyle name="Normal 21 5 4" xfId="23504"/>
    <cellStyle name="Normal 21 6" xfId="23505"/>
    <cellStyle name="Normal 21 6 2" xfId="23506"/>
    <cellStyle name="Normal 21 6 3" xfId="23507"/>
    <cellStyle name="Normal 21 6 4" xfId="23508"/>
    <cellStyle name="Normal 21 7" xfId="23509"/>
    <cellStyle name="Normal 21 7 2" xfId="23510"/>
    <cellStyle name="Normal 21 7 3" xfId="23511"/>
    <cellStyle name="Normal 21 7 4" xfId="23512"/>
    <cellStyle name="Normal 21 8" xfId="23513"/>
    <cellStyle name="Normal 21 8 2" xfId="23514"/>
    <cellStyle name="Normal 21 8 3" xfId="23515"/>
    <cellStyle name="Normal 21 8 4" xfId="23516"/>
    <cellStyle name="Normal 21 9" xfId="23517"/>
    <cellStyle name="Normal 22" xfId="23518"/>
    <cellStyle name="Normal 22 10" xfId="23519"/>
    <cellStyle name="Normal 22 11" xfId="23520"/>
    <cellStyle name="Normal 22 2" xfId="23521"/>
    <cellStyle name="Normal 22 2 2" xfId="23522"/>
    <cellStyle name="Normal 22 2 3" xfId="23523"/>
    <cellStyle name="Normal 22 2 4" xfId="23524"/>
    <cellStyle name="Normal 22 3" xfId="23525"/>
    <cellStyle name="Normal 22 3 2" xfId="23526"/>
    <cellStyle name="Normal 22 3 3" xfId="23527"/>
    <cellStyle name="Normal 22 3 4" xfId="23528"/>
    <cellStyle name="Normal 22 4" xfId="23529"/>
    <cellStyle name="Normal 22 4 2" xfId="23530"/>
    <cellStyle name="Normal 22 4 3" xfId="23531"/>
    <cellStyle name="Normal 22 4 4" xfId="23532"/>
    <cellStyle name="Normal 22 5" xfId="23533"/>
    <cellStyle name="Normal 22 5 2" xfId="23534"/>
    <cellStyle name="Normal 22 5 3" xfId="23535"/>
    <cellStyle name="Normal 22 5 4" xfId="23536"/>
    <cellStyle name="Normal 22 6" xfId="23537"/>
    <cellStyle name="Normal 22 6 2" xfId="23538"/>
    <cellStyle name="Normal 22 6 3" xfId="23539"/>
    <cellStyle name="Normal 22 6 4" xfId="23540"/>
    <cellStyle name="Normal 22 7" xfId="23541"/>
    <cellStyle name="Normal 22 7 2" xfId="23542"/>
    <cellStyle name="Normal 22 7 3" xfId="23543"/>
    <cellStyle name="Normal 22 7 4" xfId="23544"/>
    <cellStyle name="Normal 22 8" xfId="23545"/>
    <cellStyle name="Normal 22 8 2" xfId="23546"/>
    <cellStyle name="Normal 22 8 3" xfId="23547"/>
    <cellStyle name="Normal 22 8 4" xfId="23548"/>
    <cellStyle name="Normal 22 9" xfId="23549"/>
    <cellStyle name="Normal 23" xfId="23550"/>
    <cellStyle name="Normal 23 10" xfId="23551"/>
    <cellStyle name="Normal 23 11" xfId="23552"/>
    <cellStyle name="Normal 23 2" xfId="23553"/>
    <cellStyle name="Normal 23 2 2" xfId="23554"/>
    <cellStyle name="Normal 23 2 3" xfId="23555"/>
    <cellStyle name="Normal 23 2 4" xfId="23556"/>
    <cellStyle name="Normal 23 3" xfId="23557"/>
    <cellStyle name="Normal 23 3 2" xfId="23558"/>
    <cellStyle name="Normal 23 3 3" xfId="23559"/>
    <cellStyle name="Normal 23 3 4" xfId="23560"/>
    <cellStyle name="Normal 23 4" xfId="23561"/>
    <cellStyle name="Normal 23 4 2" xfId="23562"/>
    <cellStyle name="Normal 23 4 3" xfId="23563"/>
    <cellStyle name="Normal 23 4 4" xfId="23564"/>
    <cellStyle name="Normal 23 5" xfId="23565"/>
    <cellStyle name="Normal 23 5 2" xfId="23566"/>
    <cellStyle name="Normal 23 5 3" xfId="23567"/>
    <cellStyle name="Normal 23 5 4" xfId="23568"/>
    <cellStyle name="Normal 23 6" xfId="23569"/>
    <cellStyle name="Normal 23 6 2" xfId="23570"/>
    <cellStyle name="Normal 23 6 3" xfId="23571"/>
    <cellStyle name="Normal 23 6 4" xfId="23572"/>
    <cellStyle name="Normal 23 7" xfId="23573"/>
    <cellStyle name="Normal 23 7 2" xfId="23574"/>
    <cellStyle name="Normal 23 7 3" xfId="23575"/>
    <cellStyle name="Normal 23 7 4" xfId="23576"/>
    <cellStyle name="Normal 23 8" xfId="23577"/>
    <cellStyle name="Normal 23 8 2" xfId="23578"/>
    <cellStyle name="Normal 23 8 3" xfId="23579"/>
    <cellStyle name="Normal 23 8 4" xfId="23580"/>
    <cellStyle name="Normal 23 9" xfId="23581"/>
    <cellStyle name="Normal 24" xfId="23582"/>
    <cellStyle name="Normal 24 10" xfId="23583"/>
    <cellStyle name="Normal 24 11" xfId="23584"/>
    <cellStyle name="Normal 24 2" xfId="23585"/>
    <cellStyle name="Normal 24 2 2" xfId="23586"/>
    <cellStyle name="Normal 24 2 3" xfId="23587"/>
    <cellStyle name="Normal 24 2 4" xfId="23588"/>
    <cellStyle name="Normal 24 3" xfId="23589"/>
    <cellStyle name="Normal 24 3 2" xfId="23590"/>
    <cellStyle name="Normal 24 3 3" xfId="23591"/>
    <cellStyle name="Normal 24 3 4" xfId="23592"/>
    <cellStyle name="Normal 24 4" xfId="23593"/>
    <cellStyle name="Normal 24 4 2" xfId="23594"/>
    <cellStyle name="Normal 24 4 3" xfId="23595"/>
    <cellStyle name="Normal 24 4 4" xfId="23596"/>
    <cellStyle name="Normal 24 5" xfId="23597"/>
    <cellStyle name="Normal 24 5 2" xfId="23598"/>
    <cellStyle name="Normal 24 5 3" xfId="23599"/>
    <cellStyle name="Normal 24 5 4" xfId="23600"/>
    <cellStyle name="Normal 24 6" xfId="23601"/>
    <cellStyle name="Normal 24 6 2" xfId="23602"/>
    <cellStyle name="Normal 24 6 3" xfId="23603"/>
    <cellStyle name="Normal 24 6 4" xfId="23604"/>
    <cellStyle name="Normal 24 7" xfId="23605"/>
    <cellStyle name="Normal 24 7 2" xfId="23606"/>
    <cellStyle name="Normal 24 7 3" xfId="23607"/>
    <cellStyle name="Normal 24 7 4" xfId="23608"/>
    <cellStyle name="Normal 24 8" xfId="23609"/>
    <cellStyle name="Normal 24 8 2" xfId="23610"/>
    <cellStyle name="Normal 24 8 3" xfId="23611"/>
    <cellStyle name="Normal 24 8 4" xfId="23612"/>
    <cellStyle name="Normal 24 9" xfId="23613"/>
    <cellStyle name="Normal 25" xfId="23614"/>
    <cellStyle name="Normal 25 10" xfId="23615"/>
    <cellStyle name="Normal 25 11" xfId="23616"/>
    <cellStyle name="Normal 25 2" xfId="23617"/>
    <cellStyle name="Normal 25 2 2" xfId="23618"/>
    <cellStyle name="Normal 25 2 3" xfId="23619"/>
    <cellStyle name="Normal 25 2 4" xfId="23620"/>
    <cellStyle name="Normal 25 3" xfId="23621"/>
    <cellStyle name="Normal 25 3 2" xfId="23622"/>
    <cellStyle name="Normal 25 3 3" xfId="23623"/>
    <cellStyle name="Normal 25 3 4" xfId="23624"/>
    <cellStyle name="Normal 25 4" xfId="23625"/>
    <cellStyle name="Normal 25 4 2" xfId="23626"/>
    <cellStyle name="Normal 25 4 3" xfId="23627"/>
    <cellStyle name="Normal 25 4 4" xfId="23628"/>
    <cellStyle name="Normal 25 5" xfId="23629"/>
    <cellStyle name="Normal 25 5 2" xfId="23630"/>
    <cellStyle name="Normal 25 5 3" xfId="23631"/>
    <cellStyle name="Normal 25 5 4" xfId="23632"/>
    <cellStyle name="Normal 25 6" xfId="23633"/>
    <cellStyle name="Normal 25 6 2" xfId="23634"/>
    <cellStyle name="Normal 25 6 3" xfId="23635"/>
    <cellStyle name="Normal 25 6 4" xfId="23636"/>
    <cellStyle name="Normal 25 7" xfId="23637"/>
    <cellStyle name="Normal 25 7 2" xfId="23638"/>
    <cellStyle name="Normal 25 7 3" xfId="23639"/>
    <cellStyle name="Normal 25 7 4" xfId="23640"/>
    <cellStyle name="Normal 25 8" xfId="23641"/>
    <cellStyle name="Normal 25 8 2" xfId="23642"/>
    <cellStyle name="Normal 25 8 3" xfId="23643"/>
    <cellStyle name="Normal 25 8 4" xfId="23644"/>
    <cellStyle name="Normal 25 9" xfId="23645"/>
    <cellStyle name="Normal 26" xfId="23646"/>
    <cellStyle name="Normal 26 10" xfId="23647"/>
    <cellStyle name="Normal 26 11" xfId="23648"/>
    <cellStyle name="Normal 26 2" xfId="23649"/>
    <cellStyle name="Normal 26 2 2" xfId="23650"/>
    <cellStyle name="Normal 26 2 3" xfId="23651"/>
    <cellStyle name="Normal 26 2 4" xfId="23652"/>
    <cellStyle name="Normal 26 3" xfId="23653"/>
    <cellStyle name="Normal 26 3 2" xfId="23654"/>
    <cellStyle name="Normal 26 3 3" xfId="23655"/>
    <cellStyle name="Normal 26 3 4" xfId="23656"/>
    <cellStyle name="Normal 26 4" xfId="23657"/>
    <cellStyle name="Normal 26 4 2" xfId="23658"/>
    <cellStyle name="Normal 26 4 3" xfId="23659"/>
    <cellStyle name="Normal 26 4 4" xfId="23660"/>
    <cellStyle name="Normal 26 5" xfId="23661"/>
    <cellStyle name="Normal 26 5 2" xfId="23662"/>
    <cellStyle name="Normal 26 5 3" xfId="23663"/>
    <cellStyle name="Normal 26 5 4" xfId="23664"/>
    <cellStyle name="Normal 26 6" xfId="23665"/>
    <cellStyle name="Normal 26 6 2" xfId="23666"/>
    <cellStyle name="Normal 26 6 3" xfId="23667"/>
    <cellStyle name="Normal 26 6 4" xfId="23668"/>
    <cellStyle name="Normal 26 7" xfId="23669"/>
    <cellStyle name="Normal 26 7 2" xfId="23670"/>
    <cellStyle name="Normal 26 7 3" xfId="23671"/>
    <cellStyle name="Normal 26 7 4" xfId="23672"/>
    <cellStyle name="Normal 26 8" xfId="23673"/>
    <cellStyle name="Normal 26 8 2" xfId="23674"/>
    <cellStyle name="Normal 26 8 3" xfId="23675"/>
    <cellStyle name="Normal 26 8 4" xfId="23676"/>
    <cellStyle name="Normal 26 9" xfId="23677"/>
    <cellStyle name="Normal 27" xfId="23678"/>
    <cellStyle name="Normal 27 2" xfId="23679"/>
    <cellStyle name="Normal 27 2 2" xfId="23680"/>
    <cellStyle name="Normal 27 2 2 2" xfId="23681"/>
    <cellStyle name="Normal 27 2 3" xfId="23682"/>
    <cellStyle name="Normal 27 3" xfId="23683"/>
    <cellStyle name="Normal 27 3 2" xfId="23684"/>
    <cellStyle name="Normal 27 4" xfId="23685"/>
    <cellStyle name="Normal 27 4 2" xfId="23686"/>
    <cellStyle name="Normal 27 5" xfId="23687"/>
    <cellStyle name="Normal 27_7 INFORMENAL" xfId="23688"/>
    <cellStyle name="Normal 28" xfId="23689"/>
    <cellStyle name="Normal 28 2" xfId="23690"/>
    <cellStyle name="Normal 28 2 2" xfId="23691"/>
    <cellStyle name="Normal 28 3" xfId="23692"/>
    <cellStyle name="Normal 28 4" xfId="23693"/>
    <cellStyle name="Normal 28_7 INFORMENAL" xfId="23694"/>
    <cellStyle name="Normal 29" xfId="23695"/>
    <cellStyle name="Normal 29 10" xfId="23696"/>
    <cellStyle name="Normal 29 11" xfId="23697"/>
    <cellStyle name="Normal 29 12" xfId="23698"/>
    <cellStyle name="Normal 29 13" xfId="23699"/>
    <cellStyle name="Normal 29 14" xfId="23700"/>
    <cellStyle name="Normal 29 15" xfId="23701"/>
    <cellStyle name="Normal 29 2" xfId="23702"/>
    <cellStyle name="Normal 29 2 2" xfId="23703"/>
    <cellStyle name="Normal 29 2 2 2" xfId="23704"/>
    <cellStyle name="Normal 29 2 2 2 2" xfId="23705"/>
    <cellStyle name="Normal 29 2 2 2 3" xfId="23706"/>
    <cellStyle name="Normal 29 2 2 3" xfId="23707"/>
    <cellStyle name="Normal 29 2 2 3 2" xfId="23708"/>
    <cellStyle name="Normal 29 2 2 3 3" xfId="23709"/>
    <cellStyle name="Normal 29 2 2 4" xfId="23710"/>
    <cellStyle name="Normal 29 2 2 4 2" xfId="23711"/>
    <cellStyle name="Normal 29 2 2 4 3" xfId="23712"/>
    <cellStyle name="Normal 29 2 2 5" xfId="23713"/>
    <cellStyle name="Normal 29 2 2 6" xfId="23714"/>
    <cellStyle name="Normal 29 2 2 7" xfId="23715"/>
    <cellStyle name="Normal 29 2 2 8" xfId="23716"/>
    <cellStyle name="Normal 29 2 3" xfId="23717"/>
    <cellStyle name="Normal 29 2 3 2" xfId="23718"/>
    <cellStyle name="Normal 29 2 3 3" xfId="23719"/>
    <cellStyle name="Normal 29 2 4" xfId="23720"/>
    <cellStyle name="Normal 29 2 4 2" xfId="23721"/>
    <cellStyle name="Normal 29 2 4 3" xfId="23722"/>
    <cellStyle name="Normal 29 2 5" xfId="23723"/>
    <cellStyle name="Normal 29 2 5 2" xfId="23724"/>
    <cellStyle name="Normal 29 2 5 3" xfId="23725"/>
    <cellStyle name="Normal 29 2 6" xfId="23726"/>
    <cellStyle name="Normal 29 2 7" xfId="23727"/>
    <cellStyle name="Normal 29 2 8" xfId="23728"/>
    <cellStyle name="Normal 29 2 9" xfId="23729"/>
    <cellStyle name="Normal 29 3" xfId="23730"/>
    <cellStyle name="Normal 29 3 2" xfId="23731"/>
    <cellStyle name="Normal 29 3 2 2" xfId="23732"/>
    <cellStyle name="Normal 29 3 2 3" xfId="23733"/>
    <cellStyle name="Normal 29 3 3" xfId="23734"/>
    <cellStyle name="Normal 29 3 3 2" xfId="23735"/>
    <cellStyle name="Normal 29 3 3 3" xfId="23736"/>
    <cellStyle name="Normal 29 3 4" xfId="23737"/>
    <cellStyle name="Normal 29 3 4 2" xfId="23738"/>
    <cellStyle name="Normal 29 3 4 3" xfId="23739"/>
    <cellStyle name="Normal 29 3 5" xfId="23740"/>
    <cellStyle name="Normal 29 3 6" xfId="23741"/>
    <cellStyle name="Normal 29 3 7" xfId="23742"/>
    <cellStyle name="Normal 29 3 8" xfId="23743"/>
    <cellStyle name="Normal 29 4" xfId="23744"/>
    <cellStyle name="Normal 29 4 2" xfId="23745"/>
    <cellStyle name="Normal 29 4 3" xfId="23746"/>
    <cellStyle name="Normal 29 5" xfId="23747"/>
    <cellStyle name="Normal 29 5 2" xfId="23748"/>
    <cellStyle name="Normal 29 5 3" xfId="23749"/>
    <cellStyle name="Normal 29 6" xfId="23750"/>
    <cellStyle name="Normal 29 6 2" xfId="23751"/>
    <cellStyle name="Normal 29 6 3" xfId="23752"/>
    <cellStyle name="Normal 29 7" xfId="23753"/>
    <cellStyle name="Normal 29 8" xfId="23754"/>
    <cellStyle name="Normal 29 9" xfId="23755"/>
    <cellStyle name="Normal 3" xfId="23756"/>
    <cellStyle name="Normal 3 10" xfId="23757"/>
    <cellStyle name="Normal 3 10 2" xfId="23758"/>
    <cellStyle name="Normal 3 11" xfId="23759"/>
    <cellStyle name="Normal 3 11 2" xfId="23760"/>
    <cellStyle name="Normal 3 12" xfId="23761"/>
    <cellStyle name="Normal 3 12 2" xfId="23762"/>
    <cellStyle name="Normal 3 13" xfId="23763"/>
    <cellStyle name="Normal 3 13 2" xfId="23764"/>
    <cellStyle name="Normal 3 14" xfId="23765"/>
    <cellStyle name="Normal 3 14 2" xfId="23766"/>
    <cellStyle name="Normal 3 15" xfId="23767"/>
    <cellStyle name="Normal 3 15 2" xfId="23768"/>
    <cellStyle name="Normal 3 16" xfId="23769"/>
    <cellStyle name="Normal 3 16 2" xfId="23770"/>
    <cellStyle name="Normal 3 17" xfId="23771"/>
    <cellStyle name="Normal 3 17 2" xfId="23772"/>
    <cellStyle name="Normal 3 18" xfId="23773"/>
    <cellStyle name="Normal 3 18 2" xfId="23774"/>
    <cellStyle name="Normal 3 19" xfId="23775"/>
    <cellStyle name="Normal 3 19 2" xfId="23776"/>
    <cellStyle name="Normal 3 2" xfId="23777"/>
    <cellStyle name="Normal 3 2 10" xfId="23778"/>
    <cellStyle name="Normal 3 2 10 2" xfId="23779"/>
    <cellStyle name="Normal 3 2 11" xfId="23780"/>
    <cellStyle name="Normal 3 2 11 2" xfId="23781"/>
    <cellStyle name="Normal 3 2 12" xfId="23782"/>
    <cellStyle name="Normal 3 2 12 2" xfId="23783"/>
    <cellStyle name="Normal 3 2 12 3" xfId="23784"/>
    <cellStyle name="Normal 3 2 12 4" xfId="23785"/>
    <cellStyle name="Normal 3 2 12 5" xfId="23786"/>
    <cellStyle name="Normal 3 2 13" xfId="23787"/>
    <cellStyle name="Normal 3 2 13 2" xfId="23788"/>
    <cellStyle name="Normal 3 2 14" xfId="23789"/>
    <cellStyle name="Normal 3 2 15" xfId="23790"/>
    <cellStyle name="Normal 3 2 16" xfId="23791"/>
    <cellStyle name="Normal 3 2 17" xfId="23792"/>
    <cellStyle name="Normal 3 2 18" xfId="23793"/>
    <cellStyle name="Normal 3 2 19" xfId="23794"/>
    <cellStyle name="Normal 3 2 2" xfId="23795"/>
    <cellStyle name="Normal 3 2 2 2" xfId="23796"/>
    <cellStyle name="Normal 3 2 2 2 2" xfId="23797"/>
    <cellStyle name="Normal 3 2 2 3" xfId="23798"/>
    <cellStyle name="Normal 3 2 2 4" xfId="23799"/>
    <cellStyle name="Normal 3 2 20" xfId="23800"/>
    <cellStyle name="Normal 3 2 21" xfId="23801"/>
    <cellStyle name="Normal 3 2 22" xfId="23802"/>
    <cellStyle name="Normal 3 2 23" xfId="23803"/>
    <cellStyle name="Normal 3 2 24" xfId="23804"/>
    <cellStyle name="Normal 3 2 25" xfId="23805"/>
    <cellStyle name="Normal 3 2 26" xfId="23806"/>
    <cellStyle name="Normal 3 2 27" xfId="23807"/>
    <cellStyle name="Normal 3 2 3" xfId="23808"/>
    <cellStyle name="Normal 3 2 3 2" xfId="23809"/>
    <cellStyle name="Normal 3 2 3 3" xfId="23810"/>
    <cellStyle name="Normal 3 2 3 4" xfId="23811"/>
    <cellStyle name="Normal 3 2 3 5" xfId="23812"/>
    <cellStyle name="Normal 3 2 4" xfId="23813"/>
    <cellStyle name="Normal 3 2 4 2" xfId="23814"/>
    <cellStyle name="Normal 3 2 4 3" xfId="23815"/>
    <cellStyle name="Normal 3 2 4 4" xfId="23816"/>
    <cellStyle name="Normal 3 2 5" xfId="23817"/>
    <cellStyle name="Normal 3 2 5 2" xfId="23818"/>
    <cellStyle name="Normal 3 2 5 3" xfId="23819"/>
    <cellStyle name="Normal 3 2 5 4" xfId="23820"/>
    <cellStyle name="Normal 3 2 6" xfId="23821"/>
    <cellStyle name="Normal 3 2 6 2" xfId="23822"/>
    <cellStyle name="Normal 3 2 6 3" xfId="23823"/>
    <cellStyle name="Normal 3 2 6 4" xfId="23824"/>
    <cellStyle name="Normal 3 2 7" xfId="23825"/>
    <cellStyle name="Normal 3 2 7 2" xfId="23826"/>
    <cellStyle name="Normal 3 2 7 3" xfId="23827"/>
    <cellStyle name="Normal 3 2 7 4" xfId="23828"/>
    <cellStyle name="Normal 3 2 8" xfId="23829"/>
    <cellStyle name="Normal 3 2 8 2" xfId="23830"/>
    <cellStyle name="Normal 3 2 8 3" xfId="23831"/>
    <cellStyle name="Normal 3 2 8 4" xfId="23832"/>
    <cellStyle name="Normal 3 2 9" xfId="23833"/>
    <cellStyle name="Normal 3 2 9 2" xfId="23834"/>
    <cellStyle name="Normal 3 2_7 INFORMENAL" xfId="23835"/>
    <cellStyle name="Normal 3 20" xfId="23836"/>
    <cellStyle name="Normal 3 20 2" xfId="23837"/>
    <cellStyle name="Normal 3 21" xfId="23838"/>
    <cellStyle name="Normal 3 21 2" xfId="23839"/>
    <cellStyle name="Normal 3 22" xfId="23840"/>
    <cellStyle name="Normal 3 22 2" xfId="23841"/>
    <cellStyle name="Normal 3 23" xfId="23842"/>
    <cellStyle name="Normal 3 23 2" xfId="23843"/>
    <cellStyle name="Normal 3 24" xfId="23844"/>
    <cellStyle name="Normal 3 24 2" xfId="23845"/>
    <cellStyle name="Normal 3 25" xfId="23846"/>
    <cellStyle name="Normal 3 25 2" xfId="23847"/>
    <cellStyle name="Normal 3 26" xfId="23848"/>
    <cellStyle name="Normal 3 26 2" xfId="23849"/>
    <cellStyle name="Normal 3 27" xfId="23850"/>
    <cellStyle name="Normal 3 27 2" xfId="23851"/>
    <cellStyle name="Normal 3 28" xfId="23852"/>
    <cellStyle name="Normal 3 28 2" xfId="23853"/>
    <cellStyle name="Normal 3 29" xfId="23854"/>
    <cellStyle name="Normal 3 29 2" xfId="23855"/>
    <cellStyle name="Normal 3 3" xfId="23856"/>
    <cellStyle name="Normal 3 3 10" xfId="23857"/>
    <cellStyle name="Normal 3 3 10 2" xfId="23858"/>
    <cellStyle name="Normal 3 3 11" xfId="23859"/>
    <cellStyle name="Normal 3 3 11 2" xfId="23860"/>
    <cellStyle name="Normal 3 3 12" xfId="23861"/>
    <cellStyle name="Normal 3 3 12 2" xfId="23862"/>
    <cellStyle name="Normal 3 3 13" xfId="23863"/>
    <cellStyle name="Normal 3 3 14" xfId="23864"/>
    <cellStyle name="Normal 3 3 15" xfId="23865"/>
    <cellStyle name="Normal 3 3 16" xfId="23866"/>
    <cellStyle name="Normal 3 3 2" xfId="23867"/>
    <cellStyle name="Normal 3 3 2 2" xfId="23868"/>
    <cellStyle name="Normal 3 3 2 3" xfId="23869"/>
    <cellStyle name="Normal 3 3 2 4" xfId="23870"/>
    <cellStyle name="Normal 3 3 2 5" xfId="23871"/>
    <cellStyle name="Normal 3 3 3" xfId="23872"/>
    <cellStyle name="Normal 3 3 3 2" xfId="23873"/>
    <cellStyle name="Normal 3 3 3 3" xfId="23874"/>
    <cellStyle name="Normal 3 3 3 4" xfId="23875"/>
    <cellStyle name="Normal 3 3 4" xfId="23876"/>
    <cellStyle name="Normal 3 3 4 2" xfId="23877"/>
    <cellStyle name="Normal 3 3 4 3" xfId="23878"/>
    <cellStyle name="Normal 3 3 4 4" xfId="23879"/>
    <cellStyle name="Normal 3 3 5" xfId="23880"/>
    <cellStyle name="Normal 3 3 5 2" xfId="23881"/>
    <cellStyle name="Normal 3 3 5 3" xfId="23882"/>
    <cellStyle name="Normal 3 3 5 4" xfId="23883"/>
    <cellStyle name="Normal 3 3 6" xfId="23884"/>
    <cellStyle name="Normal 3 3 6 2" xfId="23885"/>
    <cellStyle name="Normal 3 3 6 3" xfId="23886"/>
    <cellStyle name="Normal 3 3 6 4" xfId="23887"/>
    <cellStyle name="Normal 3 3 7" xfId="23888"/>
    <cellStyle name="Normal 3 3 7 2" xfId="23889"/>
    <cellStyle name="Normal 3 3 7 3" xfId="23890"/>
    <cellStyle name="Normal 3 3 7 4" xfId="23891"/>
    <cellStyle name="Normal 3 3 8" xfId="23892"/>
    <cellStyle name="Normal 3 3 8 2" xfId="23893"/>
    <cellStyle name="Normal 3 3 8 3" xfId="23894"/>
    <cellStyle name="Normal 3 3 8 4" xfId="23895"/>
    <cellStyle name="Normal 3 3 9" xfId="23896"/>
    <cellStyle name="Normal 3 3 9 2" xfId="23897"/>
    <cellStyle name="Normal 3 3_7 INFORMENAL" xfId="23898"/>
    <cellStyle name="Normal 3 30" xfId="23899"/>
    <cellStyle name="Normal 3 30 2" xfId="23900"/>
    <cellStyle name="Normal 3 31" xfId="23901"/>
    <cellStyle name="Normal 3 31 2" xfId="23902"/>
    <cellStyle name="Normal 3 32" xfId="23903"/>
    <cellStyle name="Normal 3 32 2" xfId="23904"/>
    <cellStyle name="Normal 3 33" xfId="23905"/>
    <cellStyle name="Normal 3 33 2" xfId="23906"/>
    <cellStyle name="Normal 3 34" xfId="23907"/>
    <cellStyle name="Normal 3 34 2" xfId="23908"/>
    <cellStyle name="Normal 3 35" xfId="23909"/>
    <cellStyle name="Normal 3 35 2" xfId="23910"/>
    <cellStyle name="Normal 3 36" xfId="23911"/>
    <cellStyle name="Normal 3 36 2" xfId="23912"/>
    <cellStyle name="Normal 3 37" xfId="23913"/>
    <cellStyle name="Normal 3 37 2" xfId="23914"/>
    <cellStyle name="Normal 3 38" xfId="23915"/>
    <cellStyle name="Normal 3 38 2" xfId="23916"/>
    <cellStyle name="Normal 3 39" xfId="23917"/>
    <cellStyle name="Normal 3 39 2" xfId="23918"/>
    <cellStyle name="Normal 3 4" xfId="23919"/>
    <cellStyle name="Normal 3 4 10" xfId="23920"/>
    <cellStyle name="Normal 3 4 10 2" xfId="23921"/>
    <cellStyle name="Normal 3 4 11" xfId="23922"/>
    <cellStyle name="Normal 3 4 11 2" xfId="23923"/>
    <cellStyle name="Normal 3 4 12" xfId="23924"/>
    <cellStyle name="Normal 3 4 12 2" xfId="23925"/>
    <cellStyle name="Normal 3 4 13" xfId="23926"/>
    <cellStyle name="Normal 3 4 14" xfId="23927"/>
    <cellStyle name="Normal 3 4 15" xfId="23928"/>
    <cellStyle name="Normal 3 4 16" xfId="23929"/>
    <cellStyle name="Normal 3 4 2" xfId="23930"/>
    <cellStyle name="Normal 3 4 2 2" xfId="23931"/>
    <cellStyle name="Normal 3 4 3" xfId="23932"/>
    <cellStyle name="Normal 3 4 3 2" xfId="23933"/>
    <cellStyle name="Normal 3 4 4" xfId="23934"/>
    <cellStyle name="Normal 3 4 4 2" xfId="23935"/>
    <cellStyle name="Normal 3 4 5" xfId="23936"/>
    <cellStyle name="Normal 3 4 5 2" xfId="23937"/>
    <cellStyle name="Normal 3 4 6" xfId="23938"/>
    <cellStyle name="Normal 3 4 6 2" xfId="23939"/>
    <cellStyle name="Normal 3 4 7" xfId="23940"/>
    <cellStyle name="Normal 3 4 7 2" xfId="23941"/>
    <cellStyle name="Normal 3 4 8" xfId="23942"/>
    <cellStyle name="Normal 3 4 8 2" xfId="23943"/>
    <cellStyle name="Normal 3 4 9" xfId="23944"/>
    <cellStyle name="Normal 3 4 9 2" xfId="23945"/>
    <cellStyle name="Normal 3 4_7 INFORMENAL" xfId="23946"/>
    <cellStyle name="Normal 3 40" xfId="23947"/>
    <cellStyle name="Normal 3 40 2" xfId="23948"/>
    <cellStyle name="Normal 3 41" xfId="23949"/>
    <cellStyle name="Normal 3 41 2" xfId="23950"/>
    <cellStyle name="Normal 3 41 3" xfId="23951"/>
    <cellStyle name="Normal 3 41 4" xfId="23952"/>
    <cellStyle name="Normal 3 41 5" xfId="23953"/>
    <cellStyle name="Normal 3 41 6" xfId="23954"/>
    <cellStyle name="Normal 3 41 7" xfId="23955"/>
    <cellStyle name="Normal 3 41 8" xfId="23956"/>
    <cellStyle name="Normal 3 41 9" xfId="23957"/>
    <cellStyle name="Normal 3 42" xfId="23958"/>
    <cellStyle name="Normal 3 42 2" xfId="23959"/>
    <cellStyle name="Normal 3 42 3" xfId="23960"/>
    <cellStyle name="Normal 3 42 4" xfId="23961"/>
    <cellStyle name="Normal 3 42 5" xfId="23962"/>
    <cellStyle name="Normal 3 42 6" xfId="23963"/>
    <cellStyle name="Normal 3 42 7" xfId="23964"/>
    <cellStyle name="Normal 3 42 8" xfId="23965"/>
    <cellStyle name="Normal 3 42 9" xfId="23966"/>
    <cellStyle name="Normal 3 43" xfId="23967"/>
    <cellStyle name="Normal 3 43 2" xfId="23968"/>
    <cellStyle name="Normal 3 43 3" xfId="23969"/>
    <cellStyle name="Normal 3 43 4" xfId="23970"/>
    <cellStyle name="Normal 3 43 5" xfId="23971"/>
    <cellStyle name="Normal 3 43 6" xfId="23972"/>
    <cellStyle name="Normal 3 43 7" xfId="23973"/>
    <cellStyle name="Normal 3 43 8" xfId="23974"/>
    <cellStyle name="Normal 3 43 9" xfId="23975"/>
    <cellStyle name="Normal 3 44" xfId="23976"/>
    <cellStyle name="Normal 3 44 2" xfId="23977"/>
    <cellStyle name="Normal 3 45" xfId="23978"/>
    <cellStyle name="Normal 3 45 2" xfId="23979"/>
    <cellStyle name="Normal 3 46" xfId="23980"/>
    <cellStyle name="Normal 3 46 2" xfId="23981"/>
    <cellStyle name="Normal 3 47" xfId="23982"/>
    <cellStyle name="Normal 3 47 2" xfId="23983"/>
    <cellStyle name="Normal 3 48" xfId="23984"/>
    <cellStyle name="Normal 3 48 2" xfId="23985"/>
    <cellStyle name="Normal 3 49" xfId="23986"/>
    <cellStyle name="Normal 3 5" xfId="23987"/>
    <cellStyle name="Normal 3 5 2" xfId="23988"/>
    <cellStyle name="Normal 3 5 3" xfId="23989"/>
    <cellStyle name="Normal 3 5 4" xfId="23990"/>
    <cellStyle name="Normal 3 50" xfId="23991"/>
    <cellStyle name="Normal 3 51" xfId="23992"/>
    <cellStyle name="Normal 3 52" xfId="23993"/>
    <cellStyle name="Normal 3 53" xfId="23994"/>
    <cellStyle name="Normal 3 54" xfId="23995"/>
    <cellStyle name="Normal 3 55" xfId="23996"/>
    <cellStyle name="Normal 3 56" xfId="23997"/>
    <cellStyle name="Normal 3 57" xfId="23998"/>
    <cellStyle name="Normal 3 58" xfId="23999"/>
    <cellStyle name="Normal 3 59" xfId="24000"/>
    <cellStyle name="Normal 3 6" xfId="24001"/>
    <cellStyle name="Normal 3 6 2" xfId="24002"/>
    <cellStyle name="Normal 3 6 3" xfId="24003"/>
    <cellStyle name="Normal 3 6 4" xfId="24004"/>
    <cellStyle name="Normal 3 60" xfId="24005"/>
    <cellStyle name="Normal 3 61" xfId="24006"/>
    <cellStyle name="Normal 3 62" xfId="24007"/>
    <cellStyle name="Normal 3 63" xfId="24008"/>
    <cellStyle name="Normal 3 64" xfId="24009"/>
    <cellStyle name="Normal 3 65" xfId="24010"/>
    <cellStyle name="Normal 3 66" xfId="24011"/>
    <cellStyle name="Normal 3 67" xfId="24012"/>
    <cellStyle name="Normal 3 68" xfId="24013"/>
    <cellStyle name="Normal 3 69" xfId="24014"/>
    <cellStyle name="Normal 3 7" xfId="24015"/>
    <cellStyle name="Normal 3 7 2" xfId="24016"/>
    <cellStyle name="Normal 3 7 3" xfId="24017"/>
    <cellStyle name="Normal 3 7 4" xfId="24018"/>
    <cellStyle name="Normal 3 70" xfId="24019"/>
    <cellStyle name="Normal 3 71" xfId="24020"/>
    <cellStyle name="Normal 3 72" xfId="24021"/>
    <cellStyle name="Normal 3 73" xfId="24022"/>
    <cellStyle name="Normal 3 74" xfId="24023"/>
    <cellStyle name="Normal 3 75" xfId="24024"/>
    <cellStyle name="Normal 3 76" xfId="24025"/>
    <cellStyle name="Normal 3 77" xfId="24026"/>
    <cellStyle name="Normal 3 78" xfId="24027"/>
    <cellStyle name="Normal 3 79" xfId="24028"/>
    <cellStyle name="Normal 3 8" xfId="24029"/>
    <cellStyle name="Normal 3 8 2" xfId="24030"/>
    <cellStyle name="Normal 3 8 3" xfId="24031"/>
    <cellStyle name="Normal 3 8 4" xfId="24032"/>
    <cellStyle name="Normal 3 80" xfId="24033"/>
    <cellStyle name="Normal 3 81" xfId="24034"/>
    <cellStyle name="Normal 3 82" xfId="24035"/>
    <cellStyle name="Normal 3 83" xfId="24036"/>
    <cellStyle name="Normal 3 84" xfId="24037"/>
    <cellStyle name="Normal 3 85" xfId="24038"/>
    <cellStyle name="Normal 3 86" xfId="24039"/>
    <cellStyle name="Normal 3 87" xfId="24040"/>
    <cellStyle name="Normal 3 88" xfId="24041"/>
    <cellStyle name="Normal 3 89" xfId="24042"/>
    <cellStyle name="Normal 3 9" xfId="24043"/>
    <cellStyle name="Normal 3 9 2" xfId="24044"/>
    <cellStyle name="Normal 3 9 3" xfId="24045"/>
    <cellStyle name="Normal 3 9 4" xfId="24046"/>
    <cellStyle name="Normal 3_ 5. Avanzada" xfId="24047"/>
    <cellStyle name="Normal 30" xfId="24048"/>
    <cellStyle name="Normal 30 2" xfId="24049"/>
    <cellStyle name="Normal 30 2 10" xfId="24050"/>
    <cellStyle name="Normal 30 2 10 2" xfId="24051"/>
    <cellStyle name="Normal 30 2 100" xfId="24052"/>
    <cellStyle name="Normal 30 2 100 2" xfId="24053"/>
    <cellStyle name="Normal 30 2 101" xfId="24054"/>
    <cellStyle name="Normal 30 2 101 2" xfId="24055"/>
    <cellStyle name="Normal 30 2 102" xfId="24056"/>
    <cellStyle name="Normal 30 2 102 2" xfId="24057"/>
    <cellStyle name="Normal 30 2 103" xfId="24058"/>
    <cellStyle name="Normal 30 2 103 2" xfId="24059"/>
    <cellStyle name="Normal 30 2 104" xfId="24060"/>
    <cellStyle name="Normal 30 2 11" xfId="24061"/>
    <cellStyle name="Normal 30 2 11 2" xfId="24062"/>
    <cellStyle name="Normal 30 2 12" xfId="24063"/>
    <cellStyle name="Normal 30 2 12 2" xfId="24064"/>
    <cellStyle name="Normal 30 2 13" xfId="24065"/>
    <cellStyle name="Normal 30 2 13 2" xfId="24066"/>
    <cellStyle name="Normal 30 2 14" xfId="24067"/>
    <cellStyle name="Normal 30 2 14 2" xfId="24068"/>
    <cellStyle name="Normal 30 2 15" xfId="24069"/>
    <cellStyle name="Normal 30 2 15 2" xfId="24070"/>
    <cellStyle name="Normal 30 2 16" xfId="24071"/>
    <cellStyle name="Normal 30 2 16 2" xfId="24072"/>
    <cellStyle name="Normal 30 2 17" xfId="24073"/>
    <cellStyle name="Normal 30 2 17 2" xfId="24074"/>
    <cellStyle name="Normal 30 2 18" xfId="24075"/>
    <cellStyle name="Normal 30 2 18 2" xfId="24076"/>
    <cellStyle name="Normal 30 2 19" xfId="24077"/>
    <cellStyle name="Normal 30 2 19 2" xfId="24078"/>
    <cellStyle name="Normal 30 2 2" xfId="24079"/>
    <cellStyle name="Normal 30 2 2 2" xfId="24080"/>
    <cellStyle name="Normal 30 2 20" xfId="24081"/>
    <cellStyle name="Normal 30 2 20 2" xfId="24082"/>
    <cellStyle name="Normal 30 2 21" xfId="24083"/>
    <cellStyle name="Normal 30 2 21 2" xfId="24084"/>
    <cellStyle name="Normal 30 2 22" xfId="24085"/>
    <cellStyle name="Normal 30 2 22 2" xfId="24086"/>
    <cellStyle name="Normal 30 2 23" xfId="24087"/>
    <cellStyle name="Normal 30 2 23 2" xfId="24088"/>
    <cellStyle name="Normal 30 2 24" xfId="24089"/>
    <cellStyle name="Normal 30 2 24 2" xfId="24090"/>
    <cellStyle name="Normal 30 2 25" xfId="24091"/>
    <cellStyle name="Normal 30 2 25 2" xfId="24092"/>
    <cellStyle name="Normal 30 2 26" xfId="24093"/>
    <cellStyle name="Normal 30 2 26 2" xfId="24094"/>
    <cellStyle name="Normal 30 2 27" xfId="24095"/>
    <cellStyle name="Normal 30 2 27 2" xfId="24096"/>
    <cellStyle name="Normal 30 2 28" xfId="24097"/>
    <cellStyle name="Normal 30 2 28 2" xfId="24098"/>
    <cellStyle name="Normal 30 2 29" xfId="24099"/>
    <cellStyle name="Normal 30 2 29 2" xfId="24100"/>
    <cellStyle name="Normal 30 2 3" xfId="24101"/>
    <cellStyle name="Normal 30 2 3 2" xfId="24102"/>
    <cellStyle name="Normal 30 2 30" xfId="24103"/>
    <cellStyle name="Normal 30 2 30 2" xfId="24104"/>
    <cellStyle name="Normal 30 2 31" xfId="24105"/>
    <cellStyle name="Normal 30 2 31 2" xfId="24106"/>
    <cellStyle name="Normal 30 2 32" xfId="24107"/>
    <cellStyle name="Normal 30 2 32 2" xfId="24108"/>
    <cellStyle name="Normal 30 2 33" xfId="24109"/>
    <cellStyle name="Normal 30 2 33 2" xfId="24110"/>
    <cellStyle name="Normal 30 2 34" xfId="24111"/>
    <cellStyle name="Normal 30 2 34 2" xfId="24112"/>
    <cellStyle name="Normal 30 2 35" xfId="24113"/>
    <cellStyle name="Normal 30 2 35 2" xfId="24114"/>
    <cellStyle name="Normal 30 2 36" xfId="24115"/>
    <cellStyle name="Normal 30 2 36 2" xfId="24116"/>
    <cellStyle name="Normal 30 2 37" xfId="24117"/>
    <cellStyle name="Normal 30 2 37 2" xfId="24118"/>
    <cellStyle name="Normal 30 2 37 2 2" xfId="24119"/>
    <cellStyle name="Normal 30 2 37 3" xfId="24120"/>
    <cellStyle name="Normal 30 2 37 3 2" xfId="24121"/>
    <cellStyle name="Normal 30 2 37 4" xfId="24122"/>
    <cellStyle name="Normal 30 2 38" xfId="24123"/>
    <cellStyle name="Normal 30 2 38 2" xfId="24124"/>
    <cellStyle name="Normal 30 2 38 2 2" xfId="24125"/>
    <cellStyle name="Normal 30 2 38 3" xfId="24126"/>
    <cellStyle name="Normal 30 2 38 3 2" xfId="24127"/>
    <cellStyle name="Normal 30 2 38 4" xfId="24128"/>
    <cellStyle name="Normal 30 2 39" xfId="24129"/>
    <cellStyle name="Normal 30 2 39 2" xfId="24130"/>
    <cellStyle name="Normal 30 2 39 2 2" xfId="24131"/>
    <cellStyle name="Normal 30 2 39 3" xfId="24132"/>
    <cellStyle name="Normal 30 2 39 3 2" xfId="24133"/>
    <cellStyle name="Normal 30 2 39 4" xfId="24134"/>
    <cellStyle name="Normal 30 2 4" xfId="24135"/>
    <cellStyle name="Normal 30 2 4 2" xfId="24136"/>
    <cellStyle name="Normal 30 2 40" xfId="24137"/>
    <cellStyle name="Normal 30 2 40 2" xfId="24138"/>
    <cellStyle name="Normal 30 2 40 2 2" xfId="24139"/>
    <cellStyle name="Normal 30 2 40 3" xfId="24140"/>
    <cellStyle name="Normal 30 2 40 3 2" xfId="24141"/>
    <cellStyle name="Normal 30 2 40 4" xfId="24142"/>
    <cellStyle name="Normal 30 2 41" xfId="24143"/>
    <cellStyle name="Normal 30 2 41 2" xfId="24144"/>
    <cellStyle name="Normal 30 2 41 2 2" xfId="24145"/>
    <cellStyle name="Normal 30 2 41 3" xfId="24146"/>
    <cellStyle name="Normal 30 2 41 3 2" xfId="24147"/>
    <cellStyle name="Normal 30 2 41 4" xfId="24148"/>
    <cellStyle name="Normal 30 2 42" xfId="24149"/>
    <cellStyle name="Normal 30 2 42 2" xfId="24150"/>
    <cellStyle name="Normal 30 2 42 2 2" xfId="24151"/>
    <cellStyle name="Normal 30 2 42 3" xfId="24152"/>
    <cellStyle name="Normal 30 2 42 3 2" xfId="24153"/>
    <cellStyle name="Normal 30 2 42 4" xfId="24154"/>
    <cellStyle name="Normal 30 2 43" xfId="24155"/>
    <cellStyle name="Normal 30 2 43 2" xfId="24156"/>
    <cellStyle name="Normal 30 2 43 2 2" xfId="24157"/>
    <cellStyle name="Normal 30 2 43 3" xfId="24158"/>
    <cellStyle name="Normal 30 2 43 3 2" xfId="24159"/>
    <cellStyle name="Normal 30 2 43 4" xfId="24160"/>
    <cellStyle name="Normal 30 2 44" xfId="24161"/>
    <cellStyle name="Normal 30 2 44 2" xfId="24162"/>
    <cellStyle name="Normal 30 2 44 2 2" xfId="24163"/>
    <cellStyle name="Normal 30 2 44 3" xfId="24164"/>
    <cellStyle name="Normal 30 2 44 3 2" xfId="24165"/>
    <cellStyle name="Normal 30 2 44 4" xfId="24166"/>
    <cellStyle name="Normal 30 2 45" xfId="24167"/>
    <cellStyle name="Normal 30 2 45 2" xfId="24168"/>
    <cellStyle name="Normal 30 2 45 2 2" xfId="24169"/>
    <cellStyle name="Normal 30 2 45 3" xfId="24170"/>
    <cellStyle name="Normal 30 2 45 3 2" xfId="24171"/>
    <cellStyle name="Normal 30 2 45 4" xfId="24172"/>
    <cellStyle name="Normal 30 2 46" xfId="24173"/>
    <cellStyle name="Normal 30 2 46 2" xfId="24174"/>
    <cellStyle name="Normal 30 2 46 2 2" xfId="24175"/>
    <cellStyle name="Normal 30 2 46 3" xfId="24176"/>
    <cellStyle name="Normal 30 2 46 3 2" xfId="24177"/>
    <cellStyle name="Normal 30 2 46 4" xfId="24178"/>
    <cellStyle name="Normal 30 2 47" xfId="24179"/>
    <cellStyle name="Normal 30 2 47 2" xfId="24180"/>
    <cellStyle name="Normal 30 2 47 2 2" xfId="24181"/>
    <cellStyle name="Normal 30 2 47 3" xfId="24182"/>
    <cellStyle name="Normal 30 2 47 3 2" xfId="24183"/>
    <cellStyle name="Normal 30 2 47 4" xfId="24184"/>
    <cellStyle name="Normal 30 2 48" xfId="24185"/>
    <cellStyle name="Normal 30 2 48 2" xfId="24186"/>
    <cellStyle name="Normal 30 2 48 2 2" xfId="24187"/>
    <cellStyle name="Normal 30 2 48 3" xfId="24188"/>
    <cellStyle name="Normal 30 2 48 3 2" xfId="24189"/>
    <cellStyle name="Normal 30 2 48 4" xfId="24190"/>
    <cellStyle name="Normal 30 2 49" xfId="24191"/>
    <cellStyle name="Normal 30 2 49 2" xfId="24192"/>
    <cellStyle name="Normal 30 2 49 2 2" xfId="24193"/>
    <cellStyle name="Normal 30 2 49 3" xfId="24194"/>
    <cellStyle name="Normal 30 2 49 3 2" xfId="24195"/>
    <cellStyle name="Normal 30 2 49 4" xfId="24196"/>
    <cellStyle name="Normal 30 2 5" xfId="24197"/>
    <cellStyle name="Normal 30 2 5 2" xfId="24198"/>
    <cellStyle name="Normal 30 2 50" xfId="24199"/>
    <cellStyle name="Normal 30 2 50 2" xfId="24200"/>
    <cellStyle name="Normal 30 2 50 2 2" xfId="24201"/>
    <cellStyle name="Normal 30 2 50 3" xfId="24202"/>
    <cellStyle name="Normal 30 2 50 3 2" xfId="24203"/>
    <cellStyle name="Normal 30 2 50 4" xfId="24204"/>
    <cellStyle name="Normal 30 2 51" xfId="24205"/>
    <cellStyle name="Normal 30 2 51 2" xfId="24206"/>
    <cellStyle name="Normal 30 2 51 2 2" xfId="24207"/>
    <cellStyle name="Normal 30 2 51 3" xfId="24208"/>
    <cellStyle name="Normal 30 2 51 3 2" xfId="24209"/>
    <cellStyle name="Normal 30 2 51 4" xfId="24210"/>
    <cellStyle name="Normal 30 2 52" xfId="24211"/>
    <cellStyle name="Normal 30 2 52 2" xfId="24212"/>
    <cellStyle name="Normal 30 2 52 2 2" xfId="24213"/>
    <cellStyle name="Normal 30 2 52 3" xfId="24214"/>
    <cellStyle name="Normal 30 2 52 3 2" xfId="24215"/>
    <cellStyle name="Normal 30 2 52 4" xfId="24216"/>
    <cellStyle name="Normal 30 2 53" xfId="24217"/>
    <cellStyle name="Normal 30 2 53 2" xfId="24218"/>
    <cellStyle name="Normal 30 2 53 2 2" xfId="24219"/>
    <cellStyle name="Normal 30 2 53 3" xfId="24220"/>
    <cellStyle name="Normal 30 2 53 3 2" xfId="24221"/>
    <cellStyle name="Normal 30 2 53 4" xfId="24222"/>
    <cellStyle name="Normal 30 2 54" xfId="24223"/>
    <cellStyle name="Normal 30 2 54 2" xfId="24224"/>
    <cellStyle name="Normal 30 2 54 2 2" xfId="24225"/>
    <cellStyle name="Normal 30 2 54 3" xfId="24226"/>
    <cellStyle name="Normal 30 2 54 3 2" xfId="24227"/>
    <cellStyle name="Normal 30 2 54 4" xfId="24228"/>
    <cellStyle name="Normal 30 2 55" xfId="24229"/>
    <cellStyle name="Normal 30 2 55 2" xfId="24230"/>
    <cellStyle name="Normal 30 2 55 2 2" xfId="24231"/>
    <cellStyle name="Normal 30 2 55 3" xfId="24232"/>
    <cellStyle name="Normal 30 2 55 3 2" xfId="24233"/>
    <cellStyle name="Normal 30 2 55 4" xfId="24234"/>
    <cellStyle name="Normal 30 2 56" xfId="24235"/>
    <cellStyle name="Normal 30 2 56 2" xfId="24236"/>
    <cellStyle name="Normal 30 2 56 2 2" xfId="24237"/>
    <cellStyle name="Normal 30 2 56 3" xfId="24238"/>
    <cellStyle name="Normal 30 2 56 3 2" xfId="24239"/>
    <cellStyle name="Normal 30 2 56 4" xfId="24240"/>
    <cellStyle name="Normal 30 2 57" xfId="24241"/>
    <cellStyle name="Normal 30 2 57 2" xfId="24242"/>
    <cellStyle name="Normal 30 2 57 2 2" xfId="24243"/>
    <cellStyle name="Normal 30 2 57 3" xfId="24244"/>
    <cellStyle name="Normal 30 2 57 3 2" xfId="24245"/>
    <cellStyle name="Normal 30 2 57 4" xfId="24246"/>
    <cellStyle name="Normal 30 2 58" xfId="24247"/>
    <cellStyle name="Normal 30 2 58 2" xfId="24248"/>
    <cellStyle name="Normal 30 2 58 2 2" xfId="24249"/>
    <cellStyle name="Normal 30 2 58 3" xfId="24250"/>
    <cellStyle name="Normal 30 2 58 3 2" xfId="24251"/>
    <cellStyle name="Normal 30 2 58 4" xfId="24252"/>
    <cellStyle name="Normal 30 2 59" xfId="24253"/>
    <cellStyle name="Normal 30 2 59 2" xfId="24254"/>
    <cellStyle name="Normal 30 2 59 2 2" xfId="24255"/>
    <cellStyle name="Normal 30 2 59 3" xfId="24256"/>
    <cellStyle name="Normal 30 2 59 3 2" xfId="24257"/>
    <cellStyle name="Normal 30 2 59 4" xfId="24258"/>
    <cellStyle name="Normal 30 2 6" xfId="24259"/>
    <cellStyle name="Normal 30 2 6 2" xfId="24260"/>
    <cellStyle name="Normal 30 2 60" xfId="24261"/>
    <cellStyle name="Normal 30 2 60 2" xfId="24262"/>
    <cellStyle name="Normal 30 2 60 2 2" xfId="24263"/>
    <cellStyle name="Normal 30 2 60 3" xfId="24264"/>
    <cellStyle name="Normal 30 2 60 3 2" xfId="24265"/>
    <cellStyle name="Normal 30 2 60 4" xfId="24266"/>
    <cellStyle name="Normal 30 2 61" xfId="24267"/>
    <cellStyle name="Normal 30 2 61 2" xfId="24268"/>
    <cellStyle name="Normal 30 2 61 2 2" xfId="24269"/>
    <cellStyle name="Normal 30 2 61 3" xfId="24270"/>
    <cellStyle name="Normal 30 2 61 3 2" xfId="24271"/>
    <cellStyle name="Normal 30 2 61 4" xfId="24272"/>
    <cellStyle name="Normal 30 2 62" xfId="24273"/>
    <cellStyle name="Normal 30 2 62 2" xfId="24274"/>
    <cellStyle name="Normal 30 2 62 2 2" xfId="24275"/>
    <cellStyle name="Normal 30 2 62 3" xfId="24276"/>
    <cellStyle name="Normal 30 2 62 3 2" xfId="24277"/>
    <cellStyle name="Normal 30 2 62 4" xfId="24278"/>
    <cellStyle name="Normal 30 2 63" xfId="24279"/>
    <cellStyle name="Normal 30 2 63 2" xfId="24280"/>
    <cellStyle name="Normal 30 2 63 2 2" xfId="24281"/>
    <cellStyle name="Normal 30 2 63 3" xfId="24282"/>
    <cellStyle name="Normal 30 2 63 3 2" xfId="24283"/>
    <cellStyle name="Normal 30 2 63 4" xfId="24284"/>
    <cellStyle name="Normal 30 2 64" xfId="24285"/>
    <cellStyle name="Normal 30 2 64 2" xfId="24286"/>
    <cellStyle name="Normal 30 2 64 2 2" xfId="24287"/>
    <cellStyle name="Normal 30 2 64 3" xfId="24288"/>
    <cellStyle name="Normal 30 2 64 3 2" xfId="24289"/>
    <cellStyle name="Normal 30 2 64 4" xfId="24290"/>
    <cellStyle name="Normal 30 2 65" xfId="24291"/>
    <cellStyle name="Normal 30 2 65 2" xfId="24292"/>
    <cellStyle name="Normal 30 2 65 2 2" xfId="24293"/>
    <cellStyle name="Normal 30 2 65 3" xfId="24294"/>
    <cellStyle name="Normal 30 2 65 3 2" xfId="24295"/>
    <cellStyle name="Normal 30 2 65 4" xfId="24296"/>
    <cellStyle name="Normal 30 2 66" xfId="24297"/>
    <cellStyle name="Normal 30 2 66 2" xfId="24298"/>
    <cellStyle name="Normal 30 2 66 2 2" xfId="24299"/>
    <cellStyle name="Normal 30 2 66 3" xfId="24300"/>
    <cellStyle name="Normal 30 2 66 3 2" xfId="24301"/>
    <cellStyle name="Normal 30 2 66 4" xfId="24302"/>
    <cellStyle name="Normal 30 2 67" xfId="24303"/>
    <cellStyle name="Normal 30 2 67 2" xfId="24304"/>
    <cellStyle name="Normal 30 2 67 2 2" xfId="24305"/>
    <cellStyle name="Normal 30 2 67 3" xfId="24306"/>
    <cellStyle name="Normal 30 2 67 3 2" xfId="24307"/>
    <cellStyle name="Normal 30 2 67 4" xfId="24308"/>
    <cellStyle name="Normal 30 2 68" xfId="24309"/>
    <cellStyle name="Normal 30 2 68 2" xfId="24310"/>
    <cellStyle name="Normal 30 2 68 2 2" xfId="24311"/>
    <cellStyle name="Normal 30 2 68 3" xfId="24312"/>
    <cellStyle name="Normal 30 2 68 3 2" xfId="24313"/>
    <cellStyle name="Normal 30 2 68 4" xfId="24314"/>
    <cellStyle name="Normal 30 2 69" xfId="24315"/>
    <cellStyle name="Normal 30 2 69 2" xfId="24316"/>
    <cellStyle name="Normal 30 2 69 2 2" xfId="24317"/>
    <cellStyle name="Normal 30 2 69 3" xfId="24318"/>
    <cellStyle name="Normal 30 2 69 3 2" xfId="24319"/>
    <cellStyle name="Normal 30 2 69 4" xfId="24320"/>
    <cellStyle name="Normal 30 2 7" xfId="24321"/>
    <cellStyle name="Normal 30 2 7 2" xfId="24322"/>
    <cellStyle name="Normal 30 2 70" xfId="24323"/>
    <cellStyle name="Normal 30 2 70 2" xfId="24324"/>
    <cellStyle name="Normal 30 2 70 2 2" xfId="24325"/>
    <cellStyle name="Normal 30 2 70 3" xfId="24326"/>
    <cellStyle name="Normal 30 2 70 3 2" xfId="24327"/>
    <cellStyle name="Normal 30 2 70 4" xfId="24328"/>
    <cellStyle name="Normal 30 2 71" xfId="24329"/>
    <cellStyle name="Normal 30 2 71 2" xfId="24330"/>
    <cellStyle name="Normal 30 2 71 2 2" xfId="24331"/>
    <cellStyle name="Normal 30 2 71 3" xfId="24332"/>
    <cellStyle name="Normal 30 2 71 3 2" xfId="24333"/>
    <cellStyle name="Normal 30 2 71 4" xfId="24334"/>
    <cellStyle name="Normal 30 2 72" xfId="24335"/>
    <cellStyle name="Normal 30 2 72 2" xfId="24336"/>
    <cellStyle name="Normal 30 2 72 2 2" xfId="24337"/>
    <cellStyle name="Normal 30 2 72 3" xfId="24338"/>
    <cellStyle name="Normal 30 2 72 3 2" xfId="24339"/>
    <cellStyle name="Normal 30 2 72 4" xfId="24340"/>
    <cellStyle name="Normal 30 2 73" xfId="24341"/>
    <cellStyle name="Normal 30 2 73 2" xfId="24342"/>
    <cellStyle name="Normal 30 2 73 2 2" xfId="24343"/>
    <cellStyle name="Normal 30 2 73 3" xfId="24344"/>
    <cellStyle name="Normal 30 2 73 3 2" xfId="24345"/>
    <cellStyle name="Normal 30 2 73 4" xfId="24346"/>
    <cellStyle name="Normal 30 2 74" xfId="24347"/>
    <cellStyle name="Normal 30 2 74 2" xfId="24348"/>
    <cellStyle name="Normal 30 2 75" xfId="24349"/>
    <cellStyle name="Normal 30 2 75 2" xfId="24350"/>
    <cellStyle name="Normal 30 2 76" xfId="24351"/>
    <cellStyle name="Normal 30 2 76 2" xfId="24352"/>
    <cellStyle name="Normal 30 2 77" xfId="24353"/>
    <cellStyle name="Normal 30 2 77 2" xfId="24354"/>
    <cellStyle name="Normal 30 2 78" xfId="24355"/>
    <cellStyle name="Normal 30 2 78 2" xfId="24356"/>
    <cellStyle name="Normal 30 2 79" xfId="24357"/>
    <cellStyle name="Normal 30 2 79 2" xfId="24358"/>
    <cellStyle name="Normal 30 2 8" xfId="24359"/>
    <cellStyle name="Normal 30 2 8 2" xfId="24360"/>
    <cellStyle name="Normal 30 2 80" xfId="24361"/>
    <cellStyle name="Normal 30 2 80 2" xfId="24362"/>
    <cellStyle name="Normal 30 2 81" xfId="24363"/>
    <cellStyle name="Normal 30 2 81 2" xfId="24364"/>
    <cellStyle name="Normal 30 2 82" xfId="24365"/>
    <cellStyle name="Normal 30 2 82 2" xfId="24366"/>
    <cellStyle name="Normal 30 2 83" xfId="24367"/>
    <cellStyle name="Normal 30 2 83 2" xfId="24368"/>
    <cellStyle name="Normal 30 2 84" xfId="24369"/>
    <cellStyle name="Normal 30 2 84 2" xfId="24370"/>
    <cellStyle name="Normal 30 2 85" xfId="24371"/>
    <cellStyle name="Normal 30 2 85 2" xfId="24372"/>
    <cellStyle name="Normal 30 2 86" xfId="24373"/>
    <cellStyle name="Normal 30 2 86 2" xfId="24374"/>
    <cellStyle name="Normal 30 2 87" xfId="24375"/>
    <cellStyle name="Normal 30 2 87 2" xfId="24376"/>
    <cellStyle name="Normal 30 2 88" xfId="24377"/>
    <cellStyle name="Normal 30 2 88 2" xfId="24378"/>
    <cellStyle name="Normal 30 2 89" xfId="24379"/>
    <cellStyle name="Normal 30 2 89 2" xfId="24380"/>
    <cellStyle name="Normal 30 2 9" xfId="24381"/>
    <cellStyle name="Normal 30 2 9 2" xfId="24382"/>
    <cellStyle name="Normal 30 2 90" xfId="24383"/>
    <cellStyle name="Normal 30 2 90 2" xfId="24384"/>
    <cellStyle name="Normal 30 2 91" xfId="24385"/>
    <cellStyle name="Normal 30 2 91 2" xfId="24386"/>
    <cellStyle name="Normal 30 2 92" xfId="24387"/>
    <cellStyle name="Normal 30 2 92 2" xfId="24388"/>
    <cellStyle name="Normal 30 2 93" xfId="24389"/>
    <cellStyle name="Normal 30 2 93 2" xfId="24390"/>
    <cellStyle name="Normal 30 2 94" xfId="24391"/>
    <cellStyle name="Normal 30 2 94 2" xfId="24392"/>
    <cellStyle name="Normal 30 2 95" xfId="24393"/>
    <cellStyle name="Normal 30 2 95 2" xfId="24394"/>
    <cellStyle name="Normal 30 2 96" xfId="24395"/>
    <cellStyle name="Normal 30 2 96 2" xfId="24396"/>
    <cellStyle name="Normal 30 2 97" xfId="24397"/>
    <cellStyle name="Normal 30 2 97 2" xfId="24398"/>
    <cellStyle name="Normal 30 2 98" xfId="24399"/>
    <cellStyle name="Normal 30 2 98 2" xfId="24400"/>
    <cellStyle name="Normal 30 2 99" xfId="24401"/>
    <cellStyle name="Normal 30 2 99 2" xfId="24402"/>
    <cellStyle name="Normal 30 3" xfId="24403"/>
    <cellStyle name="Normal 30 4" xfId="24404"/>
    <cellStyle name="Normal 31" xfId="24405"/>
    <cellStyle name="Normal 31 2" xfId="24406"/>
    <cellStyle name="Normal 32" xfId="24407"/>
    <cellStyle name="Normal 32 10" xfId="24408"/>
    <cellStyle name="Normal 32 10 2" xfId="24409"/>
    <cellStyle name="Normal 32 100" xfId="24410"/>
    <cellStyle name="Normal 32 100 2" xfId="24411"/>
    <cellStyle name="Normal 32 101" xfId="24412"/>
    <cellStyle name="Normal 32 101 2" xfId="24413"/>
    <cellStyle name="Normal 32 102" xfId="24414"/>
    <cellStyle name="Normal 32 102 2" xfId="24415"/>
    <cellStyle name="Normal 32 103" xfId="24416"/>
    <cellStyle name="Normal 32 103 2" xfId="24417"/>
    <cellStyle name="Normal 32 104" xfId="24418"/>
    <cellStyle name="Normal 32 11" xfId="24419"/>
    <cellStyle name="Normal 32 11 2" xfId="24420"/>
    <cellStyle name="Normal 32 12" xfId="24421"/>
    <cellStyle name="Normal 32 12 2" xfId="24422"/>
    <cellStyle name="Normal 32 13" xfId="24423"/>
    <cellStyle name="Normal 32 13 2" xfId="24424"/>
    <cellStyle name="Normal 32 14" xfId="24425"/>
    <cellStyle name="Normal 32 14 2" xfId="24426"/>
    <cellStyle name="Normal 32 15" xfId="24427"/>
    <cellStyle name="Normal 32 15 2" xfId="24428"/>
    <cellStyle name="Normal 32 16" xfId="24429"/>
    <cellStyle name="Normal 32 16 2" xfId="24430"/>
    <cellStyle name="Normal 32 17" xfId="24431"/>
    <cellStyle name="Normal 32 17 2" xfId="24432"/>
    <cellStyle name="Normal 32 18" xfId="24433"/>
    <cellStyle name="Normal 32 18 2" xfId="24434"/>
    <cellStyle name="Normal 32 19" xfId="24435"/>
    <cellStyle name="Normal 32 19 2" xfId="24436"/>
    <cellStyle name="Normal 32 2" xfId="24437"/>
    <cellStyle name="Normal 32 2 2" xfId="24438"/>
    <cellStyle name="Normal 32 20" xfId="24439"/>
    <cellStyle name="Normal 32 20 2" xfId="24440"/>
    <cellStyle name="Normal 32 21" xfId="24441"/>
    <cellStyle name="Normal 32 21 2" xfId="24442"/>
    <cellStyle name="Normal 32 22" xfId="24443"/>
    <cellStyle name="Normal 32 22 2" xfId="24444"/>
    <cellStyle name="Normal 32 23" xfId="24445"/>
    <cellStyle name="Normal 32 23 2" xfId="24446"/>
    <cellStyle name="Normal 32 24" xfId="24447"/>
    <cellStyle name="Normal 32 24 2" xfId="24448"/>
    <cellStyle name="Normal 32 25" xfId="24449"/>
    <cellStyle name="Normal 32 25 2" xfId="24450"/>
    <cellStyle name="Normal 32 26" xfId="24451"/>
    <cellStyle name="Normal 32 26 2" xfId="24452"/>
    <cellStyle name="Normal 32 27" xfId="24453"/>
    <cellStyle name="Normal 32 27 2" xfId="24454"/>
    <cellStyle name="Normal 32 28" xfId="24455"/>
    <cellStyle name="Normal 32 28 2" xfId="24456"/>
    <cellStyle name="Normal 32 29" xfId="24457"/>
    <cellStyle name="Normal 32 29 2" xfId="24458"/>
    <cellStyle name="Normal 32 3" xfId="24459"/>
    <cellStyle name="Normal 32 3 2" xfId="24460"/>
    <cellStyle name="Normal 32 30" xfId="24461"/>
    <cellStyle name="Normal 32 30 2" xfId="24462"/>
    <cellStyle name="Normal 32 31" xfId="24463"/>
    <cellStyle name="Normal 32 31 2" xfId="24464"/>
    <cellStyle name="Normal 32 32" xfId="24465"/>
    <cellStyle name="Normal 32 32 2" xfId="24466"/>
    <cellStyle name="Normal 32 33" xfId="24467"/>
    <cellStyle name="Normal 32 33 2" xfId="24468"/>
    <cellStyle name="Normal 32 34" xfId="24469"/>
    <cellStyle name="Normal 32 34 2" xfId="24470"/>
    <cellStyle name="Normal 32 35" xfId="24471"/>
    <cellStyle name="Normal 32 35 2" xfId="24472"/>
    <cellStyle name="Normal 32 36" xfId="24473"/>
    <cellStyle name="Normal 32 36 2" xfId="24474"/>
    <cellStyle name="Normal 32 37" xfId="24475"/>
    <cellStyle name="Normal 32 37 2" xfId="24476"/>
    <cellStyle name="Normal 32 37 2 2" xfId="24477"/>
    <cellStyle name="Normal 32 37 3" xfId="24478"/>
    <cellStyle name="Normal 32 37 3 2" xfId="24479"/>
    <cellStyle name="Normal 32 37 4" xfId="24480"/>
    <cellStyle name="Normal 32 38" xfId="24481"/>
    <cellStyle name="Normal 32 38 2" xfId="24482"/>
    <cellStyle name="Normal 32 38 2 2" xfId="24483"/>
    <cellStyle name="Normal 32 38 3" xfId="24484"/>
    <cellStyle name="Normal 32 38 3 2" xfId="24485"/>
    <cellStyle name="Normal 32 38 4" xfId="24486"/>
    <cellStyle name="Normal 32 39" xfId="24487"/>
    <cellStyle name="Normal 32 39 2" xfId="24488"/>
    <cellStyle name="Normal 32 39 2 2" xfId="24489"/>
    <cellStyle name="Normal 32 39 3" xfId="24490"/>
    <cellStyle name="Normal 32 39 3 2" xfId="24491"/>
    <cellStyle name="Normal 32 39 4" xfId="24492"/>
    <cellStyle name="Normal 32 4" xfId="24493"/>
    <cellStyle name="Normal 32 4 2" xfId="24494"/>
    <cellStyle name="Normal 32 40" xfId="24495"/>
    <cellStyle name="Normal 32 40 2" xfId="24496"/>
    <cellStyle name="Normal 32 40 2 2" xfId="24497"/>
    <cellStyle name="Normal 32 40 3" xfId="24498"/>
    <cellStyle name="Normal 32 40 3 2" xfId="24499"/>
    <cellStyle name="Normal 32 40 4" xfId="24500"/>
    <cellStyle name="Normal 32 41" xfId="24501"/>
    <cellStyle name="Normal 32 41 2" xfId="24502"/>
    <cellStyle name="Normal 32 41 2 2" xfId="24503"/>
    <cellStyle name="Normal 32 41 3" xfId="24504"/>
    <cellStyle name="Normal 32 41 3 2" xfId="24505"/>
    <cellStyle name="Normal 32 41 4" xfId="24506"/>
    <cellStyle name="Normal 32 42" xfId="24507"/>
    <cellStyle name="Normal 32 42 2" xfId="24508"/>
    <cellStyle name="Normal 32 42 2 2" xfId="24509"/>
    <cellStyle name="Normal 32 42 3" xfId="24510"/>
    <cellStyle name="Normal 32 42 3 2" xfId="24511"/>
    <cellStyle name="Normal 32 42 4" xfId="24512"/>
    <cellStyle name="Normal 32 43" xfId="24513"/>
    <cellStyle name="Normal 32 43 2" xfId="24514"/>
    <cellStyle name="Normal 32 43 2 2" xfId="24515"/>
    <cellStyle name="Normal 32 43 3" xfId="24516"/>
    <cellStyle name="Normal 32 43 3 2" xfId="24517"/>
    <cellStyle name="Normal 32 43 4" xfId="24518"/>
    <cellStyle name="Normal 32 44" xfId="24519"/>
    <cellStyle name="Normal 32 44 2" xfId="24520"/>
    <cellStyle name="Normal 32 44 2 2" xfId="24521"/>
    <cellStyle name="Normal 32 44 3" xfId="24522"/>
    <cellStyle name="Normal 32 44 3 2" xfId="24523"/>
    <cellStyle name="Normal 32 44 4" xfId="24524"/>
    <cellStyle name="Normal 32 45" xfId="24525"/>
    <cellStyle name="Normal 32 45 2" xfId="24526"/>
    <cellStyle name="Normal 32 45 2 2" xfId="24527"/>
    <cellStyle name="Normal 32 45 3" xfId="24528"/>
    <cellStyle name="Normal 32 45 3 2" xfId="24529"/>
    <cellStyle name="Normal 32 45 4" xfId="24530"/>
    <cellStyle name="Normal 32 46" xfId="24531"/>
    <cellStyle name="Normal 32 46 2" xfId="24532"/>
    <cellStyle name="Normal 32 46 2 2" xfId="24533"/>
    <cellStyle name="Normal 32 46 3" xfId="24534"/>
    <cellStyle name="Normal 32 46 3 2" xfId="24535"/>
    <cellStyle name="Normal 32 46 4" xfId="24536"/>
    <cellStyle name="Normal 32 47" xfId="24537"/>
    <cellStyle name="Normal 32 47 2" xfId="24538"/>
    <cellStyle name="Normal 32 47 2 2" xfId="24539"/>
    <cellStyle name="Normal 32 47 3" xfId="24540"/>
    <cellStyle name="Normal 32 47 3 2" xfId="24541"/>
    <cellStyle name="Normal 32 47 4" xfId="24542"/>
    <cellStyle name="Normal 32 48" xfId="24543"/>
    <cellStyle name="Normal 32 48 2" xfId="24544"/>
    <cellStyle name="Normal 32 48 2 2" xfId="24545"/>
    <cellStyle name="Normal 32 48 3" xfId="24546"/>
    <cellStyle name="Normal 32 48 3 2" xfId="24547"/>
    <cellStyle name="Normal 32 48 4" xfId="24548"/>
    <cellStyle name="Normal 32 49" xfId="24549"/>
    <cellStyle name="Normal 32 49 2" xfId="24550"/>
    <cellStyle name="Normal 32 49 2 2" xfId="24551"/>
    <cellStyle name="Normal 32 49 3" xfId="24552"/>
    <cellStyle name="Normal 32 49 3 2" xfId="24553"/>
    <cellStyle name="Normal 32 49 4" xfId="24554"/>
    <cellStyle name="Normal 32 5" xfId="24555"/>
    <cellStyle name="Normal 32 5 2" xfId="24556"/>
    <cellStyle name="Normal 32 50" xfId="24557"/>
    <cellStyle name="Normal 32 50 2" xfId="24558"/>
    <cellStyle name="Normal 32 50 2 2" xfId="24559"/>
    <cellStyle name="Normal 32 50 3" xfId="24560"/>
    <cellStyle name="Normal 32 50 3 2" xfId="24561"/>
    <cellStyle name="Normal 32 50 4" xfId="24562"/>
    <cellStyle name="Normal 32 51" xfId="24563"/>
    <cellStyle name="Normal 32 51 2" xfId="24564"/>
    <cellStyle name="Normal 32 51 2 2" xfId="24565"/>
    <cellStyle name="Normal 32 51 3" xfId="24566"/>
    <cellStyle name="Normal 32 51 3 2" xfId="24567"/>
    <cellStyle name="Normal 32 51 4" xfId="24568"/>
    <cellStyle name="Normal 32 52" xfId="24569"/>
    <cellStyle name="Normal 32 52 2" xfId="24570"/>
    <cellStyle name="Normal 32 52 2 2" xfId="24571"/>
    <cellStyle name="Normal 32 52 3" xfId="24572"/>
    <cellStyle name="Normal 32 52 3 2" xfId="24573"/>
    <cellStyle name="Normal 32 52 4" xfId="24574"/>
    <cellStyle name="Normal 32 53" xfId="24575"/>
    <cellStyle name="Normal 32 53 2" xfId="24576"/>
    <cellStyle name="Normal 32 53 2 2" xfId="24577"/>
    <cellStyle name="Normal 32 53 3" xfId="24578"/>
    <cellStyle name="Normal 32 53 3 2" xfId="24579"/>
    <cellStyle name="Normal 32 53 4" xfId="24580"/>
    <cellStyle name="Normal 32 54" xfId="24581"/>
    <cellStyle name="Normal 32 54 2" xfId="24582"/>
    <cellStyle name="Normal 32 54 2 2" xfId="24583"/>
    <cellStyle name="Normal 32 54 3" xfId="24584"/>
    <cellStyle name="Normal 32 54 3 2" xfId="24585"/>
    <cellStyle name="Normal 32 54 4" xfId="24586"/>
    <cellStyle name="Normal 32 55" xfId="24587"/>
    <cellStyle name="Normal 32 55 2" xfId="24588"/>
    <cellStyle name="Normal 32 55 2 2" xfId="24589"/>
    <cellStyle name="Normal 32 55 3" xfId="24590"/>
    <cellStyle name="Normal 32 55 3 2" xfId="24591"/>
    <cellStyle name="Normal 32 55 4" xfId="24592"/>
    <cellStyle name="Normal 32 56" xfId="24593"/>
    <cellStyle name="Normal 32 56 2" xfId="24594"/>
    <cellStyle name="Normal 32 56 2 2" xfId="24595"/>
    <cellStyle name="Normal 32 56 3" xfId="24596"/>
    <cellStyle name="Normal 32 56 3 2" xfId="24597"/>
    <cellStyle name="Normal 32 56 4" xfId="24598"/>
    <cellStyle name="Normal 32 57" xfId="24599"/>
    <cellStyle name="Normal 32 57 2" xfId="24600"/>
    <cellStyle name="Normal 32 57 2 2" xfId="24601"/>
    <cellStyle name="Normal 32 57 3" xfId="24602"/>
    <cellStyle name="Normal 32 57 3 2" xfId="24603"/>
    <cellStyle name="Normal 32 57 4" xfId="24604"/>
    <cellStyle name="Normal 32 58" xfId="24605"/>
    <cellStyle name="Normal 32 58 2" xfId="24606"/>
    <cellStyle name="Normal 32 58 2 2" xfId="24607"/>
    <cellStyle name="Normal 32 58 3" xfId="24608"/>
    <cellStyle name="Normal 32 58 3 2" xfId="24609"/>
    <cellStyle name="Normal 32 58 4" xfId="24610"/>
    <cellStyle name="Normal 32 59" xfId="24611"/>
    <cellStyle name="Normal 32 59 2" xfId="24612"/>
    <cellStyle name="Normal 32 59 2 2" xfId="24613"/>
    <cellStyle name="Normal 32 59 3" xfId="24614"/>
    <cellStyle name="Normal 32 59 3 2" xfId="24615"/>
    <cellStyle name="Normal 32 59 4" xfId="24616"/>
    <cellStyle name="Normal 32 6" xfId="24617"/>
    <cellStyle name="Normal 32 6 2" xfId="24618"/>
    <cellStyle name="Normal 32 60" xfId="24619"/>
    <cellStyle name="Normal 32 60 2" xfId="24620"/>
    <cellStyle name="Normal 32 60 2 2" xfId="24621"/>
    <cellStyle name="Normal 32 60 3" xfId="24622"/>
    <cellStyle name="Normal 32 60 3 2" xfId="24623"/>
    <cellStyle name="Normal 32 60 4" xfId="24624"/>
    <cellStyle name="Normal 32 61" xfId="24625"/>
    <cellStyle name="Normal 32 61 2" xfId="24626"/>
    <cellStyle name="Normal 32 61 2 2" xfId="24627"/>
    <cellStyle name="Normal 32 61 3" xfId="24628"/>
    <cellStyle name="Normal 32 61 3 2" xfId="24629"/>
    <cellStyle name="Normal 32 61 4" xfId="24630"/>
    <cellStyle name="Normal 32 62" xfId="24631"/>
    <cellStyle name="Normal 32 62 2" xfId="24632"/>
    <cellStyle name="Normal 32 62 2 2" xfId="24633"/>
    <cellStyle name="Normal 32 62 3" xfId="24634"/>
    <cellStyle name="Normal 32 62 3 2" xfId="24635"/>
    <cellStyle name="Normal 32 62 4" xfId="24636"/>
    <cellStyle name="Normal 32 63" xfId="24637"/>
    <cellStyle name="Normal 32 63 2" xfId="24638"/>
    <cellStyle name="Normal 32 63 2 2" xfId="24639"/>
    <cellStyle name="Normal 32 63 3" xfId="24640"/>
    <cellStyle name="Normal 32 63 3 2" xfId="24641"/>
    <cellStyle name="Normal 32 63 4" xfId="24642"/>
    <cellStyle name="Normal 32 64" xfId="24643"/>
    <cellStyle name="Normal 32 64 2" xfId="24644"/>
    <cellStyle name="Normal 32 64 2 2" xfId="24645"/>
    <cellStyle name="Normal 32 64 3" xfId="24646"/>
    <cellStyle name="Normal 32 64 3 2" xfId="24647"/>
    <cellStyle name="Normal 32 64 4" xfId="24648"/>
    <cellStyle name="Normal 32 65" xfId="24649"/>
    <cellStyle name="Normal 32 65 2" xfId="24650"/>
    <cellStyle name="Normal 32 65 2 2" xfId="24651"/>
    <cellStyle name="Normal 32 65 3" xfId="24652"/>
    <cellStyle name="Normal 32 65 3 2" xfId="24653"/>
    <cellStyle name="Normal 32 65 4" xfId="24654"/>
    <cellStyle name="Normal 32 66" xfId="24655"/>
    <cellStyle name="Normal 32 66 2" xfId="24656"/>
    <cellStyle name="Normal 32 66 2 2" xfId="24657"/>
    <cellStyle name="Normal 32 66 3" xfId="24658"/>
    <cellStyle name="Normal 32 66 3 2" xfId="24659"/>
    <cellStyle name="Normal 32 66 4" xfId="24660"/>
    <cellStyle name="Normal 32 67" xfId="24661"/>
    <cellStyle name="Normal 32 67 2" xfId="24662"/>
    <cellStyle name="Normal 32 67 2 2" xfId="24663"/>
    <cellStyle name="Normal 32 67 3" xfId="24664"/>
    <cellStyle name="Normal 32 67 3 2" xfId="24665"/>
    <cellStyle name="Normal 32 67 4" xfId="24666"/>
    <cellStyle name="Normal 32 68" xfId="24667"/>
    <cellStyle name="Normal 32 68 2" xfId="24668"/>
    <cellStyle name="Normal 32 68 2 2" xfId="24669"/>
    <cellStyle name="Normal 32 68 3" xfId="24670"/>
    <cellStyle name="Normal 32 68 3 2" xfId="24671"/>
    <cellStyle name="Normal 32 68 4" xfId="24672"/>
    <cellStyle name="Normal 32 69" xfId="24673"/>
    <cellStyle name="Normal 32 69 2" xfId="24674"/>
    <cellStyle name="Normal 32 69 2 2" xfId="24675"/>
    <cellStyle name="Normal 32 69 3" xfId="24676"/>
    <cellStyle name="Normal 32 69 3 2" xfId="24677"/>
    <cellStyle name="Normal 32 69 4" xfId="24678"/>
    <cellStyle name="Normal 32 7" xfId="24679"/>
    <cellStyle name="Normal 32 7 2" xfId="24680"/>
    <cellStyle name="Normal 32 70" xfId="24681"/>
    <cellStyle name="Normal 32 70 2" xfId="24682"/>
    <cellStyle name="Normal 32 70 2 2" xfId="24683"/>
    <cellStyle name="Normal 32 70 3" xfId="24684"/>
    <cellStyle name="Normal 32 70 3 2" xfId="24685"/>
    <cellStyle name="Normal 32 70 4" xfId="24686"/>
    <cellStyle name="Normal 32 71" xfId="24687"/>
    <cellStyle name="Normal 32 71 2" xfId="24688"/>
    <cellStyle name="Normal 32 71 2 2" xfId="24689"/>
    <cellStyle name="Normal 32 71 3" xfId="24690"/>
    <cellStyle name="Normal 32 71 3 2" xfId="24691"/>
    <cellStyle name="Normal 32 71 4" xfId="24692"/>
    <cellStyle name="Normal 32 72" xfId="24693"/>
    <cellStyle name="Normal 32 72 2" xfId="24694"/>
    <cellStyle name="Normal 32 72 2 2" xfId="24695"/>
    <cellStyle name="Normal 32 72 3" xfId="24696"/>
    <cellStyle name="Normal 32 72 3 2" xfId="24697"/>
    <cellStyle name="Normal 32 72 4" xfId="24698"/>
    <cellStyle name="Normal 32 73" xfId="24699"/>
    <cellStyle name="Normal 32 73 2" xfId="24700"/>
    <cellStyle name="Normal 32 73 2 2" xfId="24701"/>
    <cellStyle name="Normal 32 73 3" xfId="24702"/>
    <cellStyle name="Normal 32 73 3 2" xfId="24703"/>
    <cellStyle name="Normal 32 73 4" xfId="24704"/>
    <cellStyle name="Normal 32 74" xfId="24705"/>
    <cellStyle name="Normal 32 74 2" xfId="24706"/>
    <cellStyle name="Normal 32 75" xfId="24707"/>
    <cellStyle name="Normal 32 75 2" xfId="24708"/>
    <cellStyle name="Normal 32 76" xfId="24709"/>
    <cellStyle name="Normal 32 76 2" xfId="24710"/>
    <cellStyle name="Normal 32 77" xfId="24711"/>
    <cellStyle name="Normal 32 77 2" xfId="24712"/>
    <cellStyle name="Normal 32 78" xfId="24713"/>
    <cellStyle name="Normal 32 78 2" xfId="24714"/>
    <cellStyle name="Normal 32 79" xfId="24715"/>
    <cellStyle name="Normal 32 79 2" xfId="24716"/>
    <cellStyle name="Normal 32 8" xfId="24717"/>
    <cellStyle name="Normal 32 8 2" xfId="24718"/>
    <cellStyle name="Normal 32 80" xfId="24719"/>
    <cellStyle name="Normal 32 80 2" xfId="24720"/>
    <cellStyle name="Normal 32 81" xfId="24721"/>
    <cellStyle name="Normal 32 81 2" xfId="24722"/>
    <cellStyle name="Normal 32 82" xfId="24723"/>
    <cellStyle name="Normal 32 82 2" xfId="24724"/>
    <cellStyle name="Normal 32 83" xfId="24725"/>
    <cellStyle name="Normal 32 83 2" xfId="24726"/>
    <cellStyle name="Normal 32 84" xfId="24727"/>
    <cellStyle name="Normal 32 84 2" xfId="24728"/>
    <cellStyle name="Normal 32 85" xfId="24729"/>
    <cellStyle name="Normal 32 85 2" xfId="24730"/>
    <cellStyle name="Normal 32 86" xfId="24731"/>
    <cellStyle name="Normal 32 86 2" xfId="24732"/>
    <cellStyle name="Normal 32 87" xfId="24733"/>
    <cellStyle name="Normal 32 87 2" xfId="24734"/>
    <cellStyle name="Normal 32 88" xfId="24735"/>
    <cellStyle name="Normal 32 88 2" xfId="24736"/>
    <cellStyle name="Normal 32 89" xfId="24737"/>
    <cellStyle name="Normal 32 89 2" xfId="24738"/>
    <cellStyle name="Normal 32 9" xfId="24739"/>
    <cellStyle name="Normal 32 9 2" xfId="24740"/>
    <cellStyle name="Normal 32 90" xfId="24741"/>
    <cellStyle name="Normal 32 90 2" xfId="24742"/>
    <cellStyle name="Normal 32 91" xfId="24743"/>
    <cellStyle name="Normal 32 91 2" xfId="24744"/>
    <cellStyle name="Normal 32 92" xfId="24745"/>
    <cellStyle name="Normal 32 92 2" xfId="24746"/>
    <cellStyle name="Normal 32 93" xfId="24747"/>
    <cellStyle name="Normal 32 93 2" xfId="24748"/>
    <cellStyle name="Normal 32 94" xfId="24749"/>
    <cellStyle name="Normal 32 94 2" xfId="24750"/>
    <cellStyle name="Normal 32 95" xfId="24751"/>
    <cellStyle name="Normal 32 95 2" xfId="24752"/>
    <cellStyle name="Normal 32 96" xfId="24753"/>
    <cellStyle name="Normal 32 96 2" xfId="24754"/>
    <cellStyle name="Normal 32 97" xfId="24755"/>
    <cellStyle name="Normal 32 97 2" xfId="24756"/>
    <cellStyle name="Normal 32 98" xfId="24757"/>
    <cellStyle name="Normal 32 98 2" xfId="24758"/>
    <cellStyle name="Normal 32 99" xfId="24759"/>
    <cellStyle name="Normal 32 99 2" xfId="24760"/>
    <cellStyle name="Normal 33" xfId="24761"/>
    <cellStyle name="Normal 33 10" xfId="24762"/>
    <cellStyle name="Normal 33 10 2" xfId="24763"/>
    <cellStyle name="Normal 33 100" xfId="24764"/>
    <cellStyle name="Normal 33 100 2" xfId="24765"/>
    <cellStyle name="Normal 33 101" xfId="24766"/>
    <cellStyle name="Normal 33 101 2" xfId="24767"/>
    <cellStyle name="Normal 33 102" xfId="24768"/>
    <cellStyle name="Normal 33 102 2" xfId="24769"/>
    <cellStyle name="Normal 33 103" xfId="24770"/>
    <cellStyle name="Normal 33 103 2" xfId="24771"/>
    <cellStyle name="Normal 33 104" xfId="24772"/>
    <cellStyle name="Normal 33 11" xfId="24773"/>
    <cellStyle name="Normal 33 11 2" xfId="24774"/>
    <cellStyle name="Normal 33 12" xfId="24775"/>
    <cellStyle name="Normal 33 12 2" xfId="24776"/>
    <cellStyle name="Normal 33 13" xfId="24777"/>
    <cellStyle name="Normal 33 13 2" xfId="24778"/>
    <cellStyle name="Normal 33 14" xfId="24779"/>
    <cellStyle name="Normal 33 14 2" xfId="24780"/>
    <cellStyle name="Normal 33 15" xfId="24781"/>
    <cellStyle name="Normal 33 15 2" xfId="24782"/>
    <cellStyle name="Normal 33 16" xfId="24783"/>
    <cellStyle name="Normal 33 16 2" xfId="24784"/>
    <cellStyle name="Normal 33 17" xfId="24785"/>
    <cellStyle name="Normal 33 17 2" xfId="24786"/>
    <cellStyle name="Normal 33 18" xfId="24787"/>
    <cellStyle name="Normal 33 18 2" xfId="24788"/>
    <cellStyle name="Normal 33 19" xfId="24789"/>
    <cellStyle name="Normal 33 19 2" xfId="24790"/>
    <cellStyle name="Normal 33 2" xfId="24791"/>
    <cellStyle name="Normal 33 2 2" xfId="24792"/>
    <cellStyle name="Normal 33 20" xfId="24793"/>
    <cellStyle name="Normal 33 20 2" xfId="24794"/>
    <cellStyle name="Normal 33 21" xfId="24795"/>
    <cellStyle name="Normal 33 21 2" xfId="24796"/>
    <cellStyle name="Normal 33 22" xfId="24797"/>
    <cellStyle name="Normal 33 22 2" xfId="24798"/>
    <cellStyle name="Normal 33 23" xfId="24799"/>
    <cellStyle name="Normal 33 23 2" xfId="24800"/>
    <cellStyle name="Normal 33 24" xfId="24801"/>
    <cellStyle name="Normal 33 24 2" xfId="24802"/>
    <cellStyle name="Normal 33 25" xfId="24803"/>
    <cellStyle name="Normal 33 25 2" xfId="24804"/>
    <cellStyle name="Normal 33 26" xfId="24805"/>
    <cellStyle name="Normal 33 26 2" xfId="24806"/>
    <cellStyle name="Normal 33 27" xfId="24807"/>
    <cellStyle name="Normal 33 27 2" xfId="24808"/>
    <cellStyle name="Normal 33 28" xfId="24809"/>
    <cellStyle name="Normal 33 28 2" xfId="24810"/>
    <cellStyle name="Normal 33 29" xfId="24811"/>
    <cellStyle name="Normal 33 29 2" xfId="24812"/>
    <cellStyle name="Normal 33 3" xfId="24813"/>
    <cellStyle name="Normal 33 3 2" xfId="24814"/>
    <cellStyle name="Normal 33 30" xfId="24815"/>
    <cellStyle name="Normal 33 30 2" xfId="24816"/>
    <cellStyle name="Normal 33 31" xfId="24817"/>
    <cellStyle name="Normal 33 31 2" xfId="24818"/>
    <cellStyle name="Normal 33 32" xfId="24819"/>
    <cellStyle name="Normal 33 32 2" xfId="24820"/>
    <cellStyle name="Normal 33 33" xfId="24821"/>
    <cellStyle name="Normal 33 33 2" xfId="24822"/>
    <cellStyle name="Normal 33 34" xfId="24823"/>
    <cellStyle name="Normal 33 34 2" xfId="24824"/>
    <cellStyle name="Normal 33 35" xfId="24825"/>
    <cellStyle name="Normal 33 35 2" xfId="24826"/>
    <cellStyle name="Normal 33 36" xfId="24827"/>
    <cellStyle name="Normal 33 36 2" xfId="24828"/>
    <cellStyle name="Normal 33 37" xfId="24829"/>
    <cellStyle name="Normal 33 37 2" xfId="24830"/>
    <cellStyle name="Normal 33 37 2 2" xfId="24831"/>
    <cellStyle name="Normal 33 37 3" xfId="24832"/>
    <cellStyle name="Normal 33 37 3 2" xfId="24833"/>
    <cellStyle name="Normal 33 37 4" xfId="24834"/>
    <cellStyle name="Normal 33 38" xfId="24835"/>
    <cellStyle name="Normal 33 38 2" xfId="24836"/>
    <cellStyle name="Normal 33 38 2 2" xfId="24837"/>
    <cellStyle name="Normal 33 38 3" xfId="24838"/>
    <cellStyle name="Normal 33 38 3 2" xfId="24839"/>
    <cellStyle name="Normal 33 38 4" xfId="24840"/>
    <cellStyle name="Normal 33 39" xfId="24841"/>
    <cellStyle name="Normal 33 39 2" xfId="24842"/>
    <cellStyle name="Normal 33 39 2 2" xfId="24843"/>
    <cellStyle name="Normal 33 39 3" xfId="24844"/>
    <cellStyle name="Normal 33 39 3 2" xfId="24845"/>
    <cellStyle name="Normal 33 39 4" xfId="24846"/>
    <cellStyle name="Normal 33 4" xfId="24847"/>
    <cellStyle name="Normal 33 4 2" xfId="24848"/>
    <cellStyle name="Normal 33 40" xfId="24849"/>
    <cellStyle name="Normal 33 40 2" xfId="24850"/>
    <cellStyle name="Normal 33 40 2 2" xfId="24851"/>
    <cellStyle name="Normal 33 40 3" xfId="24852"/>
    <cellStyle name="Normal 33 40 3 2" xfId="24853"/>
    <cellStyle name="Normal 33 40 4" xfId="24854"/>
    <cellStyle name="Normal 33 41" xfId="24855"/>
    <cellStyle name="Normal 33 41 2" xfId="24856"/>
    <cellStyle name="Normal 33 41 2 2" xfId="24857"/>
    <cellStyle name="Normal 33 41 3" xfId="24858"/>
    <cellStyle name="Normal 33 41 3 2" xfId="24859"/>
    <cellStyle name="Normal 33 41 4" xfId="24860"/>
    <cellStyle name="Normal 33 42" xfId="24861"/>
    <cellStyle name="Normal 33 42 2" xfId="24862"/>
    <cellStyle name="Normal 33 42 2 2" xfId="24863"/>
    <cellStyle name="Normal 33 42 3" xfId="24864"/>
    <cellStyle name="Normal 33 42 3 2" xfId="24865"/>
    <cellStyle name="Normal 33 42 4" xfId="24866"/>
    <cellStyle name="Normal 33 43" xfId="24867"/>
    <cellStyle name="Normal 33 43 2" xfId="24868"/>
    <cellStyle name="Normal 33 43 2 2" xfId="24869"/>
    <cellStyle name="Normal 33 43 3" xfId="24870"/>
    <cellStyle name="Normal 33 43 3 2" xfId="24871"/>
    <cellStyle name="Normal 33 43 4" xfId="24872"/>
    <cellStyle name="Normal 33 44" xfId="24873"/>
    <cellStyle name="Normal 33 44 2" xfId="24874"/>
    <cellStyle name="Normal 33 44 2 2" xfId="24875"/>
    <cellStyle name="Normal 33 44 3" xfId="24876"/>
    <cellStyle name="Normal 33 44 3 2" xfId="24877"/>
    <cellStyle name="Normal 33 44 4" xfId="24878"/>
    <cellStyle name="Normal 33 45" xfId="24879"/>
    <cellStyle name="Normal 33 45 2" xfId="24880"/>
    <cellStyle name="Normal 33 45 2 2" xfId="24881"/>
    <cellStyle name="Normal 33 45 3" xfId="24882"/>
    <cellStyle name="Normal 33 45 3 2" xfId="24883"/>
    <cellStyle name="Normal 33 45 4" xfId="24884"/>
    <cellStyle name="Normal 33 46" xfId="24885"/>
    <cellStyle name="Normal 33 46 2" xfId="24886"/>
    <cellStyle name="Normal 33 46 2 2" xfId="24887"/>
    <cellStyle name="Normal 33 46 3" xfId="24888"/>
    <cellStyle name="Normal 33 46 3 2" xfId="24889"/>
    <cellStyle name="Normal 33 46 4" xfId="24890"/>
    <cellStyle name="Normal 33 47" xfId="24891"/>
    <cellStyle name="Normal 33 47 2" xfId="24892"/>
    <cellStyle name="Normal 33 47 2 2" xfId="24893"/>
    <cellStyle name="Normal 33 47 3" xfId="24894"/>
    <cellStyle name="Normal 33 47 3 2" xfId="24895"/>
    <cellStyle name="Normal 33 47 4" xfId="24896"/>
    <cellStyle name="Normal 33 48" xfId="24897"/>
    <cellStyle name="Normal 33 48 2" xfId="24898"/>
    <cellStyle name="Normal 33 48 2 2" xfId="24899"/>
    <cellStyle name="Normal 33 48 3" xfId="24900"/>
    <cellStyle name="Normal 33 48 3 2" xfId="24901"/>
    <cellStyle name="Normal 33 48 4" xfId="24902"/>
    <cellStyle name="Normal 33 49" xfId="24903"/>
    <cellStyle name="Normal 33 49 2" xfId="24904"/>
    <cellStyle name="Normal 33 49 2 2" xfId="24905"/>
    <cellStyle name="Normal 33 49 3" xfId="24906"/>
    <cellStyle name="Normal 33 49 3 2" xfId="24907"/>
    <cellStyle name="Normal 33 49 4" xfId="24908"/>
    <cellStyle name="Normal 33 5" xfId="24909"/>
    <cellStyle name="Normal 33 5 2" xfId="24910"/>
    <cellStyle name="Normal 33 50" xfId="24911"/>
    <cellStyle name="Normal 33 50 2" xfId="24912"/>
    <cellStyle name="Normal 33 50 2 2" xfId="24913"/>
    <cellStyle name="Normal 33 50 3" xfId="24914"/>
    <cellStyle name="Normal 33 50 3 2" xfId="24915"/>
    <cellStyle name="Normal 33 50 4" xfId="24916"/>
    <cellStyle name="Normal 33 51" xfId="24917"/>
    <cellStyle name="Normal 33 51 2" xfId="24918"/>
    <cellStyle name="Normal 33 51 2 2" xfId="24919"/>
    <cellStyle name="Normal 33 51 3" xfId="24920"/>
    <cellStyle name="Normal 33 51 3 2" xfId="24921"/>
    <cellStyle name="Normal 33 51 4" xfId="24922"/>
    <cellStyle name="Normal 33 52" xfId="24923"/>
    <cellStyle name="Normal 33 52 2" xfId="24924"/>
    <cellStyle name="Normal 33 52 2 2" xfId="24925"/>
    <cellStyle name="Normal 33 52 3" xfId="24926"/>
    <cellStyle name="Normal 33 52 3 2" xfId="24927"/>
    <cellStyle name="Normal 33 52 4" xfId="24928"/>
    <cellStyle name="Normal 33 53" xfId="24929"/>
    <cellStyle name="Normal 33 53 2" xfId="24930"/>
    <cellStyle name="Normal 33 53 2 2" xfId="24931"/>
    <cellStyle name="Normal 33 53 3" xfId="24932"/>
    <cellStyle name="Normal 33 53 3 2" xfId="24933"/>
    <cellStyle name="Normal 33 53 4" xfId="24934"/>
    <cellStyle name="Normal 33 54" xfId="24935"/>
    <cellStyle name="Normal 33 54 2" xfId="24936"/>
    <cellStyle name="Normal 33 54 2 2" xfId="24937"/>
    <cellStyle name="Normal 33 54 3" xfId="24938"/>
    <cellStyle name="Normal 33 54 3 2" xfId="24939"/>
    <cellStyle name="Normal 33 54 4" xfId="24940"/>
    <cellStyle name="Normal 33 55" xfId="24941"/>
    <cellStyle name="Normal 33 55 2" xfId="24942"/>
    <cellStyle name="Normal 33 55 2 2" xfId="24943"/>
    <cellStyle name="Normal 33 55 3" xfId="24944"/>
    <cellStyle name="Normal 33 55 3 2" xfId="24945"/>
    <cellStyle name="Normal 33 55 4" xfId="24946"/>
    <cellStyle name="Normal 33 56" xfId="24947"/>
    <cellStyle name="Normal 33 56 2" xfId="24948"/>
    <cellStyle name="Normal 33 56 2 2" xfId="24949"/>
    <cellStyle name="Normal 33 56 3" xfId="24950"/>
    <cellStyle name="Normal 33 56 3 2" xfId="24951"/>
    <cellStyle name="Normal 33 56 4" xfId="24952"/>
    <cellStyle name="Normal 33 57" xfId="24953"/>
    <cellStyle name="Normal 33 57 2" xfId="24954"/>
    <cellStyle name="Normal 33 57 2 2" xfId="24955"/>
    <cellStyle name="Normal 33 57 3" xfId="24956"/>
    <cellStyle name="Normal 33 57 3 2" xfId="24957"/>
    <cellStyle name="Normal 33 57 4" xfId="24958"/>
    <cellStyle name="Normal 33 58" xfId="24959"/>
    <cellStyle name="Normal 33 58 2" xfId="24960"/>
    <cellStyle name="Normal 33 58 2 2" xfId="24961"/>
    <cellStyle name="Normal 33 58 3" xfId="24962"/>
    <cellStyle name="Normal 33 58 3 2" xfId="24963"/>
    <cellStyle name="Normal 33 58 4" xfId="24964"/>
    <cellStyle name="Normal 33 59" xfId="24965"/>
    <cellStyle name="Normal 33 59 2" xfId="24966"/>
    <cellStyle name="Normal 33 59 2 2" xfId="24967"/>
    <cellStyle name="Normal 33 59 3" xfId="24968"/>
    <cellStyle name="Normal 33 59 3 2" xfId="24969"/>
    <cellStyle name="Normal 33 59 4" xfId="24970"/>
    <cellStyle name="Normal 33 6" xfId="24971"/>
    <cellStyle name="Normal 33 6 2" xfId="24972"/>
    <cellStyle name="Normal 33 60" xfId="24973"/>
    <cellStyle name="Normal 33 60 2" xfId="24974"/>
    <cellStyle name="Normal 33 60 2 2" xfId="24975"/>
    <cellStyle name="Normal 33 60 3" xfId="24976"/>
    <cellStyle name="Normal 33 60 3 2" xfId="24977"/>
    <cellStyle name="Normal 33 60 4" xfId="24978"/>
    <cellStyle name="Normal 33 61" xfId="24979"/>
    <cellStyle name="Normal 33 61 2" xfId="24980"/>
    <cellStyle name="Normal 33 61 2 2" xfId="24981"/>
    <cellStyle name="Normal 33 61 3" xfId="24982"/>
    <cellStyle name="Normal 33 61 3 2" xfId="24983"/>
    <cellStyle name="Normal 33 61 4" xfId="24984"/>
    <cellStyle name="Normal 33 62" xfId="24985"/>
    <cellStyle name="Normal 33 62 2" xfId="24986"/>
    <cellStyle name="Normal 33 62 2 2" xfId="24987"/>
    <cellStyle name="Normal 33 62 3" xfId="24988"/>
    <cellStyle name="Normal 33 62 3 2" xfId="24989"/>
    <cellStyle name="Normal 33 62 4" xfId="24990"/>
    <cellStyle name="Normal 33 63" xfId="24991"/>
    <cellStyle name="Normal 33 63 2" xfId="24992"/>
    <cellStyle name="Normal 33 63 2 2" xfId="24993"/>
    <cellStyle name="Normal 33 63 3" xfId="24994"/>
    <cellStyle name="Normal 33 63 3 2" xfId="24995"/>
    <cellStyle name="Normal 33 63 4" xfId="24996"/>
    <cellStyle name="Normal 33 64" xfId="24997"/>
    <cellStyle name="Normal 33 64 2" xfId="24998"/>
    <cellStyle name="Normal 33 64 2 2" xfId="24999"/>
    <cellStyle name="Normal 33 64 3" xfId="25000"/>
    <cellStyle name="Normal 33 64 3 2" xfId="25001"/>
    <cellStyle name="Normal 33 64 4" xfId="25002"/>
    <cellStyle name="Normal 33 65" xfId="25003"/>
    <cellStyle name="Normal 33 65 2" xfId="25004"/>
    <cellStyle name="Normal 33 65 2 2" xfId="25005"/>
    <cellStyle name="Normal 33 65 3" xfId="25006"/>
    <cellStyle name="Normal 33 65 3 2" xfId="25007"/>
    <cellStyle name="Normal 33 65 4" xfId="25008"/>
    <cellStyle name="Normal 33 66" xfId="25009"/>
    <cellStyle name="Normal 33 66 2" xfId="25010"/>
    <cellStyle name="Normal 33 66 2 2" xfId="25011"/>
    <cellStyle name="Normal 33 66 3" xfId="25012"/>
    <cellStyle name="Normal 33 66 3 2" xfId="25013"/>
    <cellStyle name="Normal 33 66 4" xfId="25014"/>
    <cellStyle name="Normal 33 67" xfId="25015"/>
    <cellStyle name="Normal 33 67 2" xfId="25016"/>
    <cellStyle name="Normal 33 67 2 2" xfId="25017"/>
    <cellStyle name="Normal 33 67 3" xfId="25018"/>
    <cellStyle name="Normal 33 67 3 2" xfId="25019"/>
    <cellStyle name="Normal 33 67 4" xfId="25020"/>
    <cellStyle name="Normal 33 68" xfId="25021"/>
    <cellStyle name="Normal 33 68 2" xfId="25022"/>
    <cellStyle name="Normal 33 68 2 2" xfId="25023"/>
    <cellStyle name="Normal 33 68 3" xfId="25024"/>
    <cellStyle name="Normal 33 68 3 2" xfId="25025"/>
    <cellStyle name="Normal 33 68 4" xfId="25026"/>
    <cellStyle name="Normal 33 69" xfId="25027"/>
    <cellStyle name="Normal 33 69 2" xfId="25028"/>
    <cellStyle name="Normal 33 69 2 2" xfId="25029"/>
    <cellStyle name="Normal 33 69 3" xfId="25030"/>
    <cellStyle name="Normal 33 69 3 2" xfId="25031"/>
    <cellStyle name="Normal 33 69 4" xfId="25032"/>
    <cellStyle name="Normal 33 7" xfId="25033"/>
    <cellStyle name="Normal 33 7 2" xfId="25034"/>
    <cellStyle name="Normal 33 70" xfId="25035"/>
    <cellStyle name="Normal 33 70 2" xfId="25036"/>
    <cellStyle name="Normal 33 70 2 2" xfId="25037"/>
    <cellStyle name="Normal 33 70 3" xfId="25038"/>
    <cellStyle name="Normal 33 70 3 2" xfId="25039"/>
    <cellStyle name="Normal 33 70 4" xfId="25040"/>
    <cellStyle name="Normal 33 71" xfId="25041"/>
    <cellStyle name="Normal 33 71 2" xfId="25042"/>
    <cellStyle name="Normal 33 71 2 2" xfId="25043"/>
    <cellStyle name="Normal 33 71 3" xfId="25044"/>
    <cellStyle name="Normal 33 71 3 2" xfId="25045"/>
    <cellStyle name="Normal 33 71 4" xfId="25046"/>
    <cellStyle name="Normal 33 72" xfId="25047"/>
    <cellStyle name="Normal 33 72 2" xfId="25048"/>
    <cellStyle name="Normal 33 72 2 2" xfId="25049"/>
    <cellStyle name="Normal 33 72 3" xfId="25050"/>
    <cellStyle name="Normal 33 72 3 2" xfId="25051"/>
    <cellStyle name="Normal 33 72 4" xfId="25052"/>
    <cellStyle name="Normal 33 73" xfId="25053"/>
    <cellStyle name="Normal 33 73 2" xfId="25054"/>
    <cellStyle name="Normal 33 73 2 2" xfId="25055"/>
    <cellStyle name="Normal 33 73 3" xfId="25056"/>
    <cellStyle name="Normal 33 73 3 2" xfId="25057"/>
    <cellStyle name="Normal 33 73 4" xfId="25058"/>
    <cellStyle name="Normal 33 74" xfId="25059"/>
    <cellStyle name="Normal 33 74 2" xfId="25060"/>
    <cellStyle name="Normal 33 75" xfId="25061"/>
    <cellStyle name="Normal 33 75 2" xfId="25062"/>
    <cellStyle name="Normal 33 76" xfId="25063"/>
    <cellStyle name="Normal 33 76 2" xfId="25064"/>
    <cellStyle name="Normal 33 77" xfId="25065"/>
    <cellStyle name="Normal 33 77 2" xfId="25066"/>
    <cellStyle name="Normal 33 78" xfId="25067"/>
    <cellStyle name="Normal 33 78 2" xfId="25068"/>
    <cellStyle name="Normal 33 79" xfId="25069"/>
    <cellStyle name="Normal 33 79 2" xfId="25070"/>
    <cellStyle name="Normal 33 8" xfId="25071"/>
    <cellStyle name="Normal 33 8 2" xfId="25072"/>
    <cellStyle name="Normal 33 80" xfId="25073"/>
    <cellStyle name="Normal 33 80 2" xfId="25074"/>
    <cellStyle name="Normal 33 81" xfId="25075"/>
    <cellStyle name="Normal 33 81 2" xfId="25076"/>
    <cellStyle name="Normal 33 82" xfId="25077"/>
    <cellStyle name="Normal 33 82 2" xfId="25078"/>
    <cellStyle name="Normal 33 83" xfId="25079"/>
    <cellStyle name="Normal 33 83 2" xfId="25080"/>
    <cellStyle name="Normal 33 84" xfId="25081"/>
    <cellStyle name="Normal 33 84 2" xfId="25082"/>
    <cellStyle name="Normal 33 85" xfId="25083"/>
    <cellStyle name="Normal 33 85 2" xfId="25084"/>
    <cellStyle name="Normal 33 86" xfId="25085"/>
    <cellStyle name="Normal 33 86 2" xfId="25086"/>
    <cellStyle name="Normal 33 87" xfId="25087"/>
    <cellStyle name="Normal 33 87 2" xfId="25088"/>
    <cellStyle name="Normal 33 88" xfId="25089"/>
    <cellStyle name="Normal 33 88 2" xfId="25090"/>
    <cellStyle name="Normal 33 89" xfId="25091"/>
    <cellStyle name="Normal 33 89 2" xfId="25092"/>
    <cellStyle name="Normal 33 9" xfId="25093"/>
    <cellStyle name="Normal 33 9 2" xfId="25094"/>
    <cellStyle name="Normal 33 90" xfId="25095"/>
    <cellStyle name="Normal 33 90 2" xfId="25096"/>
    <cellStyle name="Normal 33 91" xfId="25097"/>
    <cellStyle name="Normal 33 91 2" xfId="25098"/>
    <cellStyle name="Normal 33 92" xfId="25099"/>
    <cellStyle name="Normal 33 92 2" xfId="25100"/>
    <cellStyle name="Normal 33 93" xfId="25101"/>
    <cellStyle name="Normal 33 93 2" xfId="25102"/>
    <cellStyle name="Normal 33 94" xfId="25103"/>
    <cellStyle name="Normal 33 94 2" xfId="25104"/>
    <cellStyle name="Normal 33 95" xfId="25105"/>
    <cellStyle name="Normal 33 95 2" xfId="25106"/>
    <cellStyle name="Normal 33 96" xfId="25107"/>
    <cellStyle name="Normal 33 96 2" xfId="25108"/>
    <cellStyle name="Normal 33 97" xfId="25109"/>
    <cellStyle name="Normal 33 97 2" xfId="25110"/>
    <cellStyle name="Normal 33 98" xfId="25111"/>
    <cellStyle name="Normal 33 98 2" xfId="25112"/>
    <cellStyle name="Normal 33 99" xfId="25113"/>
    <cellStyle name="Normal 33 99 2" xfId="25114"/>
    <cellStyle name="Normal 34" xfId="25115"/>
    <cellStyle name="Normal 34 10" xfId="25116"/>
    <cellStyle name="Normal 34 10 2" xfId="25117"/>
    <cellStyle name="Normal 34 100" xfId="25118"/>
    <cellStyle name="Normal 34 100 2" xfId="25119"/>
    <cellStyle name="Normal 34 101" xfId="25120"/>
    <cellStyle name="Normal 34 101 2" xfId="25121"/>
    <cellStyle name="Normal 34 102" xfId="25122"/>
    <cellStyle name="Normal 34 102 2" xfId="25123"/>
    <cellStyle name="Normal 34 103" xfId="25124"/>
    <cellStyle name="Normal 34 103 2" xfId="25125"/>
    <cellStyle name="Normal 34 104" xfId="25126"/>
    <cellStyle name="Normal 34 11" xfId="25127"/>
    <cellStyle name="Normal 34 11 2" xfId="25128"/>
    <cellStyle name="Normal 34 12" xfId="25129"/>
    <cellStyle name="Normal 34 12 2" xfId="25130"/>
    <cellStyle name="Normal 34 13" xfId="25131"/>
    <cellStyle name="Normal 34 13 2" xfId="25132"/>
    <cellStyle name="Normal 34 14" xfId="25133"/>
    <cellStyle name="Normal 34 14 2" xfId="25134"/>
    <cellStyle name="Normal 34 15" xfId="25135"/>
    <cellStyle name="Normal 34 15 2" xfId="25136"/>
    <cellStyle name="Normal 34 16" xfId="25137"/>
    <cellStyle name="Normal 34 16 2" xfId="25138"/>
    <cellStyle name="Normal 34 17" xfId="25139"/>
    <cellStyle name="Normal 34 17 2" xfId="25140"/>
    <cellStyle name="Normal 34 18" xfId="25141"/>
    <cellStyle name="Normal 34 18 2" xfId="25142"/>
    <cellStyle name="Normal 34 19" xfId="25143"/>
    <cellStyle name="Normal 34 19 2" xfId="25144"/>
    <cellStyle name="Normal 34 2" xfId="25145"/>
    <cellStyle name="Normal 34 2 2" xfId="25146"/>
    <cellStyle name="Normal 34 20" xfId="25147"/>
    <cellStyle name="Normal 34 20 2" xfId="25148"/>
    <cellStyle name="Normal 34 21" xfId="25149"/>
    <cellStyle name="Normal 34 21 2" xfId="25150"/>
    <cellStyle name="Normal 34 22" xfId="25151"/>
    <cellStyle name="Normal 34 22 2" xfId="25152"/>
    <cellStyle name="Normal 34 23" xfId="25153"/>
    <cellStyle name="Normal 34 23 2" xfId="25154"/>
    <cellStyle name="Normal 34 24" xfId="25155"/>
    <cellStyle name="Normal 34 24 2" xfId="25156"/>
    <cellStyle name="Normal 34 25" xfId="25157"/>
    <cellStyle name="Normal 34 25 2" xfId="25158"/>
    <cellStyle name="Normal 34 26" xfId="25159"/>
    <cellStyle name="Normal 34 26 2" xfId="25160"/>
    <cellStyle name="Normal 34 27" xfId="25161"/>
    <cellStyle name="Normal 34 27 2" xfId="25162"/>
    <cellStyle name="Normal 34 28" xfId="25163"/>
    <cellStyle name="Normal 34 28 2" xfId="25164"/>
    <cellStyle name="Normal 34 29" xfId="25165"/>
    <cellStyle name="Normal 34 29 2" xfId="25166"/>
    <cellStyle name="Normal 34 3" xfId="25167"/>
    <cellStyle name="Normal 34 3 2" xfId="25168"/>
    <cellStyle name="Normal 34 30" xfId="25169"/>
    <cellStyle name="Normal 34 30 2" xfId="25170"/>
    <cellStyle name="Normal 34 31" xfId="25171"/>
    <cellStyle name="Normal 34 31 2" xfId="25172"/>
    <cellStyle name="Normal 34 32" xfId="25173"/>
    <cellStyle name="Normal 34 32 2" xfId="25174"/>
    <cellStyle name="Normal 34 33" xfId="25175"/>
    <cellStyle name="Normal 34 33 2" xfId="25176"/>
    <cellStyle name="Normal 34 34" xfId="25177"/>
    <cellStyle name="Normal 34 34 2" xfId="25178"/>
    <cellStyle name="Normal 34 35" xfId="25179"/>
    <cellStyle name="Normal 34 35 2" xfId="25180"/>
    <cellStyle name="Normal 34 36" xfId="25181"/>
    <cellStyle name="Normal 34 36 2" xfId="25182"/>
    <cellStyle name="Normal 34 37" xfId="25183"/>
    <cellStyle name="Normal 34 37 2" xfId="25184"/>
    <cellStyle name="Normal 34 37 2 2" xfId="25185"/>
    <cellStyle name="Normal 34 37 3" xfId="25186"/>
    <cellStyle name="Normal 34 37 3 2" xfId="25187"/>
    <cellStyle name="Normal 34 37 4" xfId="25188"/>
    <cellStyle name="Normal 34 38" xfId="25189"/>
    <cellStyle name="Normal 34 38 2" xfId="25190"/>
    <cellStyle name="Normal 34 38 2 2" xfId="25191"/>
    <cellStyle name="Normal 34 38 3" xfId="25192"/>
    <cellStyle name="Normal 34 38 3 2" xfId="25193"/>
    <cellStyle name="Normal 34 38 4" xfId="25194"/>
    <cellStyle name="Normal 34 39" xfId="25195"/>
    <cellStyle name="Normal 34 39 2" xfId="25196"/>
    <cellStyle name="Normal 34 39 2 2" xfId="25197"/>
    <cellStyle name="Normal 34 39 3" xfId="25198"/>
    <cellStyle name="Normal 34 39 3 2" xfId="25199"/>
    <cellStyle name="Normal 34 39 4" xfId="25200"/>
    <cellStyle name="Normal 34 4" xfId="25201"/>
    <cellStyle name="Normal 34 4 2" xfId="25202"/>
    <cellStyle name="Normal 34 40" xfId="25203"/>
    <cellStyle name="Normal 34 40 2" xfId="25204"/>
    <cellStyle name="Normal 34 40 2 2" xfId="25205"/>
    <cellStyle name="Normal 34 40 3" xfId="25206"/>
    <cellStyle name="Normal 34 40 3 2" xfId="25207"/>
    <cellStyle name="Normal 34 40 4" xfId="25208"/>
    <cellStyle name="Normal 34 41" xfId="25209"/>
    <cellStyle name="Normal 34 41 2" xfId="25210"/>
    <cellStyle name="Normal 34 41 2 2" xfId="25211"/>
    <cellStyle name="Normal 34 41 3" xfId="25212"/>
    <cellStyle name="Normal 34 41 3 2" xfId="25213"/>
    <cellStyle name="Normal 34 41 4" xfId="25214"/>
    <cellStyle name="Normal 34 42" xfId="25215"/>
    <cellStyle name="Normal 34 42 2" xfId="25216"/>
    <cellStyle name="Normal 34 42 2 2" xfId="25217"/>
    <cellStyle name="Normal 34 42 3" xfId="25218"/>
    <cellStyle name="Normal 34 42 3 2" xfId="25219"/>
    <cellStyle name="Normal 34 42 4" xfId="25220"/>
    <cellStyle name="Normal 34 43" xfId="25221"/>
    <cellStyle name="Normal 34 43 2" xfId="25222"/>
    <cellStyle name="Normal 34 43 2 2" xfId="25223"/>
    <cellStyle name="Normal 34 43 3" xfId="25224"/>
    <cellStyle name="Normal 34 43 3 2" xfId="25225"/>
    <cellStyle name="Normal 34 43 4" xfId="25226"/>
    <cellStyle name="Normal 34 44" xfId="25227"/>
    <cellStyle name="Normal 34 44 2" xfId="25228"/>
    <cellStyle name="Normal 34 44 2 2" xfId="25229"/>
    <cellStyle name="Normal 34 44 3" xfId="25230"/>
    <cellStyle name="Normal 34 44 3 2" xfId="25231"/>
    <cellStyle name="Normal 34 44 4" xfId="25232"/>
    <cellStyle name="Normal 34 45" xfId="25233"/>
    <cellStyle name="Normal 34 45 2" xfId="25234"/>
    <cellStyle name="Normal 34 45 2 2" xfId="25235"/>
    <cellStyle name="Normal 34 45 3" xfId="25236"/>
    <cellStyle name="Normal 34 45 3 2" xfId="25237"/>
    <cellStyle name="Normal 34 45 4" xfId="25238"/>
    <cellStyle name="Normal 34 46" xfId="25239"/>
    <cellStyle name="Normal 34 46 2" xfId="25240"/>
    <cellStyle name="Normal 34 46 2 2" xfId="25241"/>
    <cellStyle name="Normal 34 46 3" xfId="25242"/>
    <cellStyle name="Normal 34 46 3 2" xfId="25243"/>
    <cellStyle name="Normal 34 46 4" xfId="25244"/>
    <cellStyle name="Normal 34 47" xfId="25245"/>
    <cellStyle name="Normal 34 47 2" xfId="25246"/>
    <cellStyle name="Normal 34 47 2 2" xfId="25247"/>
    <cellStyle name="Normal 34 47 3" xfId="25248"/>
    <cellStyle name="Normal 34 47 3 2" xfId="25249"/>
    <cellStyle name="Normal 34 47 4" xfId="25250"/>
    <cellStyle name="Normal 34 48" xfId="25251"/>
    <cellStyle name="Normal 34 48 2" xfId="25252"/>
    <cellStyle name="Normal 34 48 2 2" xfId="25253"/>
    <cellStyle name="Normal 34 48 3" xfId="25254"/>
    <cellStyle name="Normal 34 48 3 2" xfId="25255"/>
    <cellStyle name="Normal 34 48 4" xfId="25256"/>
    <cellStyle name="Normal 34 49" xfId="25257"/>
    <cellStyle name="Normal 34 49 2" xfId="25258"/>
    <cellStyle name="Normal 34 49 2 2" xfId="25259"/>
    <cellStyle name="Normal 34 49 3" xfId="25260"/>
    <cellStyle name="Normal 34 49 3 2" xfId="25261"/>
    <cellStyle name="Normal 34 49 4" xfId="25262"/>
    <cellStyle name="Normal 34 5" xfId="25263"/>
    <cellStyle name="Normal 34 5 2" xfId="25264"/>
    <cellStyle name="Normal 34 50" xfId="25265"/>
    <cellStyle name="Normal 34 50 2" xfId="25266"/>
    <cellStyle name="Normal 34 50 2 2" xfId="25267"/>
    <cellStyle name="Normal 34 50 3" xfId="25268"/>
    <cellStyle name="Normal 34 50 3 2" xfId="25269"/>
    <cellStyle name="Normal 34 50 4" xfId="25270"/>
    <cellStyle name="Normal 34 51" xfId="25271"/>
    <cellStyle name="Normal 34 51 2" xfId="25272"/>
    <cellStyle name="Normal 34 51 2 2" xfId="25273"/>
    <cellStyle name="Normal 34 51 3" xfId="25274"/>
    <cellStyle name="Normal 34 51 3 2" xfId="25275"/>
    <cellStyle name="Normal 34 51 4" xfId="25276"/>
    <cellStyle name="Normal 34 52" xfId="25277"/>
    <cellStyle name="Normal 34 52 2" xfId="25278"/>
    <cellStyle name="Normal 34 52 2 2" xfId="25279"/>
    <cellStyle name="Normal 34 52 3" xfId="25280"/>
    <cellStyle name="Normal 34 52 3 2" xfId="25281"/>
    <cellStyle name="Normal 34 52 4" xfId="25282"/>
    <cellStyle name="Normal 34 53" xfId="25283"/>
    <cellStyle name="Normal 34 53 2" xfId="25284"/>
    <cellStyle name="Normal 34 53 2 2" xfId="25285"/>
    <cellStyle name="Normal 34 53 3" xfId="25286"/>
    <cellStyle name="Normal 34 53 3 2" xfId="25287"/>
    <cellStyle name="Normal 34 53 4" xfId="25288"/>
    <cellStyle name="Normal 34 54" xfId="25289"/>
    <cellStyle name="Normal 34 54 2" xfId="25290"/>
    <cellStyle name="Normal 34 54 2 2" xfId="25291"/>
    <cellStyle name="Normal 34 54 3" xfId="25292"/>
    <cellStyle name="Normal 34 54 3 2" xfId="25293"/>
    <cellStyle name="Normal 34 54 4" xfId="25294"/>
    <cellStyle name="Normal 34 55" xfId="25295"/>
    <cellStyle name="Normal 34 55 2" xfId="25296"/>
    <cellStyle name="Normal 34 55 2 2" xfId="25297"/>
    <cellStyle name="Normal 34 55 3" xfId="25298"/>
    <cellStyle name="Normal 34 55 3 2" xfId="25299"/>
    <cellStyle name="Normal 34 55 4" xfId="25300"/>
    <cellStyle name="Normal 34 56" xfId="25301"/>
    <cellStyle name="Normal 34 56 2" xfId="25302"/>
    <cellStyle name="Normal 34 56 2 2" xfId="25303"/>
    <cellStyle name="Normal 34 56 3" xfId="25304"/>
    <cellStyle name="Normal 34 56 3 2" xfId="25305"/>
    <cellStyle name="Normal 34 56 4" xfId="25306"/>
    <cellStyle name="Normal 34 57" xfId="25307"/>
    <cellStyle name="Normal 34 57 2" xfId="25308"/>
    <cellStyle name="Normal 34 57 2 2" xfId="25309"/>
    <cellStyle name="Normal 34 57 3" xfId="25310"/>
    <cellStyle name="Normal 34 57 3 2" xfId="25311"/>
    <cellStyle name="Normal 34 57 4" xfId="25312"/>
    <cellStyle name="Normal 34 58" xfId="25313"/>
    <cellStyle name="Normal 34 58 2" xfId="25314"/>
    <cellStyle name="Normal 34 58 2 2" xfId="25315"/>
    <cellStyle name="Normal 34 58 3" xfId="25316"/>
    <cellStyle name="Normal 34 58 3 2" xfId="25317"/>
    <cellStyle name="Normal 34 58 4" xfId="25318"/>
    <cellStyle name="Normal 34 59" xfId="25319"/>
    <cellStyle name="Normal 34 59 2" xfId="25320"/>
    <cellStyle name="Normal 34 59 2 2" xfId="25321"/>
    <cellStyle name="Normal 34 59 3" xfId="25322"/>
    <cellStyle name="Normal 34 59 3 2" xfId="25323"/>
    <cellStyle name="Normal 34 59 4" xfId="25324"/>
    <cellStyle name="Normal 34 6" xfId="25325"/>
    <cellStyle name="Normal 34 6 2" xfId="25326"/>
    <cellStyle name="Normal 34 60" xfId="25327"/>
    <cellStyle name="Normal 34 60 2" xfId="25328"/>
    <cellStyle name="Normal 34 60 2 2" xfId="25329"/>
    <cellStyle name="Normal 34 60 3" xfId="25330"/>
    <cellStyle name="Normal 34 60 3 2" xfId="25331"/>
    <cellStyle name="Normal 34 60 4" xfId="25332"/>
    <cellStyle name="Normal 34 61" xfId="25333"/>
    <cellStyle name="Normal 34 61 2" xfId="25334"/>
    <cellStyle name="Normal 34 61 2 2" xfId="25335"/>
    <cellStyle name="Normal 34 61 3" xfId="25336"/>
    <cellStyle name="Normal 34 61 3 2" xfId="25337"/>
    <cellStyle name="Normal 34 61 4" xfId="25338"/>
    <cellStyle name="Normal 34 62" xfId="25339"/>
    <cellStyle name="Normal 34 62 2" xfId="25340"/>
    <cellStyle name="Normal 34 62 2 2" xfId="25341"/>
    <cellStyle name="Normal 34 62 3" xfId="25342"/>
    <cellStyle name="Normal 34 62 3 2" xfId="25343"/>
    <cellStyle name="Normal 34 62 4" xfId="25344"/>
    <cellStyle name="Normal 34 63" xfId="25345"/>
    <cellStyle name="Normal 34 63 2" xfId="25346"/>
    <cellStyle name="Normal 34 63 2 2" xfId="25347"/>
    <cellStyle name="Normal 34 63 3" xfId="25348"/>
    <cellStyle name="Normal 34 63 3 2" xfId="25349"/>
    <cellStyle name="Normal 34 63 4" xfId="25350"/>
    <cellStyle name="Normal 34 64" xfId="25351"/>
    <cellStyle name="Normal 34 64 2" xfId="25352"/>
    <cellStyle name="Normal 34 64 2 2" xfId="25353"/>
    <cellStyle name="Normal 34 64 3" xfId="25354"/>
    <cellStyle name="Normal 34 64 3 2" xfId="25355"/>
    <cellStyle name="Normal 34 64 4" xfId="25356"/>
    <cellStyle name="Normal 34 65" xfId="25357"/>
    <cellStyle name="Normal 34 65 2" xfId="25358"/>
    <cellStyle name="Normal 34 65 2 2" xfId="25359"/>
    <cellStyle name="Normal 34 65 3" xfId="25360"/>
    <cellStyle name="Normal 34 65 3 2" xfId="25361"/>
    <cellStyle name="Normal 34 65 4" xfId="25362"/>
    <cellStyle name="Normal 34 66" xfId="25363"/>
    <cellStyle name="Normal 34 66 2" xfId="25364"/>
    <cellStyle name="Normal 34 66 2 2" xfId="25365"/>
    <cellStyle name="Normal 34 66 3" xfId="25366"/>
    <cellStyle name="Normal 34 66 3 2" xfId="25367"/>
    <cellStyle name="Normal 34 66 4" xfId="25368"/>
    <cellStyle name="Normal 34 67" xfId="25369"/>
    <cellStyle name="Normal 34 67 2" xfId="25370"/>
    <cellStyle name="Normal 34 67 2 2" xfId="25371"/>
    <cellStyle name="Normal 34 67 3" xfId="25372"/>
    <cellStyle name="Normal 34 67 3 2" xfId="25373"/>
    <cellStyle name="Normal 34 67 4" xfId="25374"/>
    <cellStyle name="Normal 34 68" xfId="25375"/>
    <cellStyle name="Normal 34 68 2" xfId="25376"/>
    <cellStyle name="Normal 34 68 2 2" xfId="25377"/>
    <cellStyle name="Normal 34 68 3" xfId="25378"/>
    <cellStyle name="Normal 34 68 3 2" xfId="25379"/>
    <cellStyle name="Normal 34 68 4" xfId="25380"/>
    <cellStyle name="Normal 34 69" xfId="25381"/>
    <cellStyle name="Normal 34 69 2" xfId="25382"/>
    <cellStyle name="Normal 34 69 2 2" xfId="25383"/>
    <cellStyle name="Normal 34 69 3" xfId="25384"/>
    <cellStyle name="Normal 34 69 3 2" xfId="25385"/>
    <cellStyle name="Normal 34 69 4" xfId="25386"/>
    <cellStyle name="Normal 34 7" xfId="25387"/>
    <cellStyle name="Normal 34 7 2" xfId="25388"/>
    <cellStyle name="Normal 34 70" xfId="25389"/>
    <cellStyle name="Normal 34 70 2" xfId="25390"/>
    <cellStyle name="Normal 34 70 2 2" xfId="25391"/>
    <cellStyle name="Normal 34 70 3" xfId="25392"/>
    <cellStyle name="Normal 34 70 3 2" xfId="25393"/>
    <cellStyle name="Normal 34 70 4" xfId="25394"/>
    <cellStyle name="Normal 34 71" xfId="25395"/>
    <cellStyle name="Normal 34 71 2" xfId="25396"/>
    <cellStyle name="Normal 34 71 2 2" xfId="25397"/>
    <cellStyle name="Normal 34 71 3" xfId="25398"/>
    <cellStyle name="Normal 34 71 3 2" xfId="25399"/>
    <cellStyle name="Normal 34 71 4" xfId="25400"/>
    <cellStyle name="Normal 34 72" xfId="25401"/>
    <cellStyle name="Normal 34 72 2" xfId="25402"/>
    <cellStyle name="Normal 34 72 2 2" xfId="25403"/>
    <cellStyle name="Normal 34 72 3" xfId="25404"/>
    <cellStyle name="Normal 34 72 3 2" xfId="25405"/>
    <cellStyle name="Normal 34 72 4" xfId="25406"/>
    <cellStyle name="Normal 34 73" xfId="25407"/>
    <cellStyle name="Normal 34 73 2" xfId="25408"/>
    <cellStyle name="Normal 34 73 2 2" xfId="25409"/>
    <cellStyle name="Normal 34 73 3" xfId="25410"/>
    <cellStyle name="Normal 34 73 3 2" xfId="25411"/>
    <cellStyle name="Normal 34 73 4" xfId="25412"/>
    <cellStyle name="Normal 34 74" xfId="25413"/>
    <cellStyle name="Normal 34 74 2" xfId="25414"/>
    <cellStyle name="Normal 34 75" xfId="25415"/>
    <cellStyle name="Normal 34 75 2" xfId="25416"/>
    <cellStyle name="Normal 34 76" xfId="25417"/>
    <cellStyle name="Normal 34 76 2" xfId="25418"/>
    <cellStyle name="Normal 34 77" xfId="25419"/>
    <cellStyle name="Normal 34 77 2" xfId="25420"/>
    <cellStyle name="Normal 34 78" xfId="25421"/>
    <cellStyle name="Normal 34 78 2" xfId="25422"/>
    <cellStyle name="Normal 34 79" xfId="25423"/>
    <cellStyle name="Normal 34 79 2" xfId="25424"/>
    <cellStyle name="Normal 34 8" xfId="25425"/>
    <cellStyle name="Normal 34 8 2" xfId="25426"/>
    <cellStyle name="Normal 34 80" xfId="25427"/>
    <cellStyle name="Normal 34 80 2" xfId="25428"/>
    <cellStyle name="Normal 34 81" xfId="25429"/>
    <cellStyle name="Normal 34 81 2" xfId="25430"/>
    <cellStyle name="Normal 34 82" xfId="25431"/>
    <cellStyle name="Normal 34 82 2" xfId="25432"/>
    <cellStyle name="Normal 34 83" xfId="25433"/>
    <cellStyle name="Normal 34 83 2" xfId="25434"/>
    <cellStyle name="Normal 34 84" xfId="25435"/>
    <cellStyle name="Normal 34 84 2" xfId="25436"/>
    <cellStyle name="Normal 34 85" xfId="25437"/>
    <cellStyle name="Normal 34 85 2" xfId="25438"/>
    <cellStyle name="Normal 34 86" xfId="25439"/>
    <cellStyle name="Normal 34 86 2" xfId="25440"/>
    <cellStyle name="Normal 34 87" xfId="25441"/>
    <cellStyle name="Normal 34 87 2" xfId="25442"/>
    <cellStyle name="Normal 34 88" xfId="25443"/>
    <cellStyle name="Normal 34 88 2" xfId="25444"/>
    <cellStyle name="Normal 34 89" xfId="25445"/>
    <cellStyle name="Normal 34 89 2" xfId="25446"/>
    <cellStyle name="Normal 34 9" xfId="25447"/>
    <cellStyle name="Normal 34 9 2" xfId="25448"/>
    <cellStyle name="Normal 34 90" xfId="25449"/>
    <cellStyle name="Normal 34 90 2" xfId="25450"/>
    <cellStyle name="Normal 34 91" xfId="25451"/>
    <cellStyle name="Normal 34 91 2" xfId="25452"/>
    <cellStyle name="Normal 34 92" xfId="25453"/>
    <cellStyle name="Normal 34 92 2" xfId="25454"/>
    <cellStyle name="Normal 34 93" xfId="25455"/>
    <cellStyle name="Normal 34 93 2" xfId="25456"/>
    <cellStyle name="Normal 34 94" xfId="25457"/>
    <cellStyle name="Normal 34 94 2" xfId="25458"/>
    <cellStyle name="Normal 34 95" xfId="25459"/>
    <cellStyle name="Normal 34 95 2" xfId="25460"/>
    <cellStyle name="Normal 34 96" xfId="25461"/>
    <cellStyle name="Normal 34 96 2" xfId="25462"/>
    <cellStyle name="Normal 34 97" xfId="25463"/>
    <cellStyle name="Normal 34 97 2" xfId="25464"/>
    <cellStyle name="Normal 34 98" xfId="25465"/>
    <cellStyle name="Normal 34 98 2" xfId="25466"/>
    <cellStyle name="Normal 34 99" xfId="25467"/>
    <cellStyle name="Normal 34 99 2" xfId="25468"/>
    <cellStyle name="Normal 35" xfId="25469"/>
    <cellStyle name="Normal 35 10" xfId="25470"/>
    <cellStyle name="Normal 35 10 2" xfId="25471"/>
    <cellStyle name="Normal 35 100" xfId="25472"/>
    <cellStyle name="Normal 35 100 2" xfId="25473"/>
    <cellStyle name="Normal 35 101" xfId="25474"/>
    <cellStyle name="Normal 35 101 2" xfId="25475"/>
    <cellStyle name="Normal 35 102" xfId="25476"/>
    <cellStyle name="Normal 35 102 2" xfId="25477"/>
    <cellStyle name="Normal 35 103" xfId="25478"/>
    <cellStyle name="Normal 35 103 2" xfId="25479"/>
    <cellStyle name="Normal 35 104" xfId="25480"/>
    <cellStyle name="Normal 35 11" xfId="25481"/>
    <cellStyle name="Normal 35 11 2" xfId="25482"/>
    <cellStyle name="Normal 35 12" xfId="25483"/>
    <cellStyle name="Normal 35 12 2" xfId="25484"/>
    <cellStyle name="Normal 35 13" xfId="25485"/>
    <cellStyle name="Normal 35 13 2" xfId="25486"/>
    <cellStyle name="Normal 35 14" xfId="25487"/>
    <cellStyle name="Normal 35 14 2" xfId="25488"/>
    <cellStyle name="Normal 35 15" xfId="25489"/>
    <cellStyle name="Normal 35 15 2" xfId="25490"/>
    <cellStyle name="Normal 35 16" xfId="25491"/>
    <cellStyle name="Normal 35 16 2" xfId="25492"/>
    <cellStyle name="Normal 35 17" xfId="25493"/>
    <cellStyle name="Normal 35 17 2" xfId="25494"/>
    <cellStyle name="Normal 35 18" xfId="25495"/>
    <cellStyle name="Normal 35 18 2" xfId="25496"/>
    <cellStyle name="Normal 35 19" xfId="25497"/>
    <cellStyle name="Normal 35 19 2" xfId="25498"/>
    <cellStyle name="Normal 35 2" xfId="25499"/>
    <cellStyle name="Normal 35 2 2" xfId="25500"/>
    <cellStyle name="Normal 35 20" xfId="25501"/>
    <cellStyle name="Normal 35 20 2" xfId="25502"/>
    <cellStyle name="Normal 35 21" xfId="25503"/>
    <cellStyle name="Normal 35 21 2" xfId="25504"/>
    <cellStyle name="Normal 35 22" xfId="25505"/>
    <cellStyle name="Normal 35 22 2" xfId="25506"/>
    <cellStyle name="Normal 35 23" xfId="25507"/>
    <cellStyle name="Normal 35 23 2" xfId="25508"/>
    <cellStyle name="Normal 35 24" xfId="25509"/>
    <cellStyle name="Normal 35 24 2" xfId="25510"/>
    <cellStyle name="Normal 35 25" xfId="25511"/>
    <cellStyle name="Normal 35 25 2" xfId="25512"/>
    <cellStyle name="Normal 35 26" xfId="25513"/>
    <cellStyle name="Normal 35 26 2" xfId="25514"/>
    <cellStyle name="Normal 35 27" xfId="25515"/>
    <cellStyle name="Normal 35 27 2" xfId="25516"/>
    <cellStyle name="Normal 35 28" xfId="25517"/>
    <cellStyle name="Normal 35 28 2" xfId="25518"/>
    <cellStyle name="Normal 35 29" xfId="25519"/>
    <cellStyle name="Normal 35 29 2" xfId="25520"/>
    <cellStyle name="Normal 35 3" xfId="25521"/>
    <cellStyle name="Normal 35 3 2" xfId="25522"/>
    <cellStyle name="Normal 35 30" xfId="25523"/>
    <cellStyle name="Normal 35 30 2" xfId="25524"/>
    <cellStyle name="Normal 35 31" xfId="25525"/>
    <cellStyle name="Normal 35 31 2" xfId="25526"/>
    <cellStyle name="Normal 35 32" xfId="25527"/>
    <cellStyle name="Normal 35 32 2" xfId="25528"/>
    <cellStyle name="Normal 35 33" xfId="25529"/>
    <cellStyle name="Normal 35 33 2" xfId="25530"/>
    <cellStyle name="Normal 35 34" xfId="25531"/>
    <cellStyle name="Normal 35 34 2" xfId="25532"/>
    <cellStyle name="Normal 35 35" xfId="25533"/>
    <cellStyle name="Normal 35 35 2" xfId="25534"/>
    <cellStyle name="Normal 35 36" xfId="25535"/>
    <cellStyle name="Normal 35 36 2" xfId="25536"/>
    <cellStyle name="Normal 35 37" xfId="25537"/>
    <cellStyle name="Normal 35 37 2" xfId="25538"/>
    <cellStyle name="Normal 35 37 2 2" xfId="25539"/>
    <cellStyle name="Normal 35 37 3" xfId="25540"/>
    <cellStyle name="Normal 35 37 3 2" xfId="25541"/>
    <cellStyle name="Normal 35 37 4" xfId="25542"/>
    <cellStyle name="Normal 35 38" xfId="25543"/>
    <cellStyle name="Normal 35 38 2" xfId="25544"/>
    <cellStyle name="Normal 35 38 2 2" xfId="25545"/>
    <cellStyle name="Normal 35 38 3" xfId="25546"/>
    <cellStyle name="Normal 35 38 3 2" xfId="25547"/>
    <cellStyle name="Normal 35 38 4" xfId="25548"/>
    <cellStyle name="Normal 35 39" xfId="25549"/>
    <cellStyle name="Normal 35 39 2" xfId="25550"/>
    <cellStyle name="Normal 35 39 2 2" xfId="25551"/>
    <cellStyle name="Normal 35 39 3" xfId="25552"/>
    <cellStyle name="Normal 35 39 3 2" xfId="25553"/>
    <cellStyle name="Normal 35 39 4" xfId="25554"/>
    <cellStyle name="Normal 35 4" xfId="25555"/>
    <cellStyle name="Normal 35 4 2" xfId="25556"/>
    <cellStyle name="Normal 35 40" xfId="25557"/>
    <cellStyle name="Normal 35 40 2" xfId="25558"/>
    <cellStyle name="Normal 35 40 2 2" xfId="25559"/>
    <cellStyle name="Normal 35 40 3" xfId="25560"/>
    <cellStyle name="Normal 35 40 3 2" xfId="25561"/>
    <cellStyle name="Normal 35 40 4" xfId="25562"/>
    <cellStyle name="Normal 35 41" xfId="25563"/>
    <cellStyle name="Normal 35 41 2" xfId="25564"/>
    <cellStyle name="Normal 35 41 2 2" xfId="25565"/>
    <cellStyle name="Normal 35 41 3" xfId="25566"/>
    <cellStyle name="Normal 35 41 3 2" xfId="25567"/>
    <cellStyle name="Normal 35 41 4" xfId="25568"/>
    <cellStyle name="Normal 35 42" xfId="25569"/>
    <cellStyle name="Normal 35 42 2" xfId="25570"/>
    <cellStyle name="Normal 35 42 2 2" xfId="25571"/>
    <cellStyle name="Normal 35 42 3" xfId="25572"/>
    <cellStyle name="Normal 35 42 3 2" xfId="25573"/>
    <cellStyle name="Normal 35 42 4" xfId="25574"/>
    <cellStyle name="Normal 35 43" xfId="25575"/>
    <cellStyle name="Normal 35 43 2" xfId="25576"/>
    <cellStyle name="Normal 35 43 2 2" xfId="25577"/>
    <cellStyle name="Normal 35 43 3" xfId="25578"/>
    <cellStyle name="Normal 35 43 3 2" xfId="25579"/>
    <cellStyle name="Normal 35 43 4" xfId="25580"/>
    <cellStyle name="Normal 35 44" xfId="25581"/>
    <cellStyle name="Normal 35 44 2" xfId="25582"/>
    <cellStyle name="Normal 35 44 2 2" xfId="25583"/>
    <cellStyle name="Normal 35 44 3" xfId="25584"/>
    <cellStyle name="Normal 35 44 3 2" xfId="25585"/>
    <cellStyle name="Normal 35 44 4" xfId="25586"/>
    <cellStyle name="Normal 35 45" xfId="25587"/>
    <cellStyle name="Normal 35 45 2" xfId="25588"/>
    <cellStyle name="Normal 35 45 2 2" xfId="25589"/>
    <cellStyle name="Normal 35 45 3" xfId="25590"/>
    <cellStyle name="Normal 35 45 3 2" xfId="25591"/>
    <cellStyle name="Normal 35 45 4" xfId="25592"/>
    <cellStyle name="Normal 35 46" xfId="25593"/>
    <cellStyle name="Normal 35 46 2" xfId="25594"/>
    <cellStyle name="Normal 35 46 2 2" xfId="25595"/>
    <cellStyle name="Normal 35 46 3" xfId="25596"/>
    <cellStyle name="Normal 35 46 3 2" xfId="25597"/>
    <cellStyle name="Normal 35 46 4" xfId="25598"/>
    <cellStyle name="Normal 35 47" xfId="25599"/>
    <cellStyle name="Normal 35 47 2" xfId="25600"/>
    <cellStyle name="Normal 35 47 2 2" xfId="25601"/>
    <cellStyle name="Normal 35 47 3" xfId="25602"/>
    <cellStyle name="Normal 35 47 3 2" xfId="25603"/>
    <cellStyle name="Normal 35 47 4" xfId="25604"/>
    <cellStyle name="Normal 35 48" xfId="25605"/>
    <cellStyle name="Normal 35 48 2" xfId="25606"/>
    <cellStyle name="Normal 35 48 2 2" xfId="25607"/>
    <cellStyle name="Normal 35 48 3" xfId="25608"/>
    <cellStyle name="Normal 35 48 3 2" xfId="25609"/>
    <cellStyle name="Normal 35 48 4" xfId="25610"/>
    <cellStyle name="Normal 35 49" xfId="25611"/>
    <cellStyle name="Normal 35 49 2" xfId="25612"/>
    <cellStyle name="Normal 35 49 2 2" xfId="25613"/>
    <cellStyle name="Normal 35 49 3" xfId="25614"/>
    <cellStyle name="Normal 35 49 3 2" xfId="25615"/>
    <cellStyle name="Normal 35 49 4" xfId="25616"/>
    <cellStyle name="Normal 35 5" xfId="25617"/>
    <cellStyle name="Normal 35 5 2" xfId="25618"/>
    <cellStyle name="Normal 35 50" xfId="25619"/>
    <cellStyle name="Normal 35 50 2" xfId="25620"/>
    <cellStyle name="Normal 35 50 2 2" xfId="25621"/>
    <cellStyle name="Normal 35 50 3" xfId="25622"/>
    <cellStyle name="Normal 35 50 3 2" xfId="25623"/>
    <cellStyle name="Normal 35 50 4" xfId="25624"/>
    <cellStyle name="Normal 35 51" xfId="25625"/>
    <cellStyle name="Normal 35 51 2" xfId="25626"/>
    <cellStyle name="Normal 35 51 2 2" xfId="25627"/>
    <cellStyle name="Normal 35 51 3" xfId="25628"/>
    <cellStyle name="Normal 35 51 3 2" xfId="25629"/>
    <cellStyle name="Normal 35 51 4" xfId="25630"/>
    <cellStyle name="Normal 35 52" xfId="25631"/>
    <cellStyle name="Normal 35 52 2" xfId="25632"/>
    <cellStyle name="Normal 35 52 2 2" xfId="25633"/>
    <cellStyle name="Normal 35 52 3" xfId="25634"/>
    <cellStyle name="Normal 35 52 3 2" xfId="25635"/>
    <cellStyle name="Normal 35 52 4" xfId="25636"/>
    <cellStyle name="Normal 35 53" xfId="25637"/>
    <cellStyle name="Normal 35 53 2" xfId="25638"/>
    <cellStyle name="Normal 35 53 2 2" xfId="25639"/>
    <cellStyle name="Normal 35 53 3" xfId="25640"/>
    <cellStyle name="Normal 35 53 3 2" xfId="25641"/>
    <cellStyle name="Normal 35 53 4" xfId="25642"/>
    <cellStyle name="Normal 35 54" xfId="25643"/>
    <cellStyle name="Normal 35 54 2" xfId="25644"/>
    <cellStyle name="Normal 35 54 2 2" xfId="25645"/>
    <cellStyle name="Normal 35 54 3" xfId="25646"/>
    <cellStyle name="Normal 35 54 3 2" xfId="25647"/>
    <cellStyle name="Normal 35 54 4" xfId="25648"/>
    <cellStyle name="Normal 35 55" xfId="25649"/>
    <cellStyle name="Normal 35 55 2" xfId="25650"/>
    <cellStyle name="Normal 35 55 2 2" xfId="25651"/>
    <cellStyle name="Normal 35 55 3" xfId="25652"/>
    <cellStyle name="Normal 35 55 3 2" xfId="25653"/>
    <cellStyle name="Normal 35 55 4" xfId="25654"/>
    <cellStyle name="Normal 35 56" xfId="25655"/>
    <cellStyle name="Normal 35 56 2" xfId="25656"/>
    <cellStyle name="Normal 35 56 2 2" xfId="25657"/>
    <cellStyle name="Normal 35 56 3" xfId="25658"/>
    <cellStyle name="Normal 35 56 3 2" xfId="25659"/>
    <cellStyle name="Normal 35 56 4" xfId="25660"/>
    <cellStyle name="Normal 35 57" xfId="25661"/>
    <cellStyle name="Normal 35 57 2" xfId="25662"/>
    <cellStyle name="Normal 35 57 2 2" xfId="25663"/>
    <cellStyle name="Normal 35 57 3" xfId="25664"/>
    <cellStyle name="Normal 35 57 3 2" xfId="25665"/>
    <cellStyle name="Normal 35 57 4" xfId="25666"/>
    <cellStyle name="Normal 35 58" xfId="25667"/>
    <cellStyle name="Normal 35 58 2" xfId="25668"/>
    <cellStyle name="Normal 35 58 2 2" xfId="25669"/>
    <cellStyle name="Normal 35 58 3" xfId="25670"/>
    <cellStyle name="Normal 35 58 3 2" xfId="25671"/>
    <cellStyle name="Normal 35 58 4" xfId="25672"/>
    <cellStyle name="Normal 35 59" xfId="25673"/>
    <cellStyle name="Normal 35 59 2" xfId="25674"/>
    <cellStyle name="Normal 35 59 2 2" xfId="25675"/>
    <cellStyle name="Normal 35 59 3" xfId="25676"/>
    <cellStyle name="Normal 35 59 3 2" xfId="25677"/>
    <cellStyle name="Normal 35 59 4" xfId="25678"/>
    <cellStyle name="Normal 35 6" xfId="25679"/>
    <cellStyle name="Normal 35 6 2" xfId="25680"/>
    <cellStyle name="Normal 35 60" xfId="25681"/>
    <cellStyle name="Normal 35 60 2" xfId="25682"/>
    <cellStyle name="Normal 35 60 2 2" xfId="25683"/>
    <cellStyle name="Normal 35 60 3" xfId="25684"/>
    <cellStyle name="Normal 35 60 3 2" xfId="25685"/>
    <cellStyle name="Normal 35 60 4" xfId="25686"/>
    <cellStyle name="Normal 35 61" xfId="25687"/>
    <cellStyle name="Normal 35 61 2" xfId="25688"/>
    <cellStyle name="Normal 35 61 2 2" xfId="25689"/>
    <cellStyle name="Normal 35 61 3" xfId="25690"/>
    <cellStyle name="Normal 35 61 3 2" xfId="25691"/>
    <cellStyle name="Normal 35 61 4" xfId="25692"/>
    <cellStyle name="Normal 35 62" xfId="25693"/>
    <cellStyle name="Normal 35 62 2" xfId="25694"/>
    <cellStyle name="Normal 35 62 2 2" xfId="25695"/>
    <cellStyle name="Normal 35 62 3" xfId="25696"/>
    <cellStyle name="Normal 35 62 3 2" xfId="25697"/>
    <cellStyle name="Normal 35 62 4" xfId="25698"/>
    <cellStyle name="Normal 35 63" xfId="25699"/>
    <cellStyle name="Normal 35 63 2" xfId="25700"/>
    <cellStyle name="Normal 35 63 2 2" xfId="25701"/>
    <cellStyle name="Normal 35 63 3" xfId="25702"/>
    <cellStyle name="Normal 35 63 3 2" xfId="25703"/>
    <cellStyle name="Normal 35 63 4" xfId="25704"/>
    <cellStyle name="Normal 35 64" xfId="25705"/>
    <cellStyle name="Normal 35 64 2" xfId="25706"/>
    <cellStyle name="Normal 35 64 2 2" xfId="25707"/>
    <cellStyle name="Normal 35 64 3" xfId="25708"/>
    <cellStyle name="Normal 35 64 3 2" xfId="25709"/>
    <cellStyle name="Normal 35 64 4" xfId="25710"/>
    <cellStyle name="Normal 35 65" xfId="25711"/>
    <cellStyle name="Normal 35 65 2" xfId="25712"/>
    <cellStyle name="Normal 35 65 2 2" xfId="25713"/>
    <cellStyle name="Normal 35 65 3" xfId="25714"/>
    <cellStyle name="Normal 35 65 3 2" xfId="25715"/>
    <cellStyle name="Normal 35 65 4" xfId="25716"/>
    <cellStyle name="Normal 35 66" xfId="25717"/>
    <cellStyle name="Normal 35 66 2" xfId="25718"/>
    <cellStyle name="Normal 35 66 2 2" xfId="25719"/>
    <cellStyle name="Normal 35 66 3" xfId="25720"/>
    <cellStyle name="Normal 35 66 3 2" xfId="25721"/>
    <cellStyle name="Normal 35 66 4" xfId="25722"/>
    <cellStyle name="Normal 35 67" xfId="25723"/>
    <cellStyle name="Normal 35 67 2" xfId="25724"/>
    <cellStyle name="Normal 35 67 2 2" xfId="25725"/>
    <cellStyle name="Normal 35 67 3" xfId="25726"/>
    <cellStyle name="Normal 35 67 3 2" xfId="25727"/>
    <cellStyle name="Normal 35 67 4" xfId="25728"/>
    <cellStyle name="Normal 35 68" xfId="25729"/>
    <cellStyle name="Normal 35 68 2" xfId="25730"/>
    <cellStyle name="Normal 35 68 2 2" xfId="25731"/>
    <cellStyle name="Normal 35 68 3" xfId="25732"/>
    <cellStyle name="Normal 35 68 3 2" xfId="25733"/>
    <cellStyle name="Normal 35 68 4" xfId="25734"/>
    <cellStyle name="Normal 35 69" xfId="25735"/>
    <cellStyle name="Normal 35 69 2" xfId="25736"/>
    <cellStyle name="Normal 35 69 2 2" xfId="25737"/>
    <cellStyle name="Normal 35 69 3" xfId="25738"/>
    <cellStyle name="Normal 35 69 3 2" xfId="25739"/>
    <cellStyle name="Normal 35 69 4" xfId="25740"/>
    <cellStyle name="Normal 35 7" xfId="25741"/>
    <cellStyle name="Normal 35 7 2" xfId="25742"/>
    <cellStyle name="Normal 35 70" xfId="25743"/>
    <cellStyle name="Normal 35 70 2" xfId="25744"/>
    <cellStyle name="Normal 35 70 2 2" xfId="25745"/>
    <cellStyle name="Normal 35 70 3" xfId="25746"/>
    <cellStyle name="Normal 35 70 3 2" xfId="25747"/>
    <cellStyle name="Normal 35 70 4" xfId="25748"/>
    <cellStyle name="Normal 35 71" xfId="25749"/>
    <cellStyle name="Normal 35 71 2" xfId="25750"/>
    <cellStyle name="Normal 35 71 2 2" xfId="25751"/>
    <cellStyle name="Normal 35 71 3" xfId="25752"/>
    <cellStyle name="Normal 35 71 3 2" xfId="25753"/>
    <cellStyle name="Normal 35 71 4" xfId="25754"/>
    <cellStyle name="Normal 35 72" xfId="25755"/>
    <cellStyle name="Normal 35 72 2" xfId="25756"/>
    <cellStyle name="Normal 35 72 2 2" xfId="25757"/>
    <cellStyle name="Normal 35 72 3" xfId="25758"/>
    <cellStyle name="Normal 35 72 3 2" xfId="25759"/>
    <cellStyle name="Normal 35 72 4" xfId="25760"/>
    <cellStyle name="Normal 35 73" xfId="25761"/>
    <cellStyle name="Normal 35 73 2" xfId="25762"/>
    <cellStyle name="Normal 35 73 2 2" xfId="25763"/>
    <cellStyle name="Normal 35 73 3" xfId="25764"/>
    <cellStyle name="Normal 35 73 3 2" xfId="25765"/>
    <cellStyle name="Normal 35 73 4" xfId="25766"/>
    <cellStyle name="Normal 35 74" xfId="25767"/>
    <cellStyle name="Normal 35 74 2" xfId="25768"/>
    <cellStyle name="Normal 35 75" xfId="25769"/>
    <cellStyle name="Normal 35 75 2" xfId="25770"/>
    <cellStyle name="Normal 35 76" xfId="25771"/>
    <cellStyle name="Normal 35 76 2" xfId="25772"/>
    <cellStyle name="Normal 35 77" xfId="25773"/>
    <cellStyle name="Normal 35 77 2" xfId="25774"/>
    <cellStyle name="Normal 35 78" xfId="25775"/>
    <cellStyle name="Normal 35 78 2" xfId="25776"/>
    <cellStyle name="Normal 35 79" xfId="25777"/>
    <cellStyle name="Normal 35 79 2" xfId="25778"/>
    <cellStyle name="Normal 35 8" xfId="25779"/>
    <cellStyle name="Normal 35 8 2" xfId="25780"/>
    <cellStyle name="Normal 35 80" xfId="25781"/>
    <cellStyle name="Normal 35 80 2" xfId="25782"/>
    <cellStyle name="Normal 35 81" xfId="25783"/>
    <cellStyle name="Normal 35 81 2" xfId="25784"/>
    <cellStyle name="Normal 35 82" xfId="25785"/>
    <cellStyle name="Normal 35 82 2" xfId="25786"/>
    <cellStyle name="Normal 35 83" xfId="25787"/>
    <cellStyle name="Normal 35 83 2" xfId="25788"/>
    <cellStyle name="Normal 35 84" xfId="25789"/>
    <cellStyle name="Normal 35 84 2" xfId="25790"/>
    <cellStyle name="Normal 35 85" xfId="25791"/>
    <cellStyle name="Normal 35 85 2" xfId="25792"/>
    <cellStyle name="Normal 35 86" xfId="25793"/>
    <cellStyle name="Normal 35 86 2" xfId="25794"/>
    <cellStyle name="Normal 35 87" xfId="25795"/>
    <cellStyle name="Normal 35 87 2" xfId="25796"/>
    <cellStyle name="Normal 35 88" xfId="25797"/>
    <cellStyle name="Normal 35 88 2" xfId="25798"/>
    <cellStyle name="Normal 35 89" xfId="25799"/>
    <cellStyle name="Normal 35 89 2" xfId="25800"/>
    <cellStyle name="Normal 35 9" xfId="25801"/>
    <cellStyle name="Normal 35 9 2" xfId="25802"/>
    <cellStyle name="Normal 35 90" xfId="25803"/>
    <cellStyle name="Normal 35 90 2" xfId="25804"/>
    <cellStyle name="Normal 35 91" xfId="25805"/>
    <cellStyle name="Normal 35 91 2" xfId="25806"/>
    <cellStyle name="Normal 35 92" xfId="25807"/>
    <cellStyle name="Normal 35 92 2" xfId="25808"/>
    <cellStyle name="Normal 35 93" xfId="25809"/>
    <cellStyle name="Normal 35 93 2" xfId="25810"/>
    <cellStyle name="Normal 35 94" xfId="25811"/>
    <cellStyle name="Normal 35 94 2" xfId="25812"/>
    <cellStyle name="Normal 35 95" xfId="25813"/>
    <cellStyle name="Normal 35 95 2" xfId="25814"/>
    <cellStyle name="Normal 35 96" xfId="25815"/>
    <cellStyle name="Normal 35 96 2" xfId="25816"/>
    <cellStyle name="Normal 35 97" xfId="25817"/>
    <cellStyle name="Normal 35 97 2" xfId="25818"/>
    <cellStyle name="Normal 35 98" xfId="25819"/>
    <cellStyle name="Normal 35 98 2" xfId="25820"/>
    <cellStyle name="Normal 35 99" xfId="25821"/>
    <cellStyle name="Normal 35 99 2" xfId="25822"/>
    <cellStyle name="Normal 36" xfId="25823"/>
    <cellStyle name="Normal 36 10" xfId="25824"/>
    <cellStyle name="Normal 36 10 2" xfId="25825"/>
    <cellStyle name="Normal 36 100" xfId="25826"/>
    <cellStyle name="Normal 36 100 2" xfId="25827"/>
    <cellStyle name="Normal 36 101" xfId="25828"/>
    <cellStyle name="Normal 36 101 2" xfId="25829"/>
    <cellStyle name="Normal 36 102" xfId="25830"/>
    <cellStyle name="Normal 36 102 2" xfId="25831"/>
    <cellStyle name="Normal 36 103" xfId="25832"/>
    <cellStyle name="Normal 36 103 2" xfId="25833"/>
    <cellStyle name="Normal 36 104" xfId="25834"/>
    <cellStyle name="Normal 36 11" xfId="25835"/>
    <cellStyle name="Normal 36 11 2" xfId="25836"/>
    <cellStyle name="Normal 36 12" xfId="25837"/>
    <cellStyle name="Normal 36 12 2" xfId="25838"/>
    <cellStyle name="Normal 36 13" xfId="25839"/>
    <cellStyle name="Normal 36 13 2" xfId="25840"/>
    <cellStyle name="Normal 36 14" xfId="25841"/>
    <cellStyle name="Normal 36 14 2" xfId="25842"/>
    <cellStyle name="Normal 36 15" xfId="25843"/>
    <cellStyle name="Normal 36 15 2" xfId="25844"/>
    <cellStyle name="Normal 36 16" xfId="25845"/>
    <cellStyle name="Normal 36 16 2" xfId="25846"/>
    <cellStyle name="Normal 36 17" xfId="25847"/>
    <cellStyle name="Normal 36 17 2" xfId="25848"/>
    <cellStyle name="Normal 36 18" xfId="25849"/>
    <cellStyle name="Normal 36 18 2" xfId="25850"/>
    <cellStyle name="Normal 36 19" xfId="25851"/>
    <cellStyle name="Normal 36 19 2" xfId="25852"/>
    <cellStyle name="Normal 36 2" xfId="25853"/>
    <cellStyle name="Normal 36 2 2" xfId="25854"/>
    <cellStyle name="Normal 36 20" xfId="25855"/>
    <cellStyle name="Normal 36 20 2" xfId="25856"/>
    <cellStyle name="Normal 36 21" xfId="25857"/>
    <cellStyle name="Normal 36 21 2" xfId="25858"/>
    <cellStyle name="Normal 36 22" xfId="25859"/>
    <cellStyle name="Normal 36 22 2" xfId="25860"/>
    <cellStyle name="Normal 36 23" xfId="25861"/>
    <cellStyle name="Normal 36 23 2" xfId="25862"/>
    <cellStyle name="Normal 36 24" xfId="25863"/>
    <cellStyle name="Normal 36 24 2" xfId="25864"/>
    <cellStyle name="Normal 36 25" xfId="25865"/>
    <cellStyle name="Normal 36 25 2" xfId="25866"/>
    <cellStyle name="Normal 36 26" xfId="25867"/>
    <cellStyle name="Normal 36 26 2" xfId="25868"/>
    <cellStyle name="Normal 36 27" xfId="25869"/>
    <cellStyle name="Normal 36 27 2" xfId="25870"/>
    <cellStyle name="Normal 36 28" xfId="25871"/>
    <cellStyle name="Normal 36 28 2" xfId="25872"/>
    <cellStyle name="Normal 36 29" xfId="25873"/>
    <cellStyle name="Normal 36 29 2" xfId="25874"/>
    <cellStyle name="Normal 36 3" xfId="25875"/>
    <cellStyle name="Normal 36 3 2" xfId="25876"/>
    <cellStyle name="Normal 36 30" xfId="25877"/>
    <cellStyle name="Normal 36 30 2" xfId="25878"/>
    <cellStyle name="Normal 36 31" xfId="25879"/>
    <cellStyle name="Normal 36 31 2" xfId="25880"/>
    <cellStyle name="Normal 36 32" xfId="25881"/>
    <cellStyle name="Normal 36 32 2" xfId="25882"/>
    <cellStyle name="Normal 36 33" xfId="25883"/>
    <cellStyle name="Normal 36 33 2" xfId="25884"/>
    <cellStyle name="Normal 36 34" xfId="25885"/>
    <cellStyle name="Normal 36 34 2" xfId="25886"/>
    <cellStyle name="Normal 36 35" xfId="25887"/>
    <cellStyle name="Normal 36 35 2" xfId="25888"/>
    <cellStyle name="Normal 36 36" xfId="25889"/>
    <cellStyle name="Normal 36 36 2" xfId="25890"/>
    <cellStyle name="Normal 36 37" xfId="25891"/>
    <cellStyle name="Normal 36 37 2" xfId="25892"/>
    <cellStyle name="Normal 36 37 2 2" xfId="25893"/>
    <cellStyle name="Normal 36 37 3" xfId="25894"/>
    <cellStyle name="Normal 36 37 3 2" xfId="25895"/>
    <cellStyle name="Normal 36 37 4" xfId="25896"/>
    <cellStyle name="Normal 36 38" xfId="25897"/>
    <cellStyle name="Normal 36 38 2" xfId="25898"/>
    <cellStyle name="Normal 36 38 2 2" xfId="25899"/>
    <cellStyle name="Normal 36 38 3" xfId="25900"/>
    <cellStyle name="Normal 36 38 3 2" xfId="25901"/>
    <cellStyle name="Normal 36 38 4" xfId="25902"/>
    <cellStyle name="Normal 36 39" xfId="25903"/>
    <cellStyle name="Normal 36 39 2" xfId="25904"/>
    <cellStyle name="Normal 36 39 2 2" xfId="25905"/>
    <cellStyle name="Normal 36 39 3" xfId="25906"/>
    <cellStyle name="Normal 36 39 3 2" xfId="25907"/>
    <cellStyle name="Normal 36 39 4" xfId="25908"/>
    <cellStyle name="Normal 36 4" xfId="25909"/>
    <cellStyle name="Normal 36 4 2" xfId="25910"/>
    <cellStyle name="Normal 36 40" xfId="25911"/>
    <cellStyle name="Normal 36 40 2" xfId="25912"/>
    <cellStyle name="Normal 36 40 2 2" xfId="25913"/>
    <cellStyle name="Normal 36 40 3" xfId="25914"/>
    <cellStyle name="Normal 36 40 3 2" xfId="25915"/>
    <cellStyle name="Normal 36 40 4" xfId="25916"/>
    <cellStyle name="Normal 36 41" xfId="25917"/>
    <cellStyle name="Normal 36 41 2" xfId="25918"/>
    <cellStyle name="Normal 36 41 2 2" xfId="25919"/>
    <cellStyle name="Normal 36 41 3" xfId="25920"/>
    <cellStyle name="Normal 36 41 3 2" xfId="25921"/>
    <cellStyle name="Normal 36 41 4" xfId="25922"/>
    <cellStyle name="Normal 36 42" xfId="25923"/>
    <cellStyle name="Normal 36 42 2" xfId="25924"/>
    <cellStyle name="Normal 36 42 2 2" xfId="25925"/>
    <cellStyle name="Normal 36 42 3" xfId="25926"/>
    <cellStyle name="Normal 36 42 3 2" xfId="25927"/>
    <cellStyle name="Normal 36 42 4" xfId="25928"/>
    <cellStyle name="Normal 36 43" xfId="25929"/>
    <cellStyle name="Normal 36 43 2" xfId="25930"/>
    <cellStyle name="Normal 36 43 2 2" xfId="25931"/>
    <cellStyle name="Normal 36 43 3" xfId="25932"/>
    <cellStyle name="Normal 36 43 3 2" xfId="25933"/>
    <cellStyle name="Normal 36 43 4" xfId="25934"/>
    <cellStyle name="Normal 36 44" xfId="25935"/>
    <cellStyle name="Normal 36 44 2" xfId="25936"/>
    <cellStyle name="Normal 36 44 2 2" xfId="25937"/>
    <cellStyle name="Normal 36 44 3" xfId="25938"/>
    <cellStyle name="Normal 36 44 3 2" xfId="25939"/>
    <cellStyle name="Normal 36 44 4" xfId="25940"/>
    <cellStyle name="Normal 36 45" xfId="25941"/>
    <cellStyle name="Normal 36 45 2" xfId="25942"/>
    <cellStyle name="Normal 36 45 2 2" xfId="25943"/>
    <cellStyle name="Normal 36 45 3" xfId="25944"/>
    <cellStyle name="Normal 36 45 3 2" xfId="25945"/>
    <cellStyle name="Normal 36 45 4" xfId="25946"/>
    <cellStyle name="Normal 36 46" xfId="25947"/>
    <cellStyle name="Normal 36 46 2" xfId="25948"/>
    <cellStyle name="Normal 36 46 2 2" xfId="25949"/>
    <cellStyle name="Normal 36 46 3" xfId="25950"/>
    <cellStyle name="Normal 36 46 3 2" xfId="25951"/>
    <cellStyle name="Normal 36 46 4" xfId="25952"/>
    <cellStyle name="Normal 36 47" xfId="25953"/>
    <cellStyle name="Normal 36 47 2" xfId="25954"/>
    <cellStyle name="Normal 36 47 2 2" xfId="25955"/>
    <cellStyle name="Normal 36 47 3" xfId="25956"/>
    <cellStyle name="Normal 36 47 3 2" xfId="25957"/>
    <cellStyle name="Normal 36 47 4" xfId="25958"/>
    <cellStyle name="Normal 36 48" xfId="25959"/>
    <cellStyle name="Normal 36 48 2" xfId="25960"/>
    <cellStyle name="Normal 36 48 2 2" xfId="25961"/>
    <cellStyle name="Normal 36 48 3" xfId="25962"/>
    <cellStyle name="Normal 36 48 3 2" xfId="25963"/>
    <cellStyle name="Normal 36 48 4" xfId="25964"/>
    <cellStyle name="Normal 36 49" xfId="25965"/>
    <cellStyle name="Normal 36 49 2" xfId="25966"/>
    <cellStyle name="Normal 36 49 2 2" xfId="25967"/>
    <cellStyle name="Normal 36 49 3" xfId="25968"/>
    <cellStyle name="Normal 36 49 3 2" xfId="25969"/>
    <cellStyle name="Normal 36 49 4" xfId="25970"/>
    <cellStyle name="Normal 36 5" xfId="25971"/>
    <cellStyle name="Normal 36 5 2" xfId="25972"/>
    <cellStyle name="Normal 36 50" xfId="25973"/>
    <cellStyle name="Normal 36 50 2" xfId="25974"/>
    <cellStyle name="Normal 36 50 2 2" xfId="25975"/>
    <cellStyle name="Normal 36 50 3" xfId="25976"/>
    <cellStyle name="Normal 36 50 3 2" xfId="25977"/>
    <cellStyle name="Normal 36 50 4" xfId="25978"/>
    <cellStyle name="Normal 36 51" xfId="25979"/>
    <cellStyle name="Normal 36 51 2" xfId="25980"/>
    <cellStyle name="Normal 36 51 2 2" xfId="25981"/>
    <cellStyle name="Normal 36 51 3" xfId="25982"/>
    <cellStyle name="Normal 36 51 3 2" xfId="25983"/>
    <cellStyle name="Normal 36 51 4" xfId="25984"/>
    <cellStyle name="Normal 36 52" xfId="25985"/>
    <cellStyle name="Normal 36 52 2" xfId="25986"/>
    <cellStyle name="Normal 36 52 2 2" xfId="25987"/>
    <cellStyle name="Normal 36 52 3" xfId="25988"/>
    <cellStyle name="Normal 36 52 3 2" xfId="25989"/>
    <cellStyle name="Normal 36 52 4" xfId="25990"/>
    <cellStyle name="Normal 36 53" xfId="25991"/>
    <cellStyle name="Normal 36 53 2" xfId="25992"/>
    <cellStyle name="Normal 36 53 2 2" xfId="25993"/>
    <cellStyle name="Normal 36 53 3" xfId="25994"/>
    <cellStyle name="Normal 36 53 3 2" xfId="25995"/>
    <cellStyle name="Normal 36 53 4" xfId="25996"/>
    <cellStyle name="Normal 36 54" xfId="25997"/>
    <cellStyle name="Normal 36 54 2" xfId="25998"/>
    <cellStyle name="Normal 36 54 2 2" xfId="25999"/>
    <cellStyle name="Normal 36 54 3" xfId="26000"/>
    <cellStyle name="Normal 36 54 3 2" xfId="26001"/>
    <cellStyle name="Normal 36 54 4" xfId="26002"/>
    <cellStyle name="Normal 36 55" xfId="26003"/>
    <cellStyle name="Normal 36 55 2" xfId="26004"/>
    <cellStyle name="Normal 36 55 2 2" xfId="26005"/>
    <cellStyle name="Normal 36 55 3" xfId="26006"/>
    <cellStyle name="Normal 36 55 3 2" xfId="26007"/>
    <cellStyle name="Normal 36 55 4" xfId="26008"/>
    <cellStyle name="Normal 36 56" xfId="26009"/>
    <cellStyle name="Normal 36 56 2" xfId="26010"/>
    <cellStyle name="Normal 36 56 2 2" xfId="26011"/>
    <cellStyle name="Normal 36 56 3" xfId="26012"/>
    <cellStyle name="Normal 36 56 3 2" xfId="26013"/>
    <cellStyle name="Normal 36 56 4" xfId="26014"/>
    <cellStyle name="Normal 36 57" xfId="26015"/>
    <cellStyle name="Normal 36 57 2" xfId="26016"/>
    <cellStyle name="Normal 36 57 2 2" xfId="26017"/>
    <cellStyle name="Normal 36 57 3" xfId="26018"/>
    <cellStyle name="Normal 36 57 3 2" xfId="26019"/>
    <cellStyle name="Normal 36 57 4" xfId="26020"/>
    <cellStyle name="Normal 36 58" xfId="26021"/>
    <cellStyle name="Normal 36 58 2" xfId="26022"/>
    <cellStyle name="Normal 36 58 2 2" xfId="26023"/>
    <cellStyle name="Normal 36 58 3" xfId="26024"/>
    <cellStyle name="Normal 36 58 3 2" xfId="26025"/>
    <cellStyle name="Normal 36 58 4" xfId="26026"/>
    <cellStyle name="Normal 36 59" xfId="26027"/>
    <cellStyle name="Normal 36 59 2" xfId="26028"/>
    <cellStyle name="Normal 36 59 2 2" xfId="26029"/>
    <cellStyle name="Normal 36 59 3" xfId="26030"/>
    <cellStyle name="Normal 36 59 3 2" xfId="26031"/>
    <cellStyle name="Normal 36 59 4" xfId="26032"/>
    <cellStyle name="Normal 36 6" xfId="26033"/>
    <cellStyle name="Normal 36 6 2" xfId="26034"/>
    <cellStyle name="Normal 36 60" xfId="26035"/>
    <cellStyle name="Normal 36 60 2" xfId="26036"/>
    <cellStyle name="Normal 36 60 2 2" xfId="26037"/>
    <cellStyle name="Normal 36 60 3" xfId="26038"/>
    <cellStyle name="Normal 36 60 3 2" xfId="26039"/>
    <cellStyle name="Normal 36 60 4" xfId="26040"/>
    <cellStyle name="Normal 36 61" xfId="26041"/>
    <cellStyle name="Normal 36 61 2" xfId="26042"/>
    <cellStyle name="Normal 36 61 2 2" xfId="26043"/>
    <cellStyle name="Normal 36 61 3" xfId="26044"/>
    <cellStyle name="Normal 36 61 3 2" xfId="26045"/>
    <cellStyle name="Normal 36 61 4" xfId="26046"/>
    <cellStyle name="Normal 36 62" xfId="26047"/>
    <cellStyle name="Normal 36 62 2" xfId="26048"/>
    <cellStyle name="Normal 36 62 2 2" xfId="26049"/>
    <cellStyle name="Normal 36 62 3" xfId="26050"/>
    <cellStyle name="Normal 36 62 3 2" xfId="26051"/>
    <cellStyle name="Normal 36 62 4" xfId="26052"/>
    <cellStyle name="Normal 36 63" xfId="26053"/>
    <cellStyle name="Normal 36 63 2" xfId="26054"/>
    <cellStyle name="Normal 36 63 2 2" xfId="26055"/>
    <cellStyle name="Normal 36 63 3" xfId="26056"/>
    <cellStyle name="Normal 36 63 3 2" xfId="26057"/>
    <cellStyle name="Normal 36 63 4" xfId="26058"/>
    <cellStyle name="Normal 36 64" xfId="26059"/>
    <cellStyle name="Normal 36 64 2" xfId="26060"/>
    <cellStyle name="Normal 36 64 2 2" xfId="26061"/>
    <cellStyle name="Normal 36 64 3" xfId="26062"/>
    <cellStyle name="Normal 36 64 3 2" xfId="26063"/>
    <cellStyle name="Normal 36 64 4" xfId="26064"/>
    <cellStyle name="Normal 36 65" xfId="26065"/>
    <cellStyle name="Normal 36 65 2" xfId="26066"/>
    <cellStyle name="Normal 36 65 2 2" xfId="26067"/>
    <cellStyle name="Normal 36 65 3" xfId="26068"/>
    <cellStyle name="Normal 36 65 3 2" xfId="26069"/>
    <cellStyle name="Normal 36 65 4" xfId="26070"/>
    <cellStyle name="Normal 36 66" xfId="26071"/>
    <cellStyle name="Normal 36 66 2" xfId="26072"/>
    <cellStyle name="Normal 36 66 2 2" xfId="26073"/>
    <cellStyle name="Normal 36 66 3" xfId="26074"/>
    <cellStyle name="Normal 36 66 3 2" xfId="26075"/>
    <cellStyle name="Normal 36 66 4" xfId="26076"/>
    <cellStyle name="Normal 36 67" xfId="26077"/>
    <cellStyle name="Normal 36 67 2" xfId="26078"/>
    <cellStyle name="Normal 36 67 2 2" xfId="26079"/>
    <cellStyle name="Normal 36 67 3" xfId="26080"/>
    <cellStyle name="Normal 36 67 3 2" xfId="26081"/>
    <cellStyle name="Normal 36 67 4" xfId="26082"/>
    <cellStyle name="Normal 36 68" xfId="26083"/>
    <cellStyle name="Normal 36 68 2" xfId="26084"/>
    <cellStyle name="Normal 36 68 2 2" xfId="26085"/>
    <cellStyle name="Normal 36 68 3" xfId="26086"/>
    <cellStyle name="Normal 36 68 3 2" xfId="26087"/>
    <cellStyle name="Normal 36 68 4" xfId="26088"/>
    <cellStyle name="Normal 36 69" xfId="26089"/>
    <cellStyle name="Normal 36 69 2" xfId="26090"/>
    <cellStyle name="Normal 36 69 2 2" xfId="26091"/>
    <cellStyle name="Normal 36 69 3" xfId="26092"/>
    <cellStyle name="Normal 36 69 3 2" xfId="26093"/>
    <cellStyle name="Normal 36 69 4" xfId="26094"/>
    <cellStyle name="Normal 36 7" xfId="26095"/>
    <cellStyle name="Normal 36 7 2" xfId="26096"/>
    <cellStyle name="Normal 36 70" xfId="26097"/>
    <cellStyle name="Normal 36 70 2" xfId="26098"/>
    <cellStyle name="Normal 36 70 2 2" xfId="26099"/>
    <cellStyle name="Normal 36 70 3" xfId="26100"/>
    <cellStyle name="Normal 36 70 3 2" xfId="26101"/>
    <cellStyle name="Normal 36 70 4" xfId="26102"/>
    <cellStyle name="Normal 36 71" xfId="26103"/>
    <cellStyle name="Normal 36 71 2" xfId="26104"/>
    <cellStyle name="Normal 36 71 2 2" xfId="26105"/>
    <cellStyle name="Normal 36 71 3" xfId="26106"/>
    <cellStyle name="Normal 36 71 3 2" xfId="26107"/>
    <cellStyle name="Normal 36 71 4" xfId="26108"/>
    <cellStyle name="Normal 36 72" xfId="26109"/>
    <cellStyle name="Normal 36 72 2" xfId="26110"/>
    <cellStyle name="Normal 36 72 2 2" xfId="26111"/>
    <cellStyle name="Normal 36 72 3" xfId="26112"/>
    <cellStyle name="Normal 36 72 3 2" xfId="26113"/>
    <cellStyle name="Normal 36 72 4" xfId="26114"/>
    <cellStyle name="Normal 36 73" xfId="26115"/>
    <cellStyle name="Normal 36 73 2" xfId="26116"/>
    <cellStyle name="Normal 36 73 2 2" xfId="26117"/>
    <cellStyle name="Normal 36 73 3" xfId="26118"/>
    <cellStyle name="Normal 36 73 3 2" xfId="26119"/>
    <cellStyle name="Normal 36 73 4" xfId="26120"/>
    <cellStyle name="Normal 36 74" xfId="26121"/>
    <cellStyle name="Normal 36 74 2" xfId="26122"/>
    <cellStyle name="Normal 36 75" xfId="26123"/>
    <cellStyle name="Normal 36 75 2" xfId="26124"/>
    <cellStyle name="Normal 36 76" xfId="26125"/>
    <cellStyle name="Normal 36 76 2" xfId="26126"/>
    <cellStyle name="Normal 36 77" xfId="26127"/>
    <cellStyle name="Normal 36 77 2" xfId="26128"/>
    <cellStyle name="Normal 36 78" xfId="26129"/>
    <cellStyle name="Normal 36 78 2" xfId="26130"/>
    <cellStyle name="Normal 36 79" xfId="26131"/>
    <cellStyle name="Normal 36 79 2" xfId="26132"/>
    <cellStyle name="Normal 36 8" xfId="26133"/>
    <cellStyle name="Normal 36 8 2" xfId="26134"/>
    <cellStyle name="Normal 36 80" xfId="26135"/>
    <cellStyle name="Normal 36 80 2" xfId="26136"/>
    <cellStyle name="Normal 36 81" xfId="26137"/>
    <cellStyle name="Normal 36 81 2" xfId="26138"/>
    <cellStyle name="Normal 36 82" xfId="26139"/>
    <cellStyle name="Normal 36 82 2" xfId="26140"/>
    <cellStyle name="Normal 36 83" xfId="26141"/>
    <cellStyle name="Normal 36 83 2" xfId="26142"/>
    <cellStyle name="Normal 36 84" xfId="26143"/>
    <cellStyle name="Normal 36 84 2" xfId="26144"/>
    <cellStyle name="Normal 36 85" xfId="26145"/>
    <cellStyle name="Normal 36 85 2" xfId="26146"/>
    <cellStyle name="Normal 36 86" xfId="26147"/>
    <cellStyle name="Normal 36 86 2" xfId="26148"/>
    <cellStyle name="Normal 36 87" xfId="26149"/>
    <cellStyle name="Normal 36 87 2" xfId="26150"/>
    <cellStyle name="Normal 36 88" xfId="26151"/>
    <cellStyle name="Normal 36 88 2" xfId="26152"/>
    <cellStyle name="Normal 36 89" xfId="26153"/>
    <cellStyle name="Normal 36 89 2" xfId="26154"/>
    <cellStyle name="Normal 36 9" xfId="26155"/>
    <cellStyle name="Normal 36 9 2" xfId="26156"/>
    <cellStyle name="Normal 36 90" xfId="26157"/>
    <cellStyle name="Normal 36 90 2" xfId="26158"/>
    <cellStyle name="Normal 36 91" xfId="26159"/>
    <cellStyle name="Normal 36 91 2" xfId="26160"/>
    <cellStyle name="Normal 36 92" xfId="26161"/>
    <cellStyle name="Normal 36 92 2" xfId="26162"/>
    <cellStyle name="Normal 36 93" xfId="26163"/>
    <cellStyle name="Normal 36 93 2" xfId="26164"/>
    <cellStyle name="Normal 36 94" xfId="26165"/>
    <cellStyle name="Normal 36 94 2" xfId="26166"/>
    <cellStyle name="Normal 36 95" xfId="26167"/>
    <cellStyle name="Normal 36 95 2" xfId="26168"/>
    <cellStyle name="Normal 36 96" xfId="26169"/>
    <cellStyle name="Normal 36 96 2" xfId="26170"/>
    <cellStyle name="Normal 36 97" xfId="26171"/>
    <cellStyle name="Normal 36 97 2" xfId="26172"/>
    <cellStyle name="Normal 36 98" xfId="26173"/>
    <cellStyle name="Normal 36 98 2" xfId="26174"/>
    <cellStyle name="Normal 36 99" xfId="26175"/>
    <cellStyle name="Normal 36 99 2" xfId="26176"/>
    <cellStyle name="Normal 37" xfId="26177"/>
    <cellStyle name="Normal 37 10" xfId="26178"/>
    <cellStyle name="Normal 37 10 2" xfId="26179"/>
    <cellStyle name="Normal 37 100" xfId="26180"/>
    <cellStyle name="Normal 37 100 2" xfId="26181"/>
    <cellStyle name="Normal 37 101" xfId="26182"/>
    <cellStyle name="Normal 37 101 2" xfId="26183"/>
    <cellStyle name="Normal 37 102" xfId="26184"/>
    <cellStyle name="Normal 37 102 2" xfId="26185"/>
    <cellStyle name="Normal 37 103" xfId="26186"/>
    <cellStyle name="Normal 37 103 2" xfId="26187"/>
    <cellStyle name="Normal 37 104" xfId="26188"/>
    <cellStyle name="Normal 37 11" xfId="26189"/>
    <cellStyle name="Normal 37 11 2" xfId="26190"/>
    <cellStyle name="Normal 37 12" xfId="26191"/>
    <cellStyle name="Normal 37 12 2" xfId="26192"/>
    <cellStyle name="Normal 37 13" xfId="26193"/>
    <cellStyle name="Normal 37 13 2" xfId="26194"/>
    <cellStyle name="Normal 37 14" xfId="26195"/>
    <cellStyle name="Normal 37 14 2" xfId="26196"/>
    <cellStyle name="Normal 37 15" xfId="26197"/>
    <cellStyle name="Normal 37 15 2" xfId="26198"/>
    <cellStyle name="Normal 37 16" xfId="26199"/>
    <cellStyle name="Normal 37 16 2" xfId="26200"/>
    <cellStyle name="Normal 37 17" xfId="26201"/>
    <cellStyle name="Normal 37 17 2" xfId="26202"/>
    <cellStyle name="Normal 37 18" xfId="26203"/>
    <cellStyle name="Normal 37 18 2" xfId="26204"/>
    <cellStyle name="Normal 37 19" xfId="26205"/>
    <cellStyle name="Normal 37 19 2" xfId="26206"/>
    <cellStyle name="Normal 37 2" xfId="26207"/>
    <cellStyle name="Normal 37 2 2" xfId="26208"/>
    <cellStyle name="Normal 37 20" xfId="26209"/>
    <cellStyle name="Normal 37 20 2" xfId="26210"/>
    <cellStyle name="Normal 37 21" xfId="26211"/>
    <cellStyle name="Normal 37 21 2" xfId="26212"/>
    <cellStyle name="Normal 37 22" xfId="26213"/>
    <cellStyle name="Normal 37 22 2" xfId="26214"/>
    <cellStyle name="Normal 37 23" xfId="26215"/>
    <cellStyle name="Normal 37 23 2" xfId="26216"/>
    <cellStyle name="Normal 37 24" xfId="26217"/>
    <cellStyle name="Normal 37 24 2" xfId="26218"/>
    <cellStyle name="Normal 37 25" xfId="26219"/>
    <cellStyle name="Normal 37 25 2" xfId="26220"/>
    <cellStyle name="Normal 37 26" xfId="26221"/>
    <cellStyle name="Normal 37 26 2" xfId="26222"/>
    <cellStyle name="Normal 37 27" xfId="26223"/>
    <cellStyle name="Normal 37 27 2" xfId="26224"/>
    <cellStyle name="Normal 37 28" xfId="26225"/>
    <cellStyle name="Normal 37 28 2" xfId="26226"/>
    <cellStyle name="Normal 37 29" xfId="26227"/>
    <cellStyle name="Normal 37 29 2" xfId="26228"/>
    <cellStyle name="Normal 37 3" xfId="26229"/>
    <cellStyle name="Normal 37 3 2" xfId="26230"/>
    <cellStyle name="Normal 37 30" xfId="26231"/>
    <cellStyle name="Normal 37 30 2" xfId="26232"/>
    <cellStyle name="Normal 37 31" xfId="26233"/>
    <cellStyle name="Normal 37 31 2" xfId="26234"/>
    <cellStyle name="Normal 37 32" xfId="26235"/>
    <cellStyle name="Normal 37 32 2" xfId="26236"/>
    <cellStyle name="Normal 37 33" xfId="26237"/>
    <cellStyle name="Normal 37 33 2" xfId="26238"/>
    <cellStyle name="Normal 37 34" xfId="26239"/>
    <cellStyle name="Normal 37 34 2" xfId="26240"/>
    <cellStyle name="Normal 37 35" xfId="26241"/>
    <cellStyle name="Normal 37 35 2" xfId="26242"/>
    <cellStyle name="Normal 37 36" xfId="26243"/>
    <cellStyle name="Normal 37 36 2" xfId="26244"/>
    <cellStyle name="Normal 37 37" xfId="26245"/>
    <cellStyle name="Normal 37 37 2" xfId="26246"/>
    <cellStyle name="Normal 37 37 2 2" xfId="26247"/>
    <cellStyle name="Normal 37 37 3" xfId="26248"/>
    <cellStyle name="Normal 37 37 3 2" xfId="26249"/>
    <cellStyle name="Normal 37 37 4" xfId="26250"/>
    <cellStyle name="Normal 37 38" xfId="26251"/>
    <cellStyle name="Normal 37 38 2" xfId="26252"/>
    <cellStyle name="Normal 37 38 2 2" xfId="26253"/>
    <cellStyle name="Normal 37 38 3" xfId="26254"/>
    <cellStyle name="Normal 37 38 3 2" xfId="26255"/>
    <cellStyle name="Normal 37 38 4" xfId="26256"/>
    <cellStyle name="Normal 37 39" xfId="26257"/>
    <cellStyle name="Normal 37 39 2" xfId="26258"/>
    <cellStyle name="Normal 37 39 2 2" xfId="26259"/>
    <cellStyle name="Normal 37 39 3" xfId="26260"/>
    <cellStyle name="Normal 37 39 3 2" xfId="26261"/>
    <cellStyle name="Normal 37 39 4" xfId="26262"/>
    <cellStyle name="Normal 37 4" xfId="26263"/>
    <cellStyle name="Normal 37 4 2" xfId="26264"/>
    <cellStyle name="Normal 37 40" xfId="26265"/>
    <cellStyle name="Normal 37 40 2" xfId="26266"/>
    <cellStyle name="Normal 37 40 2 2" xfId="26267"/>
    <cellStyle name="Normal 37 40 3" xfId="26268"/>
    <cellStyle name="Normal 37 40 3 2" xfId="26269"/>
    <cellStyle name="Normal 37 40 4" xfId="26270"/>
    <cellStyle name="Normal 37 41" xfId="26271"/>
    <cellStyle name="Normal 37 41 2" xfId="26272"/>
    <cellStyle name="Normal 37 41 2 2" xfId="26273"/>
    <cellStyle name="Normal 37 41 3" xfId="26274"/>
    <cellStyle name="Normal 37 41 3 2" xfId="26275"/>
    <cellStyle name="Normal 37 41 4" xfId="26276"/>
    <cellStyle name="Normal 37 42" xfId="26277"/>
    <cellStyle name="Normal 37 42 2" xfId="26278"/>
    <cellStyle name="Normal 37 42 2 2" xfId="26279"/>
    <cellStyle name="Normal 37 42 3" xfId="26280"/>
    <cellStyle name="Normal 37 42 3 2" xfId="26281"/>
    <cellStyle name="Normal 37 42 4" xfId="26282"/>
    <cellStyle name="Normal 37 43" xfId="26283"/>
    <cellStyle name="Normal 37 43 2" xfId="26284"/>
    <cellStyle name="Normal 37 43 2 2" xfId="26285"/>
    <cellStyle name="Normal 37 43 3" xfId="26286"/>
    <cellStyle name="Normal 37 43 3 2" xfId="26287"/>
    <cellStyle name="Normal 37 43 4" xfId="26288"/>
    <cellStyle name="Normal 37 44" xfId="26289"/>
    <cellStyle name="Normal 37 44 2" xfId="26290"/>
    <cellStyle name="Normal 37 44 2 2" xfId="26291"/>
    <cellStyle name="Normal 37 44 3" xfId="26292"/>
    <cellStyle name="Normal 37 44 3 2" xfId="26293"/>
    <cellStyle name="Normal 37 44 4" xfId="26294"/>
    <cellStyle name="Normal 37 45" xfId="26295"/>
    <cellStyle name="Normal 37 45 2" xfId="26296"/>
    <cellStyle name="Normal 37 45 2 2" xfId="26297"/>
    <cellStyle name="Normal 37 45 3" xfId="26298"/>
    <cellStyle name="Normal 37 45 3 2" xfId="26299"/>
    <cellStyle name="Normal 37 45 4" xfId="26300"/>
    <cellStyle name="Normal 37 46" xfId="26301"/>
    <cellStyle name="Normal 37 46 2" xfId="26302"/>
    <cellStyle name="Normal 37 46 2 2" xfId="26303"/>
    <cellStyle name="Normal 37 46 3" xfId="26304"/>
    <cellStyle name="Normal 37 46 3 2" xfId="26305"/>
    <cellStyle name="Normal 37 46 4" xfId="26306"/>
    <cellStyle name="Normal 37 47" xfId="26307"/>
    <cellStyle name="Normal 37 47 2" xfId="26308"/>
    <cellStyle name="Normal 37 47 2 2" xfId="26309"/>
    <cellStyle name="Normal 37 47 3" xfId="26310"/>
    <cellStyle name="Normal 37 47 3 2" xfId="26311"/>
    <cellStyle name="Normal 37 47 4" xfId="26312"/>
    <cellStyle name="Normal 37 48" xfId="26313"/>
    <cellStyle name="Normal 37 48 2" xfId="26314"/>
    <cellStyle name="Normal 37 48 2 2" xfId="26315"/>
    <cellStyle name="Normal 37 48 3" xfId="26316"/>
    <cellStyle name="Normal 37 48 3 2" xfId="26317"/>
    <cellStyle name="Normal 37 48 4" xfId="26318"/>
    <cellStyle name="Normal 37 49" xfId="26319"/>
    <cellStyle name="Normal 37 49 2" xfId="26320"/>
    <cellStyle name="Normal 37 49 2 2" xfId="26321"/>
    <cellStyle name="Normal 37 49 3" xfId="26322"/>
    <cellStyle name="Normal 37 49 3 2" xfId="26323"/>
    <cellStyle name="Normal 37 49 4" xfId="26324"/>
    <cellStyle name="Normal 37 5" xfId="26325"/>
    <cellStyle name="Normal 37 5 2" xfId="26326"/>
    <cellStyle name="Normal 37 50" xfId="26327"/>
    <cellStyle name="Normal 37 50 2" xfId="26328"/>
    <cellStyle name="Normal 37 50 2 2" xfId="26329"/>
    <cellStyle name="Normal 37 50 3" xfId="26330"/>
    <cellStyle name="Normal 37 50 3 2" xfId="26331"/>
    <cellStyle name="Normal 37 50 4" xfId="26332"/>
    <cellStyle name="Normal 37 51" xfId="26333"/>
    <cellStyle name="Normal 37 51 2" xfId="26334"/>
    <cellStyle name="Normal 37 51 2 2" xfId="26335"/>
    <cellStyle name="Normal 37 51 3" xfId="26336"/>
    <cellStyle name="Normal 37 51 3 2" xfId="26337"/>
    <cellStyle name="Normal 37 51 4" xfId="26338"/>
    <cellStyle name="Normal 37 52" xfId="26339"/>
    <cellStyle name="Normal 37 52 2" xfId="26340"/>
    <cellStyle name="Normal 37 52 2 2" xfId="26341"/>
    <cellStyle name="Normal 37 52 3" xfId="26342"/>
    <cellStyle name="Normal 37 52 3 2" xfId="26343"/>
    <cellStyle name="Normal 37 52 4" xfId="26344"/>
    <cellStyle name="Normal 37 53" xfId="26345"/>
    <cellStyle name="Normal 37 53 2" xfId="26346"/>
    <cellStyle name="Normal 37 53 2 2" xfId="26347"/>
    <cellStyle name="Normal 37 53 3" xfId="26348"/>
    <cellStyle name="Normal 37 53 3 2" xfId="26349"/>
    <cellStyle name="Normal 37 53 4" xfId="26350"/>
    <cellStyle name="Normal 37 54" xfId="26351"/>
    <cellStyle name="Normal 37 54 2" xfId="26352"/>
    <cellStyle name="Normal 37 54 2 2" xfId="26353"/>
    <cellStyle name="Normal 37 54 3" xfId="26354"/>
    <cellStyle name="Normal 37 54 3 2" xfId="26355"/>
    <cellStyle name="Normal 37 54 4" xfId="26356"/>
    <cellStyle name="Normal 37 55" xfId="26357"/>
    <cellStyle name="Normal 37 55 2" xfId="26358"/>
    <cellStyle name="Normal 37 55 2 2" xfId="26359"/>
    <cellStyle name="Normal 37 55 3" xfId="26360"/>
    <cellStyle name="Normal 37 55 3 2" xfId="26361"/>
    <cellStyle name="Normal 37 55 4" xfId="26362"/>
    <cellStyle name="Normal 37 56" xfId="26363"/>
    <cellStyle name="Normal 37 56 2" xfId="26364"/>
    <cellStyle name="Normal 37 56 2 2" xfId="26365"/>
    <cellStyle name="Normal 37 56 3" xfId="26366"/>
    <cellStyle name="Normal 37 56 3 2" xfId="26367"/>
    <cellStyle name="Normal 37 56 4" xfId="26368"/>
    <cellStyle name="Normal 37 57" xfId="26369"/>
    <cellStyle name="Normal 37 57 2" xfId="26370"/>
    <cellStyle name="Normal 37 57 2 2" xfId="26371"/>
    <cellStyle name="Normal 37 57 3" xfId="26372"/>
    <cellStyle name="Normal 37 57 3 2" xfId="26373"/>
    <cellStyle name="Normal 37 57 4" xfId="26374"/>
    <cellStyle name="Normal 37 58" xfId="26375"/>
    <cellStyle name="Normal 37 58 2" xfId="26376"/>
    <cellStyle name="Normal 37 58 2 2" xfId="26377"/>
    <cellStyle name="Normal 37 58 3" xfId="26378"/>
    <cellStyle name="Normal 37 58 3 2" xfId="26379"/>
    <cellStyle name="Normal 37 58 4" xfId="26380"/>
    <cellStyle name="Normal 37 59" xfId="26381"/>
    <cellStyle name="Normal 37 59 2" xfId="26382"/>
    <cellStyle name="Normal 37 59 2 2" xfId="26383"/>
    <cellStyle name="Normal 37 59 3" xfId="26384"/>
    <cellStyle name="Normal 37 59 3 2" xfId="26385"/>
    <cellStyle name="Normal 37 59 4" xfId="26386"/>
    <cellStyle name="Normal 37 6" xfId="26387"/>
    <cellStyle name="Normal 37 6 2" xfId="26388"/>
    <cellStyle name="Normal 37 60" xfId="26389"/>
    <cellStyle name="Normal 37 60 2" xfId="26390"/>
    <cellStyle name="Normal 37 60 2 2" xfId="26391"/>
    <cellStyle name="Normal 37 60 3" xfId="26392"/>
    <cellStyle name="Normal 37 60 3 2" xfId="26393"/>
    <cellStyle name="Normal 37 60 4" xfId="26394"/>
    <cellStyle name="Normal 37 61" xfId="26395"/>
    <cellStyle name="Normal 37 61 2" xfId="26396"/>
    <cellStyle name="Normal 37 61 2 2" xfId="26397"/>
    <cellStyle name="Normal 37 61 3" xfId="26398"/>
    <cellStyle name="Normal 37 61 3 2" xfId="26399"/>
    <cellStyle name="Normal 37 61 4" xfId="26400"/>
    <cellStyle name="Normal 37 62" xfId="26401"/>
    <cellStyle name="Normal 37 62 2" xfId="26402"/>
    <cellStyle name="Normal 37 62 2 2" xfId="26403"/>
    <cellStyle name="Normal 37 62 3" xfId="26404"/>
    <cellStyle name="Normal 37 62 3 2" xfId="26405"/>
    <cellStyle name="Normal 37 62 4" xfId="26406"/>
    <cellStyle name="Normal 37 63" xfId="26407"/>
    <cellStyle name="Normal 37 63 2" xfId="26408"/>
    <cellStyle name="Normal 37 63 2 2" xfId="26409"/>
    <cellStyle name="Normal 37 63 3" xfId="26410"/>
    <cellStyle name="Normal 37 63 3 2" xfId="26411"/>
    <cellStyle name="Normal 37 63 4" xfId="26412"/>
    <cellStyle name="Normal 37 64" xfId="26413"/>
    <cellStyle name="Normal 37 64 2" xfId="26414"/>
    <cellStyle name="Normal 37 64 2 2" xfId="26415"/>
    <cellStyle name="Normal 37 64 3" xfId="26416"/>
    <cellStyle name="Normal 37 64 3 2" xfId="26417"/>
    <cellStyle name="Normal 37 64 4" xfId="26418"/>
    <cellStyle name="Normal 37 65" xfId="26419"/>
    <cellStyle name="Normal 37 65 2" xfId="26420"/>
    <cellStyle name="Normal 37 65 2 2" xfId="26421"/>
    <cellStyle name="Normal 37 65 3" xfId="26422"/>
    <cellStyle name="Normal 37 65 3 2" xfId="26423"/>
    <cellStyle name="Normal 37 65 4" xfId="26424"/>
    <cellStyle name="Normal 37 66" xfId="26425"/>
    <cellStyle name="Normal 37 66 2" xfId="26426"/>
    <cellStyle name="Normal 37 66 2 2" xfId="26427"/>
    <cellStyle name="Normal 37 66 3" xfId="26428"/>
    <cellStyle name="Normal 37 66 3 2" xfId="26429"/>
    <cellStyle name="Normal 37 66 4" xfId="26430"/>
    <cellStyle name="Normal 37 67" xfId="26431"/>
    <cellStyle name="Normal 37 67 2" xfId="26432"/>
    <cellStyle name="Normal 37 67 2 2" xfId="26433"/>
    <cellStyle name="Normal 37 67 3" xfId="26434"/>
    <cellStyle name="Normal 37 67 3 2" xfId="26435"/>
    <cellStyle name="Normal 37 67 4" xfId="26436"/>
    <cellStyle name="Normal 37 68" xfId="26437"/>
    <cellStyle name="Normal 37 68 2" xfId="26438"/>
    <cellStyle name="Normal 37 68 2 2" xfId="26439"/>
    <cellStyle name="Normal 37 68 3" xfId="26440"/>
    <cellStyle name="Normal 37 68 3 2" xfId="26441"/>
    <cellStyle name="Normal 37 68 4" xfId="26442"/>
    <cellStyle name="Normal 37 69" xfId="26443"/>
    <cellStyle name="Normal 37 69 2" xfId="26444"/>
    <cellStyle name="Normal 37 69 2 2" xfId="26445"/>
    <cellStyle name="Normal 37 69 3" xfId="26446"/>
    <cellStyle name="Normal 37 69 3 2" xfId="26447"/>
    <cellStyle name="Normal 37 69 4" xfId="26448"/>
    <cellStyle name="Normal 37 7" xfId="26449"/>
    <cellStyle name="Normal 37 7 2" xfId="26450"/>
    <cellStyle name="Normal 37 70" xfId="26451"/>
    <cellStyle name="Normal 37 70 2" xfId="26452"/>
    <cellStyle name="Normal 37 70 2 2" xfId="26453"/>
    <cellStyle name="Normal 37 70 3" xfId="26454"/>
    <cellStyle name="Normal 37 70 3 2" xfId="26455"/>
    <cellStyle name="Normal 37 70 4" xfId="26456"/>
    <cellStyle name="Normal 37 71" xfId="26457"/>
    <cellStyle name="Normal 37 71 2" xfId="26458"/>
    <cellStyle name="Normal 37 71 2 2" xfId="26459"/>
    <cellStyle name="Normal 37 71 3" xfId="26460"/>
    <cellStyle name="Normal 37 71 3 2" xfId="26461"/>
    <cellStyle name="Normal 37 71 4" xfId="26462"/>
    <cellStyle name="Normal 37 72" xfId="26463"/>
    <cellStyle name="Normal 37 72 2" xfId="26464"/>
    <cellStyle name="Normal 37 72 2 2" xfId="26465"/>
    <cellStyle name="Normal 37 72 3" xfId="26466"/>
    <cellStyle name="Normal 37 72 3 2" xfId="26467"/>
    <cellStyle name="Normal 37 72 4" xfId="26468"/>
    <cellStyle name="Normal 37 73" xfId="26469"/>
    <cellStyle name="Normal 37 73 2" xfId="26470"/>
    <cellStyle name="Normal 37 73 2 2" xfId="26471"/>
    <cellStyle name="Normal 37 73 3" xfId="26472"/>
    <cellStyle name="Normal 37 73 3 2" xfId="26473"/>
    <cellStyle name="Normal 37 73 4" xfId="26474"/>
    <cellStyle name="Normal 37 74" xfId="26475"/>
    <cellStyle name="Normal 37 74 2" xfId="26476"/>
    <cellStyle name="Normal 37 75" xfId="26477"/>
    <cellStyle name="Normal 37 75 2" xfId="26478"/>
    <cellStyle name="Normal 37 76" xfId="26479"/>
    <cellStyle name="Normal 37 76 2" xfId="26480"/>
    <cellStyle name="Normal 37 77" xfId="26481"/>
    <cellStyle name="Normal 37 77 2" xfId="26482"/>
    <cellStyle name="Normal 37 78" xfId="26483"/>
    <cellStyle name="Normal 37 78 2" xfId="26484"/>
    <cellStyle name="Normal 37 79" xfId="26485"/>
    <cellStyle name="Normal 37 79 2" xfId="26486"/>
    <cellStyle name="Normal 37 8" xfId="26487"/>
    <cellStyle name="Normal 37 8 2" xfId="26488"/>
    <cellStyle name="Normal 37 80" xfId="26489"/>
    <cellStyle name="Normal 37 80 2" xfId="26490"/>
    <cellStyle name="Normal 37 81" xfId="26491"/>
    <cellStyle name="Normal 37 81 2" xfId="26492"/>
    <cellStyle name="Normal 37 82" xfId="26493"/>
    <cellStyle name="Normal 37 82 2" xfId="26494"/>
    <cellStyle name="Normal 37 83" xfId="26495"/>
    <cellStyle name="Normal 37 83 2" xfId="26496"/>
    <cellStyle name="Normal 37 84" xfId="26497"/>
    <cellStyle name="Normal 37 84 2" xfId="26498"/>
    <cellStyle name="Normal 37 85" xfId="26499"/>
    <cellStyle name="Normal 37 85 2" xfId="26500"/>
    <cellStyle name="Normal 37 86" xfId="26501"/>
    <cellStyle name="Normal 37 86 2" xfId="26502"/>
    <cellStyle name="Normal 37 87" xfId="26503"/>
    <cellStyle name="Normal 37 87 2" xfId="26504"/>
    <cellStyle name="Normal 37 88" xfId="26505"/>
    <cellStyle name="Normal 37 88 2" xfId="26506"/>
    <cellStyle name="Normal 37 89" xfId="26507"/>
    <cellStyle name="Normal 37 89 2" xfId="26508"/>
    <cellStyle name="Normal 37 9" xfId="26509"/>
    <cellStyle name="Normal 37 9 2" xfId="26510"/>
    <cellStyle name="Normal 37 90" xfId="26511"/>
    <cellStyle name="Normal 37 90 2" xfId="26512"/>
    <cellStyle name="Normal 37 91" xfId="26513"/>
    <cellStyle name="Normal 37 91 2" xfId="26514"/>
    <cellStyle name="Normal 37 92" xfId="26515"/>
    <cellStyle name="Normal 37 92 2" xfId="26516"/>
    <cellStyle name="Normal 37 93" xfId="26517"/>
    <cellStyle name="Normal 37 93 2" xfId="26518"/>
    <cellStyle name="Normal 37 94" xfId="26519"/>
    <cellStyle name="Normal 37 94 2" xfId="26520"/>
    <cellStyle name="Normal 37 95" xfId="26521"/>
    <cellStyle name="Normal 37 95 2" xfId="26522"/>
    <cellStyle name="Normal 37 96" xfId="26523"/>
    <cellStyle name="Normal 37 96 2" xfId="26524"/>
    <cellStyle name="Normal 37 97" xfId="26525"/>
    <cellStyle name="Normal 37 97 2" xfId="26526"/>
    <cellStyle name="Normal 37 98" xfId="26527"/>
    <cellStyle name="Normal 37 98 2" xfId="26528"/>
    <cellStyle name="Normal 37 99" xfId="26529"/>
    <cellStyle name="Normal 37 99 2" xfId="26530"/>
    <cellStyle name="Normal 38" xfId="26531"/>
    <cellStyle name="Normal 38 10" xfId="26532"/>
    <cellStyle name="Normal 38 10 2" xfId="26533"/>
    <cellStyle name="Normal 38 100" xfId="26534"/>
    <cellStyle name="Normal 38 100 2" xfId="26535"/>
    <cellStyle name="Normal 38 101" xfId="26536"/>
    <cellStyle name="Normal 38 101 2" xfId="26537"/>
    <cellStyle name="Normal 38 102" xfId="26538"/>
    <cellStyle name="Normal 38 102 2" xfId="26539"/>
    <cellStyle name="Normal 38 103" xfId="26540"/>
    <cellStyle name="Normal 38 103 2" xfId="26541"/>
    <cellStyle name="Normal 38 104" xfId="26542"/>
    <cellStyle name="Normal 38 11" xfId="26543"/>
    <cellStyle name="Normal 38 11 2" xfId="26544"/>
    <cellStyle name="Normal 38 12" xfId="26545"/>
    <cellStyle name="Normal 38 12 2" xfId="26546"/>
    <cellStyle name="Normal 38 13" xfId="26547"/>
    <cellStyle name="Normal 38 13 2" xfId="26548"/>
    <cellStyle name="Normal 38 14" xfId="26549"/>
    <cellStyle name="Normal 38 14 2" xfId="26550"/>
    <cellStyle name="Normal 38 15" xfId="26551"/>
    <cellStyle name="Normal 38 15 2" xfId="26552"/>
    <cellStyle name="Normal 38 16" xfId="26553"/>
    <cellStyle name="Normal 38 16 2" xfId="26554"/>
    <cellStyle name="Normal 38 17" xfId="26555"/>
    <cellStyle name="Normal 38 17 2" xfId="26556"/>
    <cellStyle name="Normal 38 18" xfId="26557"/>
    <cellStyle name="Normal 38 18 2" xfId="26558"/>
    <cellStyle name="Normal 38 19" xfId="26559"/>
    <cellStyle name="Normal 38 19 2" xfId="26560"/>
    <cellStyle name="Normal 38 2" xfId="26561"/>
    <cellStyle name="Normal 38 2 2" xfId="26562"/>
    <cellStyle name="Normal 38 20" xfId="26563"/>
    <cellStyle name="Normal 38 20 2" xfId="26564"/>
    <cellStyle name="Normal 38 21" xfId="26565"/>
    <cellStyle name="Normal 38 21 2" xfId="26566"/>
    <cellStyle name="Normal 38 22" xfId="26567"/>
    <cellStyle name="Normal 38 22 2" xfId="26568"/>
    <cellStyle name="Normal 38 23" xfId="26569"/>
    <cellStyle name="Normal 38 23 2" xfId="26570"/>
    <cellStyle name="Normal 38 24" xfId="26571"/>
    <cellStyle name="Normal 38 24 2" xfId="26572"/>
    <cellStyle name="Normal 38 25" xfId="26573"/>
    <cellStyle name="Normal 38 25 2" xfId="26574"/>
    <cellStyle name="Normal 38 26" xfId="26575"/>
    <cellStyle name="Normal 38 26 2" xfId="26576"/>
    <cellStyle name="Normal 38 27" xfId="26577"/>
    <cellStyle name="Normal 38 27 2" xfId="26578"/>
    <cellStyle name="Normal 38 28" xfId="26579"/>
    <cellStyle name="Normal 38 28 2" xfId="26580"/>
    <cellStyle name="Normal 38 29" xfId="26581"/>
    <cellStyle name="Normal 38 29 2" xfId="26582"/>
    <cellStyle name="Normal 38 3" xfId="26583"/>
    <cellStyle name="Normal 38 3 2" xfId="26584"/>
    <cellStyle name="Normal 38 30" xfId="26585"/>
    <cellStyle name="Normal 38 30 2" xfId="26586"/>
    <cellStyle name="Normal 38 31" xfId="26587"/>
    <cellStyle name="Normal 38 31 2" xfId="26588"/>
    <cellStyle name="Normal 38 32" xfId="26589"/>
    <cellStyle name="Normal 38 32 2" xfId="26590"/>
    <cellStyle name="Normal 38 33" xfId="26591"/>
    <cellStyle name="Normal 38 33 2" xfId="26592"/>
    <cellStyle name="Normal 38 34" xfId="26593"/>
    <cellStyle name="Normal 38 34 2" xfId="26594"/>
    <cellStyle name="Normal 38 35" xfId="26595"/>
    <cellStyle name="Normal 38 35 2" xfId="26596"/>
    <cellStyle name="Normal 38 36" xfId="26597"/>
    <cellStyle name="Normal 38 36 2" xfId="26598"/>
    <cellStyle name="Normal 38 37" xfId="26599"/>
    <cellStyle name="Normal 38 37 2" xfId="26600"/>
    <cellStyle name="Normal 38 37 2 2" xfId="26601"/>
    <cellStyle name="Normal 38 37 3" xfId="26602"/>
    <cellStyle name="Normal 38 37 3 2" xfId="26603"/>
    <cellStyle name="Normal 38 37 4" xfId="26604"/>
    <cellStyle name="Normal 38 38" xfId="26605"/>
    <cellStyle name="Normal 38 38 2" xfId="26606"/>
    <cellStyle name="Normal 38 38 2 2" xfId="26607"/>
    <cellStyle name="Normal 38 38 3" xfId="26608"/>
    <cellStyle name="Normal 38 38 3 2" xfId="26609"/>
    <cellStyle name="Normal 38 38 4" xfId="26610"/>
    <cellStyle name="Normal 38 39" xfId="26611"/>
    <cellStyle name="Normal 38 39 2" xfId="26612"/>
    <cellStyle name="Normal 38 39 2 2" xfId="26613"/>
    <cellStyle name="Normal 38 39 3" xfId="26614"/>
    <cellStyle name="Normal 38 39 3 2" xfId="26615"/>
    <cellStyle name="Normal 38 39 4" xfId="26616"/>
    <cellStyle name="Normal 38 4" xfId="26617"/>
    <cellStyle name="Normal 38 4 2" xfId="26618"/>
    <cellStyle name="Normal 38 40" xfId="26619"/>
    <cellStyle name="Normal 38 40 2" xfId="26620"/>
    <cellStyle name="Normal 38 40 2 2" xfId="26621"/>
    <cellStyle name="Normal 38 40 3" xfId="26622"/>
    <cellStyle name="Normal 38 40 3 2" xfId="26623"/>
    <cellStyle name="Normal 38 40 4" xfId="26624"/>
    <cellStyle name="Normal 38 41" xfId="26625"/>
    <cellStyle name="Normal 38 41 2" xfId="26626"/>
    <cellStyle name="Normal 38 41 2 2" xfId="26627"/>
    <cellStyle name="Normal 38 41 3" xfId="26628"/>
    <cellStyle name="Normal 38 41 3 2" xfId="26629"/>
    <cellStyle name="Normal 38 41 4" xfId="26630"/>
    <cellStyle name="Normal 38 42" xfId="26631"/>
    <cellStyle name="Normal 38 42 2" xfId="26632"/>
    <cellStyle name="Normal 38 42 2 2" xfId="26633"/>
    <cellStyle name="Normal 38 42 3" xfId="26634"/>
    <cellStyle name="Normal 38 42 3 2" xfId="26635"/>
    <cellStyle name="Normal 38 42 4" xfId="26636"/>
    <cellStyle name="Normal 38 43" xfId="26637"/>
    <cellStyle name="Normal 38 43 2" xfId="26638"/>
    <cellStyle name="Normal 38 43 2 2" xfId="26639"/>
    <cellStyle name="Normal 38 43 3" xfId="26640"/>
    <cellStyle name="Normal 38 43 3 2" xfId="26641"/>
    <cellStyle name="Normal 38 43 4" xfId="26642"/>
    <cellStyle name="Normal 38 44" xfId="26643"/>
    <cellStyle name="Normal 38 44 2" xfId="26644"/>
    <cellStyle name="Normal 38 44 2 2" xfId="26645"/>
    <cellStyle name="Normal 38 44 3" xfId="26646"/>
    <cellStyle name="Normal 38 44 3 2" xfId="26647"/>
    <cellStyle name="Normal 38 44 4" xfId="26648"/>
    <cellStyle name="Normal 38 45" xfId="26649"/>
    <cellStyle name="Normal 38 45 2" xfId="26650"/>
    <cellStyle name="Normal 38 45 2 2" xfId="26651"/>
    <cellStyle name="Normal 38 45 3" xfId="26652"/>
    <cellStyle name="Normal 38 45 3 2" xfId="26653"/>
    <cellStyle name="Normal 38 45 4" xfId="26654"/>
    <cellStyle name="Normal 38 46" xfId="26655"/>
    <cellStyle name="Normal 38 46 2" xfId="26656"/>
    <cellStyle name="Normal 38 46 2 2" xfId="26657"/>
    <cellStyle name="Normal 38 46 3" xfId="26658"/>
    <cellStyle name="Normal 38 46 3 2" xfId="26659"/>
    <cellStyle name="Normal 38 46 4" xfId="26660"/>
    <cellStyle name="Normal 38 47" xfId="26661"/>
    <cellStyle name="Normal 38 47 2" xfId="26662"/>
    <cellStyle name="Normal 38 47 2 2" xfId="26663"/>
    <cellStyle name="Normal 38 47 3" xfId="26664"/>
    <cellStyle name="Normal 38 47 3 2" xfId="26665"/>
    <cellStyle name="Normal 38 47 4" xfId="26666"/>
    <cellStyle name="Normal 38 48" xfId="26667"/>
    <cellStyle name="Normal 38 48 2" xfId="26668"/>
    <cellStyle name="Normal 38 48 2 2" xfId="26669"/>
    <cellStyle name="Normal 38 48 3" xfId="26670"/>
    <cellStyle name="Normal 38 48 3 2" xfId="26671"/>
    <cellStyle name="Normal 38 48 4" xfId="26672"/>
    <cellStyle name="Normal 38 49" xfId="26673"/>
    <cellStyle name="Normal 38 49 2" xfId="26674"/>
    <cellStyle name="Normal 38 49 2 2" xfId="26675"/>
    <cellStyle name="Normal 38 49 3" xfId="26676"/>
    <cellStyle name="Normal 38 49 3 2" xfId="26677"/>
    <cellStyle name="Normal 38 49 4" xfId="26678"/>
    <cellStyle name="Normal 38 5" xfId="26679"/>
    <cellStyle name="Normal 38 5 2" xfId="26680"/>
    <cellStyle name="Normal 38 50" xfId="26681"/>
    <cellStyle name="Normal 38 50 2" xfId="26682"/>
    <cellStyle name="Normal 38 50 2 2" xfId="26683"/>
    <cellStyle name="Normal 38 50 3" xfId="26684"/>
    <cellStyle name="Normal 38 50 3 2" xfId="26685"/>
    <cellStyle name="Normal 38 50 4" xfId="26686"/>
    <cellStyle name="Normal 38 51" xfId="26687"/>
    <cellStyle name="Normal 38 51 2" xfId="26688"/>
    <cellStyle name="Normal 38 51 2 2" xfId="26689"/>
    <cellStyle name="Normal 38 51 3" xfId="26690"/>
    <cellStyle name="Normal 38 51 3 2" xfId="26691"/>
    <cellStyle name="Normal 38 51 4" xfId="26692"/>
    <cellStyle name="Normal 38 52" xfId="26693"/>
    <cellStyle name="Normal 38 52 2" xfId="26694"/>
    <cellStyle name="Normal 38 52 2 2" xfId="26695"/>
    <cellStyle name="Normal 38 52 3" xfId="26696"/>
    <cellStyle name="Normal 38 52 3 2" xfId="26697"/>
    <cellStyle name="Normal 38 52 4" xfId="26698"/>
    <cellStyle name="Normal 38 53" xfId="26699"/>
    <cellStyle name="Normal 38 53 2" xfId="26700"/>
    <cellStyle name="Normal 38 53 2 2" xfId="26701"/>
    <cellStyle name="Normal 38 53 3" xfId="26702"/>
    <cellStyle name="Normal 38 53 3 2" xfId="26703"/>
    <cellStyle name="Normal 38 53 4" xfId="26704"/>
    <cellStyle name="Normal 38 54" xfId="26705"/>
    <cellStyle name="Normal 38 54 2" xfId="26706"/>
    <cellStyle name="Normal 38 54 2 2" xfId="26707"/>
    <cellStyle name="Normal 38 54 3" xfId="26708"/>
    <cellStyle name="Normal 38 54 3 2" xfId="26709"/>
    <cellStyle name="Normal 38 54 4" xfId="26710"/>
    <cellStyle name="Normal 38 55" xfId="26711"/>
    <cellStyle name="Normal 38 55 2" xfId="26712"/>
    <cellStyle name="Normal 38 55 2 2" xfId="26713"/>
    <cellStyle name="Normal 38 55 3" xfId="26714"/>
    <cellStyle name="Normal 38 55 3 2" xfId="26715"/>
    <cellStyle name="Normal 38 55 4" xfId="26716"/>
    <cellStyle name="Normal 38 56" xfId="26717"/>
    <cellStyle name="Normal 38 56 2" xfId="26718"/>
    <cellStyle name="Normal 38 56 2 2" xfId="26719"/>
    <cellStyle name="Normal 38 56 3" xfId="26720"/>
    <cellStyle name="Normal 38 56 3 2" xfId="26721"/>
    <cellStyle name="Normal 38 56 4" xfId="26722"/>
    <cellStyle name="Normal 38 57" xfId="26723"/>
    <cellStyle name="Normal 38 57 2" xfId="26724"/>
    <cellStyle name="Normal 38 57 2 2" xfId="26725"/>
    <cellStyle name="Normal 38 57 3" xfId="26726"/>
    <cellStyle name="Normal 38 57 3 2" xfId="26727"/>
    <cellStyle name="Normal 38 57 4" xfId="26728"/>
    <cellStyle name="Normal 38 58" xfId="26729"/>
    <cellStyle name="Normal 38 58 2" xfId="26730"/>
    <cellStyle name="Normal 38 58 2 2" xfId="26731"/>
    <cellStyle name="Normal 38 58 3" xfId="26732"/>
    <cellStyle name="Normal 38 58 3 2" xfId="26733"/>
    <cellStyle name="Normal 38 58 4" xfId="26734"/>
    <cellStyle name="Normal 38 59" xfId="26735"/>
    <cellStyle name="Normal 38 59 2" xfId="26736"/>
    <cellStyle name="Normal 38 59 2 2" xfId="26737"/>
    <cellStyle name="Normal 38 59 3" xfId="26738"/>
    <cellStyle name="Normal 38 59 3 2" xfId="26739"/>
    <cellStyle name="Normal 38 59 4" xfId="26740"/>
    <cellStyle name="Normal 38 6" xfId="26741"/>
    <cellStyle name="Normal 38 6 2" xfId="26742"/>
    <cellStyle name="Normal 38 60" xfId="26743"/>
    <cellStyle name="Normal 38 60 2" xfId="26744"/>
    <cellStyle name="Normal 38 60 2 2" xfId="26745"/>
    <cellStyle name="Normal 38 60 3" xfId="26746"/>
    <cellStyle name="Normal 38 60 3 2" xfId="26747"/>
    <cellStyle name="Normal 38 60 4" xfId="26748"/>
    <cellStyle name="Normal 38 61" xfId="26749"/>
    <cellStyle name="Normal 38 61 2" xfId="26750"/>
    <cellStyle name="Normal 38 61 2 2" xfId="26751"/>
    <cellStyle name="Normal 38 61 3" xfId="26752"/>
    <cellStyle name="Normal 38 61 3 2" xfId="26753"/>
    <cellStyle name="Normal 38 61 4" xfId="26754"/>
    <cellStyle name="Normal 38 62" xfId="26755"/>
    <cellStyle name="Normal 38 62 2" xfId="26756"/>
    <cellStyle name="Normal 38 62 2 2" xfId="26757"/>
    <cellStyle name="Normal 38 62 3" xfId="26758"/>
    <cellStyle name="Normal 38 62 3 2" xfId="26759"/>
    <cellStyle name="Normal 38 62 4" xfId="26760"/>
    <cellStyle name="Normal 38 63" xfId="26761"/>
    <cellStyle name="Normal 38 63 2" xfId="26762"/>
    <cellStyle name="Normal 38 63 2 2" xfId="26763"/>
    <cellStyle name="Normal 38 63 3" xfId="26764"/>
    <cellStyle name="Normal 38 63 3 2" xfId="26765"/>
    <cellStyle name="Normal 38 63 4" xfId="26766"/>
    <cellStyle name="Normal 38 64" xfId="26767"/>
    <cellStyle name="Normal 38 64 2" xfId="26768"/>
    <cellStyle name="Normal 38 64 2 2" xfId="26769"/>
    <cellStyle name="Normal 38 64 3" xfId="26770"/>
    <cellStyle name="Normal 38 64 3 2" xfId="26771"/>
    <cellStyle name="Normal 38 64 4" xfId="26772"/>
    <cellStyle name="Normal 38 65" xfId="26773"/>
    <cellStyle name="Normal 38 65 2" xfId="26774"/>
    <cellStyle name="Normal 38 65 2 2" xfId="26775"/>
    <cellStyle name="Normal 38 65 3" xfId="26776"/>
    <cellStyle name="Normal 38 65 3 2" xfId="26777"/>
    <cellStyle name="Normal 38 65 4" xfId="26778"/>
    <cellStyle name="Normal 38 66" xfId="26779"/>
    <cellStyle name="Normal 38 66 2" xfId="26780"/>
    <cellStyle name="Normal 38 66 2 2" xfId="26781"/>
    <cellStyle name="Normal 38 66 3" xfId="26782"/>
    <cellStyle name="Normal 38 66 3 2" xfId="26783"/>
    <cellStyle name="Normal 38 66 4" xfId="26784"/>
    <cellStyle name="Normal 38 67" xfId="26785"/>
    <cellStyle name="Normal 38 67 2" xfId="26786"/>
    <cellStyle name="Normal 38 67 2 2" xfId="26787"/>
    <cellStyle name="Normal 38 67 3" xfId="26788"/>
    <cellStyle name="Normal 38 67 3 2" xfId="26789"/>
    <cellStyle name="Normal 38 67 4" xfId="26790"/>
    <cellStyle name="Normal 38 68" xfId="26791"/>
    <cellStyle name="Normal 38 68 2" xfId="26792"/>
    <cellStyle name="Normal 38 68 2 2" xfId="26793"/>
    <cellStyle name="Normal 38 68 3" xfId="26794"/>
    <cellStyle name="Normal 38 68 3 2" xfId="26795"/>
    <cellStyle name="Normal 38 68 4" xfId="26796"/>
    <cellStyle name="Normal 38 69" xfId="26797"/>
    <cellStyle name="Normal 38 69 2" xfId="26798"/>
    <cellStyle name="Normal 38 69 2 2" xfId="26799"/>
    <cellStyle name="Normal 38 69 3" xfId="26800"/>
    <cellStyle name="Normal 38 69 3 2" xfId="26801"/>
    <cellStyle name="Normal 38 69 4" xfId="26802"/>
    <cellStyle name="Normal 38 7" xfId="26803"/>
    <cellStyle name="Normal 38 7 2" xfId="26804"/>
    <cellStyle name="Normal 38 70" xfId="26805"/>
    <cellStyle name="Normal 38 70 2" xfId="26806"/>
    <cellStyle name="Normal 38 70 2 2" xfId="26807"/>
    <cellStyle name="Normal 38 70 3" xfId="26808"/>
    <cellStyle name="Normal 38 70 3 2" xfId="26809"/>
    <cellStyle name="Normal 38 70 4" xfId="26810"/>
    <cellStyle name="Normal 38 71" xfId="26811"/>
    <cellStyle name="Normal 38 71 2" xfId="26812"/>
    <cellStyle name="Normal 38 71 2 2" xfId="26813"/>
    <cellStyle name="Normal 38 71 3" xfId="26814"/>
    <cellStyle name="Normal 38 71 3 2" xfId="26815"/>
    <cellStyle name="Normal 38 71 4" xfId="26816"/>
    <cellStyle name="Normal 38 72" xfId="26817"/>
    <cellStyle name="Normal 38 72 2" xfId="26818"/>
    <cellStyle name="Normal 38 72 2 2" xfId="26819"/>
    <cellStyle name="Normal 38 72 3" xfId="26820"/>
    <cellStyle name="Normal 38 72 3 2" xfId="26821"/>
    <cellStyle name="Normal 38 72 4" xfId="26822"/>
    <cellStyle name="Normal 38 73" xfId="26823"/>
    <cellStyle name="Normal 38 73 2" xfId="26824"/>
    <cellStyle name="Normal 38 73 2 2" xfId="26825"/>
    <cellStyle name="Normal 38 73 3" xfId="26826"/>
    <cellStyle name="Normal 38 73 3 2" xfId="26827"/>
    <cellStyle name="Normal 38 73 4" xfId="26828"/>
    <cellStyle name="Normal 38 74" xfId="26829"/>
    <cellStyle name="Normal 38 74 2" xfId="26830"/>
    <cellStyle name="Normal 38 75" xfId="26831"/>
    <cellStyle name="Normal 38 75 2" xfId="26832"/>
    <cellStyle name="Normal 38 76" xfId="26833"/>
    <cellStyle name="Normal 38 76 2" xfId="26834"/>
    <cellStyle name="Normal 38 77" xfId="26835"/>
    <cellStyle name="Normal 38 77 2" xfId="26836"/>
    <cellStyle name="Normal 38 78" xfId="26837"/>
    <cellStyle name="Normal 38 78 2" xfId="26838"/>
    <cellStyle name="Normal 38 79" xfId="26839"/>
    <cellStyle name="Normal 38 79 2" xfId="26840"/>
    <cellStyle name="Normal 38 8" xfId="26841"/>
    <cellStyle name="Normal 38 8 2" xfId="26842"/>
    <cellStyle name="Normal 38 80" xfId="26843"/>
    <cellStyle name="Normal 38 80 2" xfId="26844"/>
    <cellStyle name="Normal 38 81" xfId="26845"/>
    <cellStyle name="Normal 38 81 2" xfId="26846"/>
    <cellStyle name="Normal 38 82" xfId="26847"/>
    <cellStyle name="Normal 38 82 2" xfId="26848"/>
    <cellStyle name="Normal 38 83" xfId="26849"/>
    <cellStyle name="Normal 38 83 2" xfId="26850"/>
    <cellStyle name="Normal 38 84" xfId="26851"/>
    <cellStyle name="Normal 38 84 2" xfId="26852"/>
    <cellStyle name="Normal 38 85" xfId="26853"/>
    <cellStyle name="Normal 38 85 2" xfId="26854"/>
    <cellStyle name="Normal 38 86" xfId="26855"/>
    <cellStyle name="Normal 38 86 2" xfId="26856"/>
    <cellStyle name="Normal 38 87" xfId="26857"/>
    <cellStyle name="Normal 38 87 2" xfId="26858"/>
    <cellStyle name="Normal 38 88" xfId="26859"/>
    <cellStyle name="Normal 38 88 2" xfId="26860"/>
    <cellStyle name="Normal 38 89" xfId="26861"/>
    <cellStyle name="Normal 38 89 2" xfId="26862"/>
    <cellStyle name="Normal 38 9" xfId="26863"/>
    <cellStyle name="Normal 38 9 2" xfId="26864"/>
    <cellStyle name="Normal 38 90" xfId="26865"/>
    <cellStyle name="Normal 38 90 2" xfId="26866"/>
    <cellStyle name="Normal 38 91" xfId="26867"/>
    <cellStyle name="Normal 38 91 2" xfId="26868"/>
    <cellStyle name="Normal 38 92" xfId="26869"/>
    <cellStyle name="Normal 38 92 2" xfId="26870"/>
    <cellStyle name="Normal 38 93" xfId="26871"/>
    <cellStyle name="Normal 38 93 2" xfId="26872"/>
    <cellStyle name="Normal 38 94" xfId="26873"/>
    <cellStyle name="Normal 38 94 2" xfId="26874"/>
    <cellStyle name="Normal 38 95" xfId="26875"/>
    <cellStyle name="Normal 38 95 2" xfId="26876"/>
    <cellStyle name="Normal 38 96" xfId="26877"/>
    <cellStyle name="Normal 38 96 2" xfId="26878"/>
    <cellStyle name="Normal 38 97" xfId="26879"/>
    <cellStyle name="Normal 38 97 2" xfId="26880"/>
    <cellStyle name="Normal 38 98" xfId="26881"/>
    <cellStyle name="Normal 38 98 2" xfId="26882"/>
    <cellStyle name="Normal 38 99" xfId="26883"/>
    <cellStyle name="Normal 38 99 2" xfId="26884"/>
    <cellStyle name="Normal 39" xfId="26885"/>
    <cellStyle name="Normal 39 10" xfId="26886"/>
    <cellStyle name="Normal 39 10 2" xfId="26887"/>
    <cellStyle name="Normal 39 100" xfId="26888"/>
    <cellStyle name="Normal 39 100 2" xfId="26889"/>
    <cellStyle name="Normal 39 101" xfId="26890"/>
    <cellStyle name="Normal 39 101 2" xfId="26891"/>
    <cellStyle name="Normal 39 102" xfId="26892"/>
    <cellStyle name="Normal 39 102 2" xfId="26893"/>
    <cellStyle name="Normal 39 103" xfId="26894"/>
    <cellStyle name="Normal 39 103 2" xfId="26895"/>
    <cellStyle name="Normal 39 104" xfId="26896"/>
    <cellStyle name="Normal 39 11" xfId="26897"/>
    <cellStyle name="Normal 39 11 2" xfId="26898"/>
    <cellStyle name="Normal 39 12" xfId="26899"/>
    <cellStyle name="Normal 39 12 2" xfId="26900"/>
    <cellStyle name="Normal 39 13" xfId="26901"/>
    <cellStyle name="Normal 39 13 2" xfId="26902"/>
    <cellStyle name="Normal 39 14" xfId="26903"/>
    <cellStyle name="Normal 39 14 2" xfId="26904"/>
    <cellStyle name="Normal 39 15" xfId="26905"/>
    <cellStyle name="Normal 39 15 2" xfId="26906"/>
    <cellStyle name="Normal 39 16" xfId="26907"/>
    <cellStyle name="Normal 39 16 2" xfId="26908"/>
    <cellStyle name="Normal 39 17" xfId="26909"/>
    <cellStyle name="Normal 39 17 2" xfId="26910"/>
    <cellStyle name="Normal 39 18" xfId="26911"/>
    <cellStyle name="Normal 39 18 2" xfId="26912"/>
    <cellStyle name="Normal 39 19" xfId="26913"/>
    <cellStyle name="Normal 39 19 2" xfId="26914"/>
    <cellStyle name="Normal 39 2" xfId="26915"/>
    <cellStyle name="Normal 39 2 2" xfId="26916"/>
    <cellStyle name="Normal 39 20" xfId="26917"/>
    <cellStyle name="Normal 39 20 2" xfId="26918"/>
    <cellStyle name="Normal 39 21" xfId="26919"/>
    <cellStyle name="Normal 39 21 2" xfId="26920"/>
    <cellStyle name="Normal 39 22" xfId="26921"/>
    <cellStyle name="Normal 39 22 2" xfId="26922"/>
    <cellStyle name="Normal 39 23" xfId="26923"/>
    <cellStyle name="Normal 39 23 2" xfId="26924"/>
    <cellStyle name="Normal 39 24" xfId="26925"/>
    <cellStyle name="Normal 39 24 2" xfId="26926"/>
    <cellStyle name="Normal 39 25" xfId="26927"/>
    <cellStyle name="Normal 39 25 2" xfId="26928"/>
    <cellStyle name="Normal 39 26" xfId="26929"/>
    <cellStyle name="Normal 39 26 2" xfId="26930"/>
    <cellStyle name="Normal 39 27" xfId="26931"/>
    <cellStyle name="Normal 39 27 2" xfId="26932"/>
    <cellStyle name="Normal 39 28" xfId="26933"/>
    <cellStyle name="Normal 39 28 2" xfId="26934"/>
    <cellStyle name="Normal 39 29" xfId="26935"/>
    <cellStyle name="Normal 39 29 2" xfId="26936"/>
    <cellStyle name="Normal 39 3" xfId="26937"/>
    <cellStyle name="Normal 39 3 2" xfId="26938"/>
    <cellStyle name="Normal 39 30" xfId="26939"/>
    <cellStyle name="Normal 39 30 2" xfId="26940"/>
    <cellStyle name="Normal 39 31" xfId="26941"/>
    <cellStyle name="Normal 39 31 2" xfId="26942"/>
    <cellStyle name="Normal 39 32" xfId="26943"/>
    <cellStyle name="Normal 39 32 2" xfId="26944"/>
    <cellStyle name="Normal 39 33" xfId="26945"/>
    <cellStyle name="Normal 39 33 2" xfId="26946"/>
    <cellStyle name="Normal 39 34" xfId="26947"/>
    <cellStyle name="Normal 39 34 2" xfId="26948"/>
    <cellStyle name="Normal 39 35" xfId="26949"/>
    <cellStyle name="Normal 39 35 2" xfId="26950"/>
    <cellStyle name="Normal 39 36" xfId="26951"/>
    <cellStyle name="Normal 39 36 2" xfId="26952"/>
    <cellStyle name="Normal 39 37" xfId="26953"/>
    <cellStyle name="Normal 39 37 2" xfId="26954"/>
    <cellStyle name="Normal 39 37 2 2" xfId="26955"/>
    <cellStyle name="Normal 39 37 3" xfId="26956"/>
    <cellStyle name="Normal 39 37 3 2" xfId="26957"/>
    <cellStyle name="Normal 39 37 4" xfId="26958"/>
    <cellStyle name="Normal 39 38" xfId="26959"/>
    <cellStyle name="Normal 39 38 2" xfId="26960"/>
    <cellStyle name="Normal 39 38 2 2" xfId="26961"/>
    <cellStyle name="Normal 39 38 3" xfId="26962"/>
    <cellStyle name="Normal 39 38 3 2" xfId="26963"/>
    <cellStyle name="Normal 39 38 4" xfId="26964"/>
    <cellStyle name="Normal 39 39" xfId="26965"/>
    <cellStyle name="Normal 39 39 2" xfId="26966"/>
    <cellStyle name="Normal 39 39 2 2" xfId="26967"/>
    <cellStyle name="Normal 39 39 3" xfId="26968"/>
    <cellStyle name="Normal 39 39 3 2" xfId="26969"/>
    <cellStyle name="Normal 39 39 4" xfId="26970"/>
    <cellStyle name="Normal 39 4" xfId="26971"/>
    <cellStyle name="Normal 39 4 2" xfId="26972"/>
    <cellStyle name="Normal 39 40" xfId="26973"/>
    <cellStyle name="Normal 39 40 2" xfId="26974"/>
    <cellStyle name="Normal 39 40 2 2" xfId="26975"/>
    <cellStyle name="Normal 39 40 3" xfId="26976"/>
    <cellStyle name="Normal 39 40 3 2" xfId="26977"/>
    <cellStyle name="Normal 39 40 4" xfId="26978"/>
    <cellStyle name="Normal 39 41" xfId="26979"/>
    <cellStyle name="Normal 39 41 2" xfId="26980"/>
    <cellStyle name="Normal 39 41 2 2" xfId="26981"/>
    <cellStyle name="Normal 39 41 3" xfId="26982"/>
    <cellStyle name="Normal 39 41 3 2" xfId="26983"/>
    <cellStyle name="Normal 39 41 4" xfId="26984"/>
    <cellStyle name="Normal 39 42" xfId="26985"/>
    <cellStyle name="Normal 39 42 2" xfId="26986"/>
    <cellStyle name="Normal 39 42 2 2" xfId="26987"/>
    <cellStyle name="Normal 39 42 3" xfId="26988"/>
    <cellStyle name="Normal 39 42 3 2" xfId="26989"/>
    <cellStyle name="Normal 39 42 4" xfId="26990"/>
    <cellStyle name="Normal 39 43" xfId="26991"/>
    <cellStyle name="Normal 39 43 2" xfId="26992"/>
    <cellStyle name="Normal 39 43 2 2" xfId="26993"/>
    <cellStyle name="Normal 39 43 3" xfId="26994"/>
    <cellStyle name="Normal 39 43 3 2" xfId="26995"/>
    <cellStyle name="Normal 39 43 4" xfId="26996"/>
    <cellStyle name="Normal 39 44" xfId="26997"/>
    <cellStyle name="Normal 39 44 2" xfId="26998"/>
    <cellStyle name="Normal 39 44 2 2" xfId="26999"/>
    <cellStyle name="Normal 39 44 3" xfId="27000"/>
    <cellStyle name="Normal 39 44 3 2" xfId="27001"/>
    <cellStyle name="Normal 39 44 4" xfId="27002"/>
    <cellStyle name="Normal 39 45" xfId="27003"/>
    <cellStyle name="Normal 39 45 2" xfId="27004"/>
    <cellStyle name="Normal 39 45 2 2" xfId="27005"/>
    <cellStyle name="Normal 39 45 3" xfId="27006"/>
    <cellStyle name="Normal 39 45 3 2" xfId="27007"/>
    <cellStyle name="Normal 39 45 4" xfId="27008"/>
    <cellStyle name="Normal 39 46" xfId="27009"/>
    <cellStyle name="Normal 39 46 2" xfId="27010"/>
    <cellStyle name="Normal 39 46 2 2" xfId="27011"/>
    <cellStyle name="Normal 39 46 3" xfId="27012"/>
    <cellStyle name="Normal 39 46 3 2" xfId="27013"/>
    <cellStyle name="Normal 39 46 4" xfId="27014"/>
    <cellStyle name="Normal 39 47" xfId="27015"/>
    <cellStyle name="Normal 39 47 2" xfId="27016"/>
    <cellStyle name="Normal 39 47 2 2" xfId="27017"/>
    <cellStyle name="Normal 39 47 3" xfId="27018"/>
    <cellStyle name="Normal 39 47 3 2" xfId="27019"/>
    <cellStyle name="Normal 39 47 4" xfId="27020"/>
    <cellStyle name="Normal 39 48" xfId="27021"/>
    <cellStyle name="Normal 39 48 2" xfId="27022"/>
    <cellStyle name="Normal 39 48 2 2" xfId="27023"/>
    <cellStyle name="Normal 39 48 3" xfId="27024"/>
    <cellStyle name="Normal 39 48 3 2" xfId="27025"/>
    <cellStyle name="Normal 39 48 4" xfId="27026"/>
    <cellStyle name="Normal 39 49" xfId="27027"/>
    <cellStyle name="Normal 39 49 2" xfId="27028"/>
    <cellStyle name="Normal 39 49 2 2" xfId="27029"/>
    <cellStyle name="Normal 39 49 3" xfId="27030"/>
    <cellStyle name="Normal 39 49 3 2" xfId="27031"/>
    <cellStyle name="Normal 39 49 4" xfId="27032"/>
    <cellStyle name="Normal 39 5" xfId="27033"/>
    <cellStyle name="Normal 39 5 2" xfId="27034"/>
    <cellStyle name="Normal 39 50" xfId="27035"/>
    <cellStyle name="Normal 39 50 2" xfId="27036"/>
    <cellStyle name="Normal 39 50 2 2" xfId="27037"/>
    <cellStyle name="Normal 39 50 3" xfId="27038"/>
    <cellStyle name="Normal 39 50 3 2" xfId="27039"/>
    <cellStyle name="Normal 39 50 4" xfId="27040"/>
    <cellStyle name="Normal 39 51" xfId="27041"/>
    <cellStyle name="Normal 39 51 2" xfId="27042"/>
    <cellStyle name="Normal 39 51 2 2" xfId="27043"/>
    <cellStyle name="Normal 39 51 3" xfId="27044"/>
    <cellStyle name="Normal 39 51 3 2" xfId="27045"/>
    <cellStyle name="Normal 39 51 4" xfId="27046"/>
    <cellStyle name="Normal 39 52" xfId="27047"/>
    <cellStyle name="Normal 39 52 2" xfId="27048"/>
    <cellStyle name="Normal 39 52 2 2" xfId="27049"/>
    <cellStyle name="Normal 39 52 3" xfId="27050"/>
    <cellStyle name="Normal 39 52 3 2" xfId="27051"/>
    <cellStyle name="Normal 39 52 4" xfId="27052"/>
    <cellStyle name="Normal 39 53" xfId="27053"/>
    <cellStyle name="Normal 39 53 2" xfId="27054"/>
    <cellStyle name="Normal 39 53 2 2" xfId="27055"/>
    <cellStyle name="Normal 39 53 3" xfId="27056"/>
    <cellStyle name="Normal 39 53 3 2" xfId="27057"/>
    <cellStyle name="Normal 39 53 4" xfId="27058"/>
    <cellStyle name="Normal 39 54" xfId="27059"/>
    <cellStyle name="Normal 39 54 2" xfId="27060"/>
    <cellStyle name="Normal 39 54 2 2" xfId="27061"/>
    <cellStyle name="Normal 39 54 3" xfId="27062"/>
    <cellStyle name="Normal 39 54 3 2" xfId="27063"/>
    <cellStyle name="Normal 39 54 4" xfId="27064"/>
    <cellStyle name="Normal 39 55" xfId="27065"/>
    <cellStyle name="Normal 39 55 2" xfId="27066"/>
    <cellStyle name="Normal 39 55 2 2" xfId="27067"/>
    <cellStyle name="Normal 39 55 3" xfId="27068"/>
    <cellStyle name="Normal 39 55 3 2" xfId="27069"/>
    <cellStyle name="Normal 39 55 4" xfId="27070"/>
    <cellStyle name="Normal 39 56" xfId="27071"/>
    <cellStyle name="Normal 39 56 2" xfId="27072"/>
    <cellStyle name="Normal 39 56 2 2" xfId="27073"/>
    <cellStyle name="Normal 39 56 3" xfId="27074"/>
    <cellStyle name="Normal 39 56 3 2" xfId="27075"/>
    <cellStyle name="Normal 39 56 4" xfId="27076"/>
    <cellStyle name="Normal 39 57" xfId="27077"/>
    <cellStyle name="Normal 39 57 2" xfId="27078"/>
    <cellStyle name="Normal 39 57 2 2" xfId="27079"/>
    <cellStyle name="Normal 39 57 3" xfId="27080"/>
    <cellStyle name="Normal 39 57 3 2" xfId="27081"/>
    <cellStyle name="Normal 39 57 4" xfId="27082"/>
    <cellStyle name="Normal 39 58" xfId="27083"/>
    <cellStyle name="Normal 39 58 2" xfId="27084"/>
    <cellStyle name="Normal 39 58 2 2" xfId="27085"/>
    <cellStyle name="Normal 39 58 3" xfId="27086"/>
    <cellStyle name="Normal 39 58 3 2" xfId="27087"/>
    <cellStyle name="Normal 39 58 4" xfId="27088"/>
    <cellStyle name="Normal 39 59" xfId="27089"/>
    <cellStyle name="Normal 39 59 2" xfId="27090"/>
    <cellStyle name="Normal 39 59 2 2" xfId="27091"/>
    <cellStyle name="Normal 39 59 3" xfId="27092"/>
    <cellStyle name="Normal 39 59 3 2" xfId="27093"/>
    <cellStyle name="Normal 39 59 4" xfId="27094"/>
    <cellStyle name="Normal 39 6" xfId="27095"/>
    <cellStyle name="Normal 39 6 2" xfId="27096"/>
    <cellStyle name="Normal 39 60" xfId="27097"/>
    <cellStyle name="Normal 39 60 2" xfId="27098"/>
    <cellStyle name="Normal 39 60 2 2" xfId="27099"/>
    <cellStyle name="Normal 39 60 3" xfId="27100"/>
    <cellStyle name="Normal 39 60 3 2" xfId="27101"/>
    <cellStyle name="Normal 39 60 4" xfId="27102"/>
    <cellStyle name="Normal 39 61" xfId="27103"/>
    <cellStyle name="Normal 39 61 2" xfId="27104"/>
    <cellStyle name="Normal 39 61 2 2" xfId="27105"/>
    <cellStyle name="Normal 39 61 3" xfId="27106"/>
    <cellStyle name="Normal 39 61 3 2" xfId="27107"/>
    <cellStyle name="Normal 39 61 4" xfId="27108"/>
    <cellStyle name="Normal 39 62" xfId="27109"/>
    <cellStyle name="Normal 39 62 2" xfId="27110"/>
    <cellStyle name="Normal 39 62 2 2" xfId="27111"/>
    <cellStyle name="Normal 39 62 3" xfId="27112"/>
    <cellStyle name="Normal 39 62 3 2" xfId="27113"/>
    <cellStyle name="Normal 39 62 4" xfId="27114"/>
    <cellStyle name="Normal 39 63" xfId="27115"/>
    <cellStyle name="Normal 39 63 2" xfId="27116"/>
    <cellStyle name="Normal 39 63 2 2" xfId="27117"/>
    <cellStyle name="Normal 39 63 3" xfId="27118"/>
    <cellStyle name="Normal 39 63 3 2" xfId="27119"/>
    <cellStyle name="Normal 39 63 4" xfId="27120"/>
    <cellStyle name="Normal 39 64" xfId="27121"/>
    <cellStyle name="Normal 39 64 2" xfId="27122"/>
    <cellStyle name="Normal 39 64 2 2" xfId="27123"/>
    <cellStyle name="Normal 39 64 3" xfId="27124"/>
    <cellStyle name="Normal 39 64 3 2" xfId="27125"/>
    <cellStyle name="Normal 39 64 4" xfId="27126"/>
    <cellStyle name="Normal 39 65" xfId="27127"/>
    <cellStyle name="Normal 39 65 2" xfId="27128"/>
    <cellStyle name="Normal 39 65 2 2" xfId="27129"/>
    <cellStyle name="Normal 39 65 3" xfId="27130"/>
    <cellStyle name="Normal 39 65 3 2" xfId="27131"/>
    <cellStyle name="Normal 39 65 4" xfId="27132"/>
    <cellStyle name="Normal 39 66" xfId="27133"/>
    <cellStyle name="Normal 39 66 2" xfId="27134"/>
    <cellStyle name="Normal 39 66 2 2" xfId="27135"/>
    <cellStyle name="Normal 39 66 3" xfId="27136"/>
    <cellStyle name="Normal 39 66 3 2" xfId="27137"/>
    <cellStyle name="Normal 39 66 4" xfId="27138"/>
    <cellStyle name="Normal 39 67" xfId="27139"/>
    <cellStyle name="Normal 39 67 2" xfId="27140"/>
    <cellStyle name="Normal 39 67 2 2" xfId="27141"/>
    <cellStyle name="Normal 39 67 3" xfId="27142"/>
    <cellStyle name="Normal 39 67 3 2" xfId="27143"/>
    <cellStyle name="Normal 39 67 4" xfId="27144"/>
    <cellStyle name="Normal 39 68" xfId="27145"/>
    <cellStyle name="Normal 39 68 2" xfId="27146"/>
    <cellStyle name="Normal 39 68 2 2" xfId="27147"/>
    <cellStyle name="Normal 39 68 3" xfId="27148"/>
    <cellStyle name="Normal 39 68 3 2" xfId="27149"/>
    <cellStyle name="Normal 39 68 4" xfId="27150"/>
    <cellStyle name="Normal 39 69" xfId="27151"/>
    <cellStyle name="Normal 39 69 2" xfId="27152"/>
    <cellStyle name="Normal 39 69 2 2" xfId="27153"/>
    <cellStyle name="Normal 39 69 3" xfId="27154"/>
    <cellStyle name="Normal 39 69 3 2" xfId="27155"/>
    <cellStyle name="Normal 39 69 4" xfId="27156"/>
    <cellStyle name="Normal 39 7" xfId="27157"/>
    <cellStyle name="Normal 39 7 2" xfId="27158"/>
    <cellStyle name="Normal 39 70" xfId="27159"/>
    <cellStyle name="Normal 39 70 2" xfId="27160"/>
    <cellStyle name="Normal 39 70 2 2" xfId="27161"/>
    <cellStyle name="Normal 39 70 3" xfId="27162"/>
    <cellStyle name="Normal 39 70 3 2" xfId="27163"/>
    <cellStyle name="Normal 39 70 4" xfId="27164"/>
    <cellStyle name="Normal 39 71" xfId="27165"/>
    <cellStyle name="Normal 39 71 2" xfId="27166"/>
    <cellStyle name="Normal 39 71 2 2" xfId="27167"/>
    <cellStyle name="Normal 39 71 3" xfId="27168"/>
    <cellStyle name="Normal 39 71 3 2" xfId="27169"/>
    <cellStyle name="Normal 39 71 4" xfId="27170"/>
    <cellStyle name="Normal 39 72" xfId="27171"/>
    <cellStyle name="Normal 39 72 2" xfId="27172"/>
    <cellStyle name="Normal 39 72 2 2" xfId="27173"/>
    <cellStyle name="Normal 39 72 3" xfId="27174"/>
    <cellStyle name="Normal 39 72 3 2" xfId="27175"/>
    <cellStyle name="Normal 39 72 4" xfId="27176"/>
    <cellStyle name="Normal 39 73" xfId="27177"/>
    <cellStyle name="Normal 39 73 2" xfId="27178"/>
    <cellStyle name="Normal 39 73 2 2" xfId="27179"/>
    <cellStyle name="Normal 39 73 3" xfId="27180"/>
    <cellStyle name="Normal 39 73 3 2" xfId="27181"/>
    <cellStyle name="Normal 39 73 4" xfId="27182"/>
    <cellStyle name="Normal 39 74" xfId="27183"/>
    <cellStyle name="Normal 39 74 2" xfId="27184"/>
    <cellStyle name="Normal 39 75" xfId="27185"/>
    <cellStyle name="Normal 39 75 2" xfId="27186"/>
    <cellStyle name="Normal 39 76" xfId="27187"/>
    <cellStyle name="Normal 39 76 2" xfId="27188"/>
    <cellStyle name="Normal 39 77" xfId="27189"/>
    <cellStyle name="Normal 39 77 2" xfId="27190"/>
    <cellStyle name="Normal 39 78" xfId="27191"/>
    <cellStyle name="Normal 39 78 2" xfId="27192"/>
    <cellStyle name="Normal 39 79" xfId="27193"/>
    <cellStyle name="Normal 39 79 2" xfId="27194"/>
    <cellStyle name="Normal 39 8" xfId="27195"/>
    <cellStyle name="Normal 39 8 2" xfId="27196"/>
    <cellStyle name="Normal 39 80" xfId="27197"/>
    <cellStyle name="Normal 39 80 2" xfId="27198"/>
    <cellStyle name="Normal 39 81" xfId="27199"/>
    <cellStyle name="Normal 39 81 2" xfId="27200"/>
    <cellStyle name="Normal 39 82" xfId="27201"/>
    <cellStyle name="Normal 39 82 2" xfId="27202"/>
    <cellStyle name="Normal 39 83" xfId="27203"/>
    <cellStyle name="Normal 39 83 2" xfId="27204"/>
    <cellStyle name="Normal 39 84" xfId="27205"/>
    <cellStyle name="Normal 39 84 2" xfId="27206"/>
    <cellStyle name="Normal 39 85" xfId="27207"/>
    <cellStyle name="Normal 39 85 2" xfId="27208"/>
    <cellStyle name="Normal 39 86" xfId="27209"/>
    <cellStyle name="Normal 39 86 2" xfId="27210"/>
    <cellStyle name="Normal 39 87" xfId="27211"/>
    <cellStyle name="Normal 39 87 2" xfId="27212"/>
    <cellStyle name="Normal 39 88" xfId="27213"/>
    <cellStyle name="Normal 39 88 2" xfId="27214"/>
    <cellStyle name="Normal 39 89" xfId="27215"/>
    <cellStyle name="Normal 39 89 2" xfId="27216"/>
    <cellStyle name="Normal 39 9" xfId="27217"/>
    <cellStyle name="Normal 39 9 2" xfId="27218"/>
    <cellStyle name="Normal 39 90" xfId="27219"/>
    <cellStyle name="Normal 39 90 2" xfId="27220"/>
    <cellStyle name="Normal 39 91" xfId="27221"/>
    <cellStyle name="Normal 39 91 2" xfId="27222"/>
    <cellStyle name="Normal 39 92" xfId="27223"/>
    <cellStyle name="Normal 39 92 2" xfId="27224"/>
    <cellStyle name="Normal 39 93" xfId="27225"/>
    <cellStyle name="Normal 39 93 2" xfId="27226"/>
    <cellStyle name="Normal 39 94" xfId="27227"/>
    <cellStyle name="Normal 39 94 2" xfId="27228"/>
    <cellStyle name="Normal 39 95" xfId="27229"/>
    <cellStyle name="Normal 39 95 2" xfId="27230"/>
    <cellStyle name="Normal 39 96" xfId="27231"/>
    <cellStyle name="Normal 39 96 2" xfId="27232"/>
    <cellStyle name="Normal 39 97" xfId="27233"/>
    <cellStyle name="Normal 39 97 2" xfId="27234"/>
    <cellStyle name="Normal 39 98" xfId="27235"/>
    <cellStyle name="Normal 39 98 2" xfId="27236"/>
    <cellStyle name="Normal 39 99" xfId="27237"/>
    <cellStyle name="Normal 39 99 2" xfId="27238"/>
    <cellStyle name="Normal 4" xfId="27239"/>
    <cellStyle name="Normal 4 10" xfId="27240"/>
    <cellStyle name="Normal 4 10 2" xfId="27241"/>
    <cellStyle name="Normal 4 10 3" xfId="27242"/>
    <cellStyle name="Normal 4 10 4" xfId="27243"/>
    <cellStyle name="Normal 4 11" xfId="27244"/>
    <cellStyle name="Normal 4 11 2" xfId="27245"/>
    <cellStyle name="Normal 4 11 3" xfId="27246"/>
    <cellStyle name="Normal 4 12" xfId="27247"/>
    <cellStyle name="Normal 4 12 2" xfId="27248"/>
    <cellStyle name="Normal 4 12 3" xfId="27249"/>
    <cellStyle name="Normal 4 13" xfId="27250"/>
    <cellStyle name="Normal 4 13 2" xfId="27251"/>
    <cellStyle name="Normal 4 14" xfId="27252"/>
    <cellStyle name="Normal 4 14 2" xfId="27253"/>
    <cellStyle name="Normal 4 15" xfId="27254"/>
    <cellStyle name="Normal 4 15 2" xfId="27255"/>
    <cellStyle name="Normal 4 16" xfId="27256"/>
    <cellStyle name="Normal 4 16 2" xfId="27257"/>
    <cellStyle name="Normal 4 17" xfId="27258"/>
    <cellStyle name="Normal 4 17 2" xfId="27259"/>
    <cellStyle name="Normal 4 18" xfId="27260"/>
    <cellStyle name="Normal 4 18 2" xfId="27261"/>
    <cellStyle name="Normal 4 19" xfId="27262"/>
    <cellStyle name="Normal 4 19 2" xfId="27263"/>
    <cellStyle name="Normal 4 2" xfId="27264"/>
    <cellStyle name="Normal 4 2 2" xfId="27265"/>
    <cellStyle name="Normal 4 2 2 2" xfId="27266"/>
    <cellStyle name="Normal 4 2 2 3" xfId="27267"/>
    <cellStyle name="Normal 4 2 2 4" xfId="27268"/>
    <cellStyle name="Normal 4 2 3" xfId="27269"/>
    <cellStyle name="Normal 4 2 3 2" xfId="27270"/>
    <cellStyle name="Normal 4 2 4" xfId="27271"/>
    <cellStyle name="Normal 4 2 4 2" xfId="27272"/>
    <cellStyle name="Normal 4 2 5" xfId="27273"/>
    <cellStyle name="Normal 4 2 5 2" xfId="27274"/>
    <cellStyle name="Normal 4 2 6" xfId="27275"/>
    <cellStyle name="Normal 4 2 7" xfId="27276"/>
    <cellStyle name="Normal 4 2_Control de Máquinas" xfId="27277"/>
    <cellStyle name="Normal 4 20" xfId="27278"/>
    <cellStyle name="Normal 4 20 2" xfId="27279"/>
    <cellStyle name="Normal 4 21" xfId="27280"/>
    <cellStyle name="Normal 4 21 10" xfId="27281"/>
    <cellStyle name="Normal 4 21 10 2" xfId="27282"/>
    <cellStyle name="Normal 4 21 10 3" xfId="27283"/>
    <cellStyle name="Normal 4 21 100" xfId="27284"/>
    <cellStyle name="Normal 4 21 100 2" xfId="27285"/>
    <cellStyle name="Normal 4 21 100 3" xfId="27286"/>
    <cellStyle name="Normal 4 21 101" xfId="27287"/>
    <cellStyle name="Normal 4 21 102" xfId="27288"/>
    <cellStyle name="Normal 4 21 103" xfId="27289"/>
    <cellStyle name="Normal 4 21 103 2" xfId="27290"/>
    <cellStyle name="Normal 4 21 11" xfId="27291"/>
    <cellStyle name="Normal 4 21 11 2" xfId="27292"/>
    <cellStyle name="Normal 4 21 11 3" xfId="27293"/>
    <cellStyle name="Normal 4 21 12" xfId="27294"/>
    <cellStyle name="Normal 4 21 12 2" xfId="27295"/>
    <cellStyle name="Normal 4 21 12 3" xfId="27296"/>
    <cellStyle name="Normal 4 21 13" xfId="27297"/>
    <cellStyle name="Normal 4 21 13 2" xfId="27298"/>
    <cellStyle name="Normal 4 21 13 3" xfId="27299"/>
    <cellStyle name="Normal 4 21 14" xfId="27300"/>
    <cellStyle name="Normal 4 21 14 2" xfId="27301"/>
    <cellStyle name="Normal 4 21 14 3" xfId="27302"/>
    <cellStyle name="Normal 4 21 15" xfId="27303"/>
    <cellStyle name="Normal 4 21 15 2" xfId="27304"/>
    <cellStyle name="Normal 4 21 15 3" xfId="27305"/>
    <cellStyle name="Normal 4 21 16" xfId="27306"/>
    <cellStyle name="Normal 4 21 16 2" xfId="27307"/>
    <cellStyle name="Normal 4 21 16 3" xfId="27308"/>
    <cellStyle name="Normal 4 21 17" xfId="27309"/>
    <cellStyle name="Normal 4 21 17 2" xfId="27310"/>
    <cellStyle name="Normal 4 21 17 3" xfId="27311"/>
    <cellStyle name="Normal 4 21 18" xfId="27312"/>
    <cellStyle name="Normal 4 21 18 2" xfId="27313"/>
    <cellStyle name="Normal 4 21 18 3" xfId="27314"/>
    <cellStyle name="Normal 4 21 19" xfId="27315"/>
    <cellStyle name="Normal 4 21 19 2" xfId="27316"/>
    <cellStyle name="Normal 4 21 19 3" xfId="27317"/>
    <cellStyle name="Normal 4 21 2" xfId="27318"/>
    <cellStyle name="Normal 4 21 2 2" xfId="27319"/>
    <cellStyle name="Normal 4 21 2 3" xfId="27320"/>
    <cellStyle name="Normal 4 21 20" xfId="27321"/>
    <cellStyle name="Normal 4 21 20 2" xfId="27322"/>
    <cellStyle name="Normal 4 21 20 3" xfId="27323"/>
    <cellStyle name="Normal 4 21 21" xfId="27324"/>
    <cellStyle name="Normal 4 21 21 2" xfId="27325"/>
    <cellStyle name="Normal 4 21 21 3" xfId="27326"/>
    <cellStyle name="Normal 4 21 22" xfId="27327"/>
    <cellStyle name="Normal 4 21 22 2" xfId="27328"/>
    <cellStyle name="Normal 4 21 22 3" xfId="27329"/>
    <cellStyle name="Normal 4 21 23" xfId="27330"/>
    <cellStyle name="Normal 4 21 23 2" xfId="27331"/>
    <cellStyle name="Normal 4 21 23 3" xfId="27332"/>
    <cellStyle name="Normal 4 21 24" xfId="27333"/>
    <cellStyle name="Normal 4 21 24 2" xfId="27334"/>
    <cellStyle name="Normal 4 21 24 3" xfId="27335"/>
    <cellStyle name="Normal 4 21 25" xfId="27336"/>
    <cellStyle name="Normal 4 21 25 2" xfId="27337"/>
    <cellStyle name="Normal 4 21 25 3" xfId="27338"/>
    <cellStyle name="Normal 4 21 26" xfId="27339"/>
    <cellStyle name="Normal 4 21 26 2" xfId="27340"/>
    <cellStyle name="Normal 4 21 26 3" xfId="27341"/>
    <cellStyle name="Normal 4 21 27" xfId="27342"/>
    <cellStyle name="Normal 4 21 27 2" xfId="27343"/>
    <cellStyle name="Normal 4 21 27 3" xfId="27344"/>
    <cellStyle name="Normal 4 21 28" xfId="27345"/>
    <cellStyle name="Normal 4 21 28 2" xfId="27346"/>
    <cellStyle name="Normal 4 21 28 3" xfId="27347"/>
    <cellStyle name="Normal 4 21 29" xfId="27348"/>
    <cellStyle name="Normal 4 21 29 2" xfId="27349"/>
    <cellStyle name="Normal 4 21 29 3" xfId="27350"/>
    <cellStyle name="Normal 4 21 3" xfId="27351"/>
    <cellStyle name="Normal 4 21 3 2" xfId="27352"/>
    <cellStyle name="Normal 4 21 3 3" xfId="27353"/>
    <cellStyle name="Normal 4 21 30" xfId="27354"/>
    <cellStyle name="Normal 4 21 30 2" xfId="27355"/>
    <cellStyle name="Normal 4 21 30 3" xfId="27356"/>
    <cellStyle name="Normal 4 21 31" xfId="27357"/>
    <cellStyle name="Normal 4 21 31 2" xfId="27358"/>
    <cellStyle name="Normal 4 21 31 3" xfId="27359"/>
    <cellStyle name="Normal 4 21 32" xfId="27360"/>
    <cellStyle name="Normal 4 21 32 2" xfId="27361"/>
    <cellStyle name="Normal 4 21 32 3" xfId="27362"/>
    <cellStyle name="Normal 4 21 33" xfId="27363"/>
    <cellStyle name="Normal 4 21 33 2" xfId="27364"/>
    <cellStyle name="Normal 4 21 33 3" xfId="27365"/>
    <cellStyle name="Normal 4 21 34" xfId="27366"/>
    <cellStyle name="Normal 4 21 34 2" xfId="27367"/>
    <cellStyle name="Normal 4 21 34 3" xfId="27368"/>
    <cellStyle name="Normal 4 21 35" xfId="27369"/>
    <cellStyle name="Normal 4 21 35 2" xfId="27370"/>
    <cellStyle name="Normal 4 21 35 3" xfId="27371"/>
    <cellStyle name="Normal 4 21 36" xfId="27372"/>
    <cellStyle name="Normal 4 21 36 2" xfId="27373"/>
    <cellStyle name="Normal 4 21 36 3" xfId="27374"/>
    <cellStyle name="Normal 4 21 37" xfId="27375"/>
    <cellStyle name="Normal 4 21 37 2" xfId="27376"/>
    <cellStyle name="Normal 4 21 37 3" xfId="27377"/>
    <cellStyle name="Normal 4 21 38" xfId="27378"/>
    <cellStyle name="Normal 4 21 38 2" xfId="27379"/>
    <cellStyle name="Normal 4 21 38 3" xfId="27380"/>
    <cellStyle name="Normal 4 21 39" xfId="27381"/>
    <cellStyle name="Normal 4 21 39 2" xfId="27382"/>
    <cellStyle name="Normal 4 21 39 3" xfId="27383"/>
    <cellStyle name="Normal 4 21 4" xfId="27384"/>
    <cellStyle name="Normal 4 21 4 2" xfId="27385"/>
    <cellStyle name="Normal 4 21 4 3" xfId="27386"/>
    <cellStyle name="Normal 4 21 40" xfId="27387"/>
    <cellStyle name="Normal 4 21 40 2" xfId="27388"/>
    <cellStyle name="Normal 4 21 40 3" xfId="27389"/>
    <cellStyle name="Normal 4 21 41" xfId="27390"/>
    <cellStyle name="Normal 4 21 41 2" xfId="27391"/>
    <cellStyle name="Normal 4 21 41 3" xfId="27392"/>
    <cellStyle name="Normal 4 21 42" xfId="27393"/>
    <cellStyle name="Normal 4 21 42 2" xfId="27394"/>
    <cellStyle name="Normal 4 21 42 3" xfId="27395"/>
    <cellStyle name="Normal 4 21 43" xfId="27396"/>
    <cellStyle name="Normal 4 21 43 2" xfId="27397"/>
    <cellStyle name="Normal 4 21 43 3" xfId="27398"/>
    <cellStyle name="Normal 4 21 44" xfId="27399"/>
    <cellStyle name="Normal 4 21 44 2" xfId="27400"/>
    <cellStyle name="Normal 4 21 44 3" xfId="27401"/>
    <cellStyle name="Normal 4 21 45" xfId="27402"/>
    <cellStyle name="Normal 4 21 45 2" xfId="27403"/>
    <cellStyle name="Normal 4 21 45 3" xfId="27404"/>
    <cellStyle name="Normal 4 21 46" xfId="27405"/>
    <cellStyle name="Normal 4 21 46 2" xfId="27406"/>
    <cellStyle name="Normal 4 21 46 3" xfId="27407"/>
    <cellStyle name="Normal 4 21 47" xfId="27408"/>
    <cellStyle name="Normal 4 21 47 2" xfId="27409"/>
    <cellStyle name="Normal 4 21 47 3" xfId="27410"/>
    <cellStyle name="Normal 4 21 48" xfId="27411"/>
    <cellStyle name="Normal 4 21 48 2" xfId="27412"/>
    <cellStyle name="Normal 4 21 48 3" xfId="27413"/>
    <cellStyle name="Normal 4 21 49" xfId="27414"/>
    <cellStyle name="Normal 4 21 49 2" xfId="27415"/>
    <cellStyle name="Normal 4 21 49 3" xfId="27416"/>
    <cellStyle name="Normal 4 21 5" xfId="27417"/>
    <cellStyle name="Normal 4 21 5 2" xfId="27418"/>
    <cellStyle name="Normal 4 21 5 3" xfId="27419"/>
    <cellStyle name="Normal 4 21 50" xfId="27420"/>
    <cellStyle name="Normal 4 21 50 2" xfId="27421"/>
    <cellStyle name="Normal 4 21 50 3" xfId="27422"/>
    <cellStyle name="Normal 4 21 51" xfId="27423"/>
    <cellStyle name="Normal 4 21 51 2" xfId="27424"/>
    <cellStyle name="Normal 4 21 51 3" xfId="27425"/>
    <cellStyle name="Normal 4 21 52" xfId="27426"/>
    <cellStyle name="Normal 4 21 52 2" xfId="27427"/>
    <cellStyle name="Normal 4 21 52 3" xfId="27428"/>
    <cellStyle name="Normal 4 21 53" xfId="27429"/>
    <cellStyle name="Normal 4 21 53 2" xfId="27430"/>
    <cellStyle name="Normal 4 21 53 3" xfId="27431"/>
    <cellStyle name="Normal 4 21 54" xfId="27432"/>
    <cellStyle name="Normal 4 21 54 2" xfId="27433"/>
    <cellStyle name="Normal 4 21 54 3" xfId="27434"/>
    <cellStyle name="Normal 4 21 55" xfId="27435"/>
    <cellStyle name="Normal 4 21 55 2" xfId="27436"/>
    <cellStyle name="Normal 4 21 55 3" xfId="27437"/>
    <cellStyle name="Normal 4 21 56" xfId="27438"/>
    <cellStyle name="Normal 4 21 56 2" xfId="27439"/>
    <cellStyle name="Normal 4 21 56 3" xfId="27440"/>
    <cellStyle name="Normal 4 21 57" xfId="27441"/>
    <cellStyle name="Normal 4 21 57 2" xfId="27442"/>
    <cellStyle name="Normal 4 21 57 3" xfId="27443"/>
    <cellStyle name="Normal 4 21 58" xfId="27444"/>
    <cellStyle name="Normal 4 21 58 2" xfId="27445"/>
    <cellStyle name="Normal 4 21 58 3" xfId="27446"/>
    <cellStyle name="Normal 4 21 59" xfId="27447"/>
    <cellStyle name="Normal 4 21 59 2" xfId="27448"/>
    <cellStyle name="Normal 4 21 59 3" xfId="27449"/>
    <cellStyle name="Normal 4 21 6" xfId="27450"/>
    <cellStyle name="Normal 4 21 6 2" xfId="27451"/>
    <cellStyle name="Normal 4 21 6 3" xfId="27452"/>
    <cellStyle name="Normal 4 21 60" xfId="27453"/>
    <cellStyle name="Normal 4 21 60 2" xfId="27454"/>
    <cellStyle name="Normal 4 21 60 3" xfId="27455"/>
    <cellStyle name="Normal 4 21 61" xfId="27456"/>
    <cellStyle name="Normal 4 21 61 2" xfId="27457"/>
    <cellStyle name="Normal 4 21 61 3" xfId="27458"/>
    <cellStyle name="Normal 4 21 62" xfId="27459"/>
    <cellStyle name="Normal 4 21 62 2" xfId="27460"/>
    <cellStyle name="Normal 4 21 62 3" xfId="27461"/>
    <cellStyle name="Normal 4 21 63" xfId="27462"/>
    <cellStyle name="Normal 4 21 63 2" xfId="27463"/>
    <cellStyle name="Normal 4 21 63 3" xfId="27464"/>
    <cellStyle name="Normal 4 21 64" xfId="27465"/>
    <cellStyle name="Normal 4 21 64 2" xfId="27466"/>
    <cellStyle name="Normal 4 21 64 3" xfId="27467"/>
    <cellStyle name="Normal 4 21 65" xfId="27468"/>
    <cellStyle name="Normal 4 21 65 2" xfId="27469"/>
    <cellStyle name="Normal 4 21 65 3" xfId="27470"/>
    <cellStyle name="Normal 4 21 66" xfId="27471"/>
    <cellStyle name="Normal 4 21 66 2" xfId="27472"/>
    <cellStyle name="Normal 4 21 66 3" xfId="27473"/>
    <cellStyle name="Normal 4 21 67" xfId="27474"/>
    <cellStyle name="Normal 4 21 67 2" xfId="27475"/>
    <cellStyle name="Normal 4 21 67 3" xfId="27476"/>
    <cellStyle name="Normal 4 21 68" xfId="27477"/>
    <cellStyle name="Normal 4 21 68 2" xfId="27478"/>
    <cellStyle name="Normal 4 21 68 3" xfId="27479"/>
    <cellStyle name="Normal 4 21 69" xfId="27480"/>
    <cellStyle name="Normal 4 21 69 2" xfId="27481"/>
    <cellStyle name="Normal 4 21 69 3" xfId="27482"/>
    <cellStyle name="Normal 4 21 7" xfId="27483"/>
    <cellStyle name="Normal 4 21 7 2" xfId="27484"/>
    <cellStyle name="Normal 4 21 7 3" xfId="27485"/>
    <cellStyle name="Normal 4 21 70" xfId="27486"/>
    <cellStyle name="Normal 4 21 70 2" xfId="27487"/>
    <cellStyle name="Normal 4 21 70 3" xfId="27488"/>
    <cellStyle name="Normal 4 21 71" xfId="27489"/>
    <cellStyle name="Normal 4 21 71 2" xfId="27490"/>
    <cellStyle name="Normal 4 21 71 3" xfId="27491"/>
    <cellStyle name="Normal 4 21 72" xfId="27492"/>
    <cellStyle name="Normal 4 21 72 2" xfId="27493"/>
    <cellStyle name="Normal 4 21 72 3" xfId="27494"/>
    <cellStyle name="Normal 4 21 73" xfId="27495"/>
    <cellStyle name="Normal 4 21 73 2" xfId="27496"/>
    <cellStyle name="Normal 4 21 73 3" xfId="27497"/>
    <cellStyle name="Normal 4 21 74" xfId="27498"/>
    <cellStyle name="Normal 4 21 74 2" xfId="27499"/>
    <cellStyle name="Normal 4 21 74 3" xfId="27500"/>
    <cellStyle name="Normal 4 21 75" xfId="27501"/>
    <cellStyle name="Normal 4 21 75 2" xfId="27502"/>
    <cellStyle name="Normal 4 21 75 3" xfId="27503"/>
    <cellStyle name="Normal 4 21 76" xfId="27504"/>
    <cellStyle name="Normal 4 21 76 2" xfId="27505"/>
    <cellStyle name="Normal 4 21 76 3" xfId="27506"/>
    <cellStyle name="Normal 4 21 77" xfId="27507"/>
    <cellStyle name="Normal 4 21 77 2" xfId="27508"/>
    <cellStyle name="Normal 4 21 77 3" xfId="27509"/>
    <cellStyle name="Normal 4 21 78" xfId="27510"/>
    <cellStyle name="Normal 4 21 78 2" xfId="27511"/>
    <cellStyle name="Normal 4 21 78 3" xfId="27512"/>
    <cellStyle name="Normal 4 21 79" xfId="27513"/>
    <cellStyle name="Normal 4 21 79 2" xfId="27514"/>
    <cellStyle name="Normal 4 21 79 3" xfId="27515"/>
    <cellStyle name="Normal 4 21 8" xfId="27516"/>
    <cellStyle name="Normal 4 21 8 2" xfId="27517"/>
    <cellStyle name="Normal 4 21 8 3" xfId="27518"/>
    <cellStyle name="Normal 4 21 80" xfId="27519"/>
    <cellStyle name="Normal 4 21 80 2" xfId="27520"/>
    <cellStyle name="Normal 4 21 80 3" xfId="27521"/>
    <cellStyle name="Normal 4 21 81" xfId="27522"/>
    <cellStyle name="Normal 4 21 81 2" xfId="27523"/>
    <cellStyle name="Normal 4 21 81 3" xfId="27524"/>
    <cellStyle name="Normal 4 21 82" xfId="27525"/>
    <cellStyle name="Normal 4 21 82 2" xfId="27526"/>
    <cellStyle name="Normal 4 21 82 3" xfId="27527"/>
    <cellStyle name="Normal 4 21 83" xfId="27528"/>
    <cellStyle name="Normal 4 21 83 2" xfId="27529"/>
    <cellStyle name="Normal 4 21 83 3" xfId="27530"/>
    <cellStyle name="Normal 4 21 84" xfId="27531"/>
    <cellStyle name="Normal 4 21 84 2" xfId="27532"/>
    <cellStyle name="Normal 4 21 84 3" xfId="27533"/>
    <cellStyle name="Normal 4 21 85" xfId="27534"/>
    <cellStyle name="Normal 4 21 85 2" xfId="27535"/>
    <cellStyle name="Normal 4 21 85 3" xfId="27536"/>
    <cellStyle name="Normal 4 21 86" xfId="27537"/>
    <cellStyle name="Normal 4 21 86 2" xfId="27538"/>
    <cellStyle name="Normal 4 21 86 3" xfId="27539"/>
    <cellStyle name="Normal 4 21 87" xfId="27540"/>
    <cellStyle name="Normal 4 21 87 2" xfId="27541"/>
    <cellStyle name="Normal 4 21 87 3" xfId="27542"/>
    <cellStyle name="Normal 4 21 88" xfId="27543"/>
    <cellStyle name="Normal 4 21 88 2" xfId="27544"/>
    <cellStyle name="Normal 4 21 88 3" xfId="27545"/>
    <cellStyle name="Normal 4 21 89" xfId="27546"/>
    <cellStyle name="Normal 4 21 89 2" xfId="27547"/>
    <cellStyle name="Normal 4 21 89 3" xfId="27548"/>
    <cellStyle name="Normal 4 21 9" xfId="27549"/>
    <cellStyle name="Normal 4 21 9 2" xfId="27550"/>
    <cellStyle name="Normal 4 21 9 3" xfId="27551"/>
    <cellStyle name="Normal 4 21 90" xfId="27552"/>
    <cellStyle name="Normal 4 21 90 2" xfId="27553"/>
    <cellStyle name="Normal 4 21 90 3" xfId="27554"/>
    <cellStyle name="Normal 4 21 91" xfId="27555"/>
    <cellStyle name="Normal 4 21 91 2" xfId="27556"/>
    <cellStyle name="Normal 4 21 91 3" xfId="27557"/>
    <cellStyle name="Normal 4 21 92" xfId="27558"/>
    <cellStyle name="Normal 4 21 92 2" xfId="27559"/>
    <cellStyle name="Normal 4 21 92 3" xfId="27560"/>
    <cellStyle name="Normal 4 21 93" xfId="27561"/>
    <cellStyle name="Normal 4 21 93 2" xfId="27562"/>
    <cellStyle name="Normal 4 21 93 3" xfId="27563"/>
    <cellStyle name="Normal 4 21 94" xfId="27564"/>
    <cellStyle name="Normal 4 21 94 2" xfId="27565"/>
    <cellStyle name="Normal 4 21 94 3" xfId="27566"/>
    <cellStyle name="Normal 4 21 95" xfId="27567"/>
    <cellStyle name="Normal 4 21 95 2" xfId="27568"/>
    <cellStyle name="Normal 4 21 95 3" xfId="27569"/>
    <cellStyle name="Normal 4 21 96" xfId="27570"/>
    <cellStyle name="Normal 4 21 96 2" xfId="27571"/>
    <cellStyle name="Normal 4 21 96 3" xfId="27572"/>
    <cellStyle name="Normal 4 21 97" xfId="27573"/>
    <cellStyle name="Normal 4 21 97 2" xfId="27574"/>
    <cellStyle name="Normal 4 21 97 3" xfId="27575"/>
    <cellStyle name="Normal 4 21 98" xfId="27576"/>
    <cellStyle name="Normal 4 21 98 2" xfId="27577"/>
    <cellStyle name="Normal 4 21 98 3" xfId="27578"/>
    <cellStyle name="Normal 4 21 99" xfId="27579"/>
    <cellStyle name="Normal 4 21 99 2" xfId="27580"/>
    <cellStyle name="Normal 4 21 99 3" xfId="27581"/>
    <cellStyle name="Normal 4 22" xfId="27582"/>
    <cellStyle name="Normal 4 22 10" xfId="27583"/>
    <cellStyle name="Normal 4 22 10 2" xfId="27584"/>
    <cellStyle name="Normal 4 22 10 3" xfId="27585"/>
    <cellStyle name="Normal 4 22 100" xfId="27586"/>
    <cellStyle name="Normal 4 22 100 2" xfId="27587"/>
    <cellStyle name="Normal 4 22 100 3" xfId="27588"/>
    <cellStyle name="Normal 4 22 101" xfId="27589"/>
    <cellStyle name="Normal 4 22 102" xfId="27590"/>
    <cellStyle name="Normal 4 22 103" xfId="27591"/>
    <cellStyle name="Normal 4 22 103 2" xfId="27592"/>
    <cellStyle name="Normal 4 22 11" xfId="27593"/>
    <cellStyle name="Normal 4 22 11 2" xfId="27594"/>
    <cellStyle name="Normal 4 22 11 3" xfId="27595"/>
    <cellStyle name="Normal 4 22 12" xfId="27596"/>
    <cellStyle name="Normal 4 22 12 2" xfId="27597"/>
    <cellStyle name="Normal 4 22 12 3" xfId="27598"/>
    <cellStyle name="Normal 4 22 13" xfId="27599"/>
    <cellStyle name="Normal 4 22 13 2" xfId="27600"/>
    <cellStyle name="Normal 4 22 13 3" xfId="27601"/>
    <cellStyle name="Normal 4 22 14" xfId="27602"/>
    <cellStyle name="Normal 4 22 14 2" xfId="27603"/>
    <cellStyle name="Normal 4 22 14 3" xfId="27604"/>
    <cellStyle name="Normal 4 22 15" xfId="27605"/>
    <cellStyle name="Normal 4 22 15 2" xfId="27606"/>
    <cellStyle name="Normal 4 22 15 3" xfId="27607"/>
    <cellStyle name="Normal 4 22 16" xfId="27608"/>
    <cellStyle name="Normal 4 22 16 2" xfId="27609"/>
    <cellStyle name="Normal 4 22 16 3" xfId="27610"/>
    <cellStyle name="Normal 4 22 17" xfId="27611"/>
    <cellStyle name="Normal 4 22 17 2" xfId="27612"/>
    <cellStyle name="Normal 4 22 17 3" xfId="27613"/>
    <cellStyle name="Normal 4 22 18" xfId="27614"/>
    <cellStyle name="Normal 4 22 18 2" xfId="27615"/>
    <cellStyle name="Normal 4 22 18 3" xfId="27616"/>
    <cellStyle name="Normal 4 22 19" xfId="27617"/>
    <cellStyle name="Normal 4 22 19 2" xfId="27618"/>
    <cellStyle name="Normal 4 22 19 3" xfId="27619"/>
    <cellStyle name="Normal 4 22 2" xfId="27620"/>
    <cellStyle name="Normal 4 22 2 2" xfId="27621"/>
    <cellStyle name="Normal 4 22 2 3" xfId="27622"/>
    <cellStyle name="Normal 4 22 20" xfId="27623"/>
    <cellStyle name="Normal 4 22 20 2" xfId="27624"/>
    <cellStyle name="Normal 4 22 20 3" xfId="27625"/>
    <cellStyle name="Normal 4 22 21" xfId="27626"/>
    <cellStyle name="Normal 4 22 21 2" xfId="27627"/>
    <cellStyle name="Normal 4 22 21 3" xfId="27628"/>
    <cellStyle name="Normal 4 22 22" xfId="27629"/>
    <cellStyle name="Normal 4 22 22 2" xfId="27630"/>
    <cellStyle name="Normal 4 22 22 3" xfId="27631"/>
    <cellStyle name="Normal 4 22 23" xfId="27632"/>
    <cellStyle name="Normal 4 22 23 2" xfId="27633"/>
    <cellStyle name="Normal 4 22 23 3" xfId="27634"/>
    <cellStyle name="Normal 4 22 24" xfId="27635"/>
    <cellStyle name="Normal 4 22 24 2" xfId="27636"/>
    <cellStyle name="Normal 4 22 24 3" xfId="27637"/>
    <cellStyle name="Normal 4 22 25" xfId="27638"/>
    <cellStyle name="Normal 4 22 25 2" xfId="27639"/>
    <cellStyle name="Normal 4 22 25 3" xfId="27640"/>
    <cellStyle name="Normal 4 22 26" xfId="27641"/>
    <cellStyle name="Normal 4 22 26 2" xfId="27642"/>
    <cellStyle name="Normal 4 22 26 3" xfId="27643"/>
    <cellStyle name="Normal 4 22 27" xfId="27644"/>
    <cellStyle name="Normal 4 22 27 2" xfId="27645"/>
    <cellStyle name="Normal 4 22 27 3" xfId="27646"/>
    <cellStyle name="Normal 4 22 28" xfId="27647"/>
    <cellStyle name="Normal 4 22 28 2" xfId="27648"/>
    <cellStyle name="Normal 4 22 28 3" xfId="27649"/>
    <cellStyle name="Normal 4 22 29" xfId="27650"/>
    <cellStyle name="Normal 4 22 29 2" xfId="27651"/>
    <cellStyle name="Normal 4 22 29 3" xfId="27652"/>
    <cellStyle name="Normal 4 22 3" xfId="27653"/>
    <cellStyle name="Normal 4 22 3 2" xfId="27654"/>
    <cellStyle name="Normal 4 22 3 3" xfId="27655"/>
    <cellStyle name="Normal 4 22 30" xfId="27656"/>
    <cellStyle name="Normal 4 22 30 2" xfId="27657"/>
    <cellStyle name="Normal 4 22 30 3" xfId="27658"/>
    <cellStyle name="Normal 4 22 31" xfId="27659"/>
    <cellStyle name="Normal 4 22 31 2" xfId="27660"/>
    <cellStyle name="Normal 4 22 31 3" xfId="27661"/>
    <cellStyle name="Normal 4 22 32" xfId="27662"/>
    <cellStyle name="Normal 4 22 32 2" xfId="27663"/>
    <cellStyle name="Normal 4 22 32 3" xfId="27664"/>
    <cellStyle name="Normal 4 22 33" xfId="27665"/>
    <cellStyle name="Normal 4 22 33 2" xfId="27666"/>
    <cellStyle name="Normal 4 22 33 3" xfId="27667"/>
    <cellStyle name="Normal 4 22 34" xfId="27668"/>
    <cellStyle name="Normal 4 22 34 2" xfId="27669"/>
    <cellStyle name="Normal 4 22 34 3" xfId="27670"/>
    <cellStyle name="Normal 4 22 35" xfId="27671"/>
    <cellStyle name="Normal 4 22 35 2" xfId="27672"/>
    <cellStyle name="Normal 4 22 35 3" xfId="27673"/>
    <cellStyle name="Normal 4 22 36" xfId="27674"/>
    <cellStyle name="Normal 4 22 36 2" xfId="27675"/>
    <cellStyle name="Normal 4 22 36 3" xfId="27676"/>
    <cellStyle name="Normal 4 22 37" xfId="27677"/>
    <cellStyle name="Normal 4 22 37 2" xfId="27678"/>
    <cellStyle name="Normal 4 22 37 3" xfId="27679"/>
    <cellStyle name="Normal 4 22 38" xfId="27680"/>
    <cellStyle name="Normal 4 22 38 2" xfId="27681"/>
    <cellStyle name="Normal 4 22 38 3" xfId="27682"/>
    <cellStyle name="Normal 4 22 39" xfId="27683"/>
    <cellStyle name="Normal 4 22 39 2" xfId="27684"/>
    <cellStyle name="Normal 4 22 39 3" xfId="27685"/>
    <cellStyle name="Normal 4 22 4" xfId="27686"/>
    <cellStyle name="Normal 4 22 4 2" xfId="27687"/>
    <cellStyle name="Normal 4 22 4 3" xfId="27688"/>
    <cellStyle name="Normal 4 22 40" xfId="27689"/>
    <cellStyle name="Normal 4 22 40 2" xfId="27690"/>
    <cellStyle name="Normal 4 22 40 3" xfId="27691"/>
    <cellStyle name="Normal 4 22 41" xfId="27692"/>
    <cellStyle name="Normal 4 22 41 2" xfId="27693"/>
    <cellStyle name="Normal 4 22 41 3" xfId="27694"/>
    <cellStyle name="Normal 4 22 42" xfId="27695"/>
    <cellStyle name="Normal 4 22 42 2" xfId="27696"/>
    <cellStyle name="Normal 4 22 42 3" xfId="27697"/>
    <cellStyle name="Normal 4 22 43" xfId="27698"/>
    <cellStyle name="Normal 4 22 43 2" xfId="27699"/>
    <cellStyle name="Normal 4 22 43 3" xfId="27700"/>
    <cellStyle name="Normal 4 22 44" xfId="27701"/>
    <cellStyle name="Normal 4 22 44 2" xfId="27702"/>
    <cellStyle name="Normal 4 22 44 3" xfId="27703"/>
    <cellStyle name="Normal 4 22 45" xfId="27704"/>
    <cellStyle name="Normal 4 22 45 2" xfId="27705"/>
    <cellStyle name="Normal 4 22 45 3" xfId="27706"/>
    <cellStyle name="Normal 4 22 46" xfId="27707"/>
    <cellStyle name="Normal 4 22 46 2" xfId="27708"/>
    <cellStyle name="Normal 4 22 46 3" xfId="27709"/>
    <cellStyle name="Normal 4 22 47" xfId="27710"/>
    <cellStyle name="Normal 4 22 47 2" xfId="27711"/>
    <cellStyle name="Normal 4 22 47 3" xfId="27712"/>
    <cellStyle name="Normal 4 22 48" xfId="27713"/>
    <cellStyle name="Normal 4 22 48 2" xfId="27714"/>
    <cellStyle name="Normal 4 22 48 3" xfId="27715"/>
    <cellStyle name="Normal 4 22 49" xfId="27716"/>
    <cellStyle name="Normal 4 22 49 2" xfId="27717"/>
    <cellStyle name="Normal 4 22 49 3" xfId="27718"/>
    <cellStyle name="Normal 4 22 5" xfId="27719"/>
    <cellStyle name="Normal 4 22 5 2" xfId="27720"/>
    <cellStyle name="Normal 4 22 5 3" xfId="27721"/>
    <cellStyle name="Normal 4 22 50" xfId="27722"/>
    <cellStyle name="Normal 4 22 50 2" xfId="27723"/>
    <cellStyle name="Normal 4 22 50 3" xfId="27724"/>
    <cellStyle name="Normal 4 22 51" xfId="27725"/>
    <cellStyle name="Normal 4 22 51 2" xfId="27726"/>
    <cellStyle name="Normal 4 22 51 3" xfId="27727"/>
    <cellStyle name="Normal 4 22 52" xfId="27728"/>
    <cellStyle name="Normal 4 22 52 2" xfId="27729"/>
    <cellStyle name="Normal 4 22 52 3" xfId="27730"/>
    <cellStyle name="Normal 4 22 53" xfId="27731"/>
    <cellStyle name="Normal 4 22 53 2" xfId="27732"/>
    <cellStyle name="Normal 4 22 53 3" xfId="27733"/>
    <cellStyle name="Normal 4 22 54" xfId="27734"/>
    <cellStyle name="Normal 4 22 54 2" xfId="27735"/>
    <cellStyle name="Normal 4 22 54 3" xfId="27736"/>
    <cellStyle name="Normal 4 22 55" xfId="27737"/>
    <cellStyle name="Normal 4 22 55 2" xfId="27738"/>
    <cellStyle name="Normal 4 22 55 3" xfId="27739"/>
    <cellStyle name="Normal 4 22 56" xfId="27740"/>
    <cellStyle name="Normal 4 22 56 2" xfId="27741"/>
    <cellStyle name="Normal 4 22 56 3" xfId="27742"/>
    <cellStyle name="Normal 4 22 57" xfId="27743"/>
    <cellStyle name="Normal 4 22 57 2" xfId="27744"/>
    <cellStyle name="Normal 4 22 57 3" xfId="27745"/>
    <cellStyle name="Normal 4 22 58" xfId="27746"/>
    <cellStyle name="Normal 4 22 58 2" xfId="27747"/>
    <cellStyle name="Normal 4 22 58 3" xfId="27748"/>
    <cellStyle name="Normal 4 22 59" xfId="27749"/>
    <cellStyle name="Normal 4 22 59 2" xfId="27750"/>
    <cellStyle name="Normal 4 22 59 3" xfId="27751"/>
    <cellStyle name="Normal 4 22 6" xfId="27752"/>
    <cellStyle name="Normal 4 22 6 2" xfId="27753"/>
    <cellStyle name="Normal 4 22 6 3" xfId="27754"/>
    <cellStyle name="Normal 4 22 60" xfId="27755"/>
    <cellStyle name="Normal 4 22 60 2" xfId="27756"/>
    <cellStyle name="Normal 4 22 60 3" xfId="27757"/>
    <cellStyle name="Normal 4 22 61" xfId="27758"/>
    <cellStyle name="Normal 4 22 61 2" xfId="27759"/>
    <cellStyle name="Normal 4 22 61 3" xfId="27760"/>
    <cellStyle name="Normal 4 22 62" xfId="27761"/>
    <cellStyle name="Normal 4 22 62 2" xfId="27762"/>
    <cellStyle name="Normal 4 22 62 3" xfId="27763"/>
    <cellStyle name="Normal 4 22 63" xfId="27764"/>
    <cellStyle name="Normal 4 22 63 2" xfId="27765"/>
    <cellStyle name="Normal 4 22 63 3" xfId="27766"/>
    <cellStyle name="Normal 4 22 64" xfId="27767"/>
    <cellStyle name="Normal 4 22 64 2" xfId="27768"/>
    <cellStyle name="Normal 4 22 64 3" xfId="27769"/>
    <cellStyle name="Normal 4 22 65" xfId="27770"/>
    <cellStyle name="Normal 4 22 65 2" xfId="27771"/>
    <cellStyle name="Normal 4 22 65 3" xfId="27772"/>
    <cellStyle name="Normal 4 22 66" xfId="27773"/>
    <cellStyle name="Normal 4 22 66 2" xfId="27774"/>
    <cellStyle name="Normal 4 22 66 3" xfId="27775"/>
    <cellStyle name="Normal 4 22 67" xfId="27776"/>
    <cellStyle name="Normal 4 22 67 2" xfId="27777"/>
    <cellStyle name="Normal 4 22 67 3" xfId="27778"/>
    <cellStyle name="Normal 4 22 68" xfId="27779"/>
    <cellStyle name="Normal 4 22 68 2" xfId="27780"/>
    <cellStyle name="Normal 4 22 68 3" xfId="27781"/>
    <cellStyle name="Normal 4 22 69" xfId="27782"/>
    <cellStyle name="Normal 4 22 69 2" xfId="27783"/>
    <cellStyle name="Normal 4 22 69 3" xfId="27784"/>
    <cellStyle name="Normal 4 22 7" xfId="27785"/>
    <cellStyle name="Normal 4 22 7 2" xfId="27786"/>
    <cellStyle name="Normal 4 22 7 3" xfId="27787"/>
    <cellStyle name="Normal 4 22 70" xfId="27788"/>
    <cellStyle name="Normal 4 22 70 2" xfId="27789"/>
    <cellStyle name="Normal 4 22 70 3" xfId="27790"/>
    <cellStyle name="Normal 4 22 71" xfId="27791"/>
    <cellStyle name="Normal 4 22 71 2" xfId="27792"/>
    <cellStyle name="Normal 4 22 71 3" xfId="27793"/>
    <cellStyle name="Normal 4 22 72" xfId="27794"/>
    <cellStyle name="Normal 4 22 72 2" xfId="27795"/>
    <cellStyle name="Normal 4 22 72 3" xfId="27796"/>
    <cellStyle name="Normal 4 22 73" xfId="27797"/>
    <cellStyle name="Normal 4 22 73 2" xfId="27798"/>
    <cellStyle name="Normal 4 22 73 3" xfId="27799"/>
    <cellStyle name="Normal 4 22 74" xfId="27800"/>
    <cellStyle name="Normal 4 22 74 2" xfId="27801"/>
    <cellStyle name="Normal 4 22 74 3" xfId="27802"/>
    <cellStyle name="Normal 4 22 75" xfId="27803"/>
    <cellStyle name="Normal 4 22 75 2" xfId="27804"/>
    <cellStyle name="Normal 4 22 75 3" xfId="27805"/>
    <cellStyle name="Normal 4 22 76" xfId="27806"/>
    <cellStyle name="Normal 4 22 76 2" xfId="27807"/>
    <cellStyle name="Normal 4 22 76 3" xfId="27808"/>
    <cellStyle name="Normal 4 22 77" xfId="27809"/>
    <cellStyle name="Normal 4 22 77 2" xfId="27810"/>
    <cellStyle name="Normal 4 22 77 3" xfId="27811"/>
    <cellStyle name="Normal 4 22 78" xfId="27812"/>
    <cellStyle name="Normal 4 22 78 2" xfId="27813"/>
    <cellStyle name="Normal 4 22 78 3" xfId="27814"/>
    <cellStyle name="Normal 4 22 79" xfId="27815"/>
    <cellStyle name="Normal 4 22 79 2" xfId="27816"/>
    <cellStyle name="Normal 4 22 79 3" xfId="27817"/>
    <cellStyle name="Normal 4 22 8" xfId="27818"/>
    <cellStyle name="Normal 4 22 8 2" xfId="27819"/>
    <cellStyle name="Normal 4 22 8 3" xfId="27820"/>
    <cellStyle name="Normal 4 22 80" xfId="27821"/>
    <cellStyle name="Normal 4 22 80 2" xfId="27822"/>
    <cellStyle name="Normal 4 22 80 3" xfId="27823"/>
    <cellStyle name="Normal 4 22 81" xfId="27824"/>
    <cellStyle name="Normal 4 22 81 2" xfId="27825"/>
    <cellStyle name="Normal 4 22 81 3" xfId="27826"/>
    <cellStyle name="Normal 4 22 82" xfId="27827"/>
    <cellStyle name="Normal 4 22 82 2" xfId="27828"/>
    <cellStyle name="Normal 4 22 82 3" xfId="27829"/>
    <cellStyle name="Normal 4 22 83" xfId="27830"/>
    <cellStyle name="Normal 4 22 83 2" xfId="27831"/>
    <cellStyle name="Normal 4 22 83 3" xfId="27832"/>
    <cellStyle name="Normal 4 22 84" xfId="27833"/>
    <cellStyle name="Normal 4 22 84 2" xfId="27834"/>
    <cellStyle name="Normal 4 22 84 3" xfId="27835"/>
    <cellStyle name="Normal 4 22 85" xfId="27836"/>
    <cellStyle name="Normal 4 22 85 2" xfId="27837"/>
    <cellStyle name="Normal 4 22 85 3" xfId="27838"/>
    <cellStyle name="Normal 4 22 86" xfId="27839"/>
    <cellStyle name="Normal 4 22 86 2" xfId="27840"/>
    <cellStyle name="Normal 4 22 86 3" xfId="27841"/>
    <cellStyle name="Normal 4 22 87" xfId="27842"/>
    <cellStyle name="Normal 4 22 87 2" xfId="27843"/>
    <cellStyle name="Normal 4 22 87 3" xfId="27844"/>
    <cellStyle name="Normal 4 22 88" xfId="27845"/>
    <cellStyle name="Normal 4 22 88 2" xfId="27846"/>
    <cellStyle name="Normal 4 22 88 3" xfId="27847"/>
    <cellStyle name="Normal 4 22 89" xfId="27848"/>
    <cellStyle name="Normal 4 22 89 2" xfId="27849"/>
    <cellStyle name="Normal 4 22 89 3" xfId="27850"/>
    <cellStyle name="Normal 4 22 9" xfId="27851"/>
    <cellStyle name="Normal 4 22 9 2" xfId="27852"/>
    <cellStyle name="Normal 4 22 9 3" xfId="27853"/>
    <cellStyle name="Normal 4 22 90" xfId="27854"/>
    <cellStyle name="Normal 4 22 90 2" xfId="27855"/>
    <cellStyle name="Normal 4 22 90 3" xfId="27856"/>
    <cellStyle name="Normal 4 22 91" xfId="27857"/>
    <cellStyle name="Normal 4 22 91 2" xfId="27858"/>
    <cellStyle name="Normal 4 22 91 3" xfId="27859"/>
    <cellStyle name="Normal 4 22 92" xfId="27860"/>
    <cellStyle name="Normal 4 22 92 2" xfId="27861"/>
    <cellStyle name="Normal 4 22 92 3" xfId="27862"/>
    <cellStyle name="Normal 4 22 93" xfId="27863"/>
    <cellStyle name="Normal 4 22 93 2" xfId="27864"/>
    <cellStyle name="Normal 4 22 93 3" xfId="27865"/>
    <cellStyle name="Normal 4 22 94" xfId="27866"/>
    <cellStyle name="Normal 4 22 94 2" xfId="27867"/>
    <cellStyle name="Normal 4 22 94 3" xfId="27868"/>
    <cellStyle name="Normal 4 22 95" xfId="27869"/>
    <cellStyle name="Normal 4 22 95 2" xfId="27870"/>
    <cellStyle name="Normal 4 22 95 3" xfId="27871"/>
    <cellStyle name="Normal 4 22 96" xfId="27872"/>
    <cellStyle name="Normal 4 22 96 2" xfId="27873"/>
    <cellStyle name="Normal 4 22 96 3" xfId="27874"/>
    <cellStyle name="Normal 4 22 97" xfId="27875"/>
    <cellStyle name="Normal 4 22 97 2" xfId="27876"/>
    <cellStyle name="Normal 4 22 97 3" xfId="27877"/>
    <cellStyle name="Normal 4 22 98" xfId="27878"/>
    <cellStyle name="Normal 4 22 98 2" xfId="27879"/>
    <cellStyle name="Normal 4 22 98 3" xfId="27880"/>
    <cellStyle name="Normal 4 22 99" xfId="27881"/>
    <cellStyle name="Normal 4 22 99 2" xfId="27882"/>
    <cellStyle name="Normal 4 22 99 3" xfId="27883"/>
    <cellStyle name="Normal 4 23" xfId="27884"/>
    <cellStyle name="Normal 4 23 2" xfId="27885"/>
    <cellStyle name="Normal 4 24" xfId="27886"/>
    <cellStyle name="Normal 4 24 2" xfId="27887"/>
    <cellStyle name="Normal 4 25" xfId="27888"/>
    <cellStyle name="Normal 4 25 2" xfId="27889"/>
    <cellStyle name="Normal 4 26" xfId="27890"/>
    <cellStyle name="Normal 4 26 2" xfId="27891"/>
    <cellStyle name="Normal 4 27" xfId="27892"/>
    <cellStyle name="Normal 4 27 2" xfId="27893"/>
    <cellStyle name="Normal 4 28" xfId="27894"/>
    <cellStyle name="Normal 4 28 2" xfId="27895"/>
    <cellStyle name="Normal 4 29" xfId="27896"/>
    <cellStyle name="Normal 4 29 2" xfId="27897"/>
    <cellStyle name="Normal 4 3" xfId="27898"/>
    <cellStyle name="Normal 4 3 10" xfId="27899"/>
    <cellStyle name="Normal 4 3 11" xfId="27900"/>
    <cellStyle name="Normal 4 3 12" xfId="27901"/>
    <cellStyle name="Normal 4 3 13" xfId="27902"/>
    <cellStyle name="Normal 4 3 14" xfId="27903"/>
    <cellStyle name="Normal 4 3 15" xfId="27904"/>
    <cellStyle name="Normal 4 3 16" xfId="27905"/>
    <cellStyle name="Normal 4 3 17" xfId="27906"/>
    <cellStyle name="Normal 4 3 18" xfId="27907"/>
    <cellStyle name="Normal 4 3 19" xfId="27908"/>
    <cellStyle name="Normal 4 3 2" xfId="27909"/>
    <cellStyle name="Normal 4 3 2 10" xfId="27910"/>
    <cellStyle name="Normal 4 3 2 10 2" xfId="27911"/>
    <cellStyle name="Normal 4 3 2 11" xfId="27912"/>
    <cellStyle name="Normal 4 3 2 11 2" xfId="27913"/>
    <cellStyle name="Normal 4 3 2 12" xfId="27914"/>
    <cellStyle name="Normal 4 3 2 12 2" xfId="27915"/>
    <cellStyle name="Normal 4 3 2 13" xfId="27916"/>
    <cellStyle name="Normal 4 3 2 13 2" xfId="27917"/>
    <cellStyle name="Normal 4 3 2 2" xfId="27918"/>
    <cellStyle name="Normal 4 3 2 2 10" xfId="27919"/>
    <cellStyle name="Normal 4 3 2 2 11" xfId="27920"/>
    <cellStyle name="Normal 4 3 2 2 2" xfId="27921"/>
    <cellStyle name="Normal 4 3 2 2 3" xfId="27922"/>
    <cellStyle name="Normal 4 3 2 2 4" xfId="27923"/>
    <cellStyle name="Normal 4 3 2 2 5" xfId="27924"/>
    <cellStyle name="Normal 4 3 2 2 6" xfId="27925"/>
    <cellStyle name="Normal 4 3 2 2 7" xfId="27926"/>
    <cellStyle name="Normal 4 3 2 2 8" xfId="27927"/>
    <cellStyle name="Normal 4 3 2 2 9" xfId="27928"/>
    <cellStyle name="Normal 4 3 2 3" xfId="27929"/>
    <cellStyle name="Normal 4 3 2 3 2" xfId="27930"/>
    <cellStyle name="Normal 4 3 2 4" xfId="27931"/>
    <cellStyle name="Normal 4 3 2 5" xfId="27932"/>
    <cellStyle name="Normal 4 3 2 6" xfId="27933"/>
    <cellStyle name="Normal 4 3 2 6 2" xfId="27934"/>
    <cellStyle name="Normal 4 3 2 7" xfId="27935"/>
    <cellStyle name="Normal 4 3 2 7 2" xfId="27936"/>
    <cellStyle name="Normal 4 3 2 8" xfId="27937"/>
    <cellStyle name="Normal 4 3 2 8 2" xfId="27938"/>
    <cellStyle name="Normal 4 3 2 9" xfId="27939"/>
    <cellStyle name="Normal 4 3 2 9 2" xfId="27940"/>
    <cellStyle name="Normal 4 3 3" xfId="27941"/>
    <cellStyle name="Normal 4 3 3 10" xfId="27942"/>
    <cellStyle name="Normal 4 3 3 10 2" xfId="27943"/>
    <cellStyle name="Normal 4 3 3 11" xfId="27944"/>
    <cellStyle name="Normal 4 3 3 2" xfId="27945"/>
    <cellStyle name="Normal 4 3 3 2 2" xfId="27946"/>
    <cellStyle name="Normal 4 3 3 3" xfId="27947"/>
    <cellStyle name="Normal 4 3 3 3 2" xfId="27948"/>
    <cellStyle name="Normal 4 3 3 4" xfId="27949"/>
    <cellStyle name="Normal 4 3 3 4 2" xfId="27950"/>
    <cellStyle name="Normal 4 3 3 5" xfId="27951"/>
    <cellStyle name="Normal 4 3 3 5 2" xfId="27952"/>
    <cellStyle name="Normal 4 3 3 6" xfId="27953"/>
    <cellStyle name="Normal 4 3 3 6 2" xfId="27954"/>
    <cellStyle name="Normal 4 3 3 7" xfId="27955"/>
    <cellStyle name="Normal 4 3 3 7 2" xfId="27956"/>
    <cellStyle name="Normal 4 3 3 8" xfId="27957"/>
    <cellStyle name="Normal 4 3 3 8 2" xfId="27958"/>
    <cellStyle name="Normal 4 3 3 9" xfId="27959"/>
    <cellStyle name="Normal 4 3 3 9 2" xfId="27960"/>
    <cellStyle name="Normal 4 3 4" xfId="27961"/>
    <cellStyle name="Normal 4 3 4 2" xfId="27962"/>
    <cellStyle name="Normal 4 3 5" xfId="27963"/>
    <cellStyle name="Normal 4 3 5 2" xfId="27964"/>
    <cellStyle name="Normal 4 3 5 3" xfId="27965"/>
    <cellStyle name="Normal 4 3 6" xfId="27966"/>
    <cellStyle name="Normal 4 3 6 2" xfId="27967"/>
    <cellStyle name="Normal 4 3 7" xfId="27968"/>
    <cellStyle name="Normal 4 3 8" xfId="27969"/>
    <cellStyle name="Normal 4 3 9" xfId="27970"/>
    <cellStyle name="Normal 4 30" xfId="27971"/>
    <cellStyle name="Normal 4 30 2" xfId="27972"/>
    <cellStyle name="Normal 4 31" xfId="27973"/>
    <cellStyle name="Normal 4 31 2" xfId="27974"/>
    <cellStyle name="Normal 4 32" xfId="27975"/>
    <cellStyle name="Normal 4 32 2" xfId="27976"/>
    <cellStyle name="Normal 4 33" xfId="27977"/>
    <cellStyle name="Normal 4 33 2" xfId="27978"/>
    <cellStyle name="Normal 4 34" xfId="27979"/>
    <cellStyle name="Normal 4 34 2" xfId="27980"/>
    <cellStyle name="Normal 4 35" xfId="27981"/>
    <cellStyle name="Normal 4 36" xfId="27982"/>
    <cellStyle name="Normal 4 37" xfId="27983"/>
    <cellStyle name="Normal 4 38" xfId="27984"/>
    <cellStyle name="Normal 4 39" xfId="27985"/>
    <cellStyle name="Normal 4 4" xfId="27986"/>
    <cellStyle name="Normal 4 4 10" xfId="27987"/>
    <cellStyle name="Normal 4 4 11" xfId="27988"/>
    <cellStyle name="Normal 4 4 12" xfId="27989"/>
    <cellStyle name="Normal 4 4 13" xfId="27990"/>
    <cellStyle name="Normal 4 4 14" xfId="27991"/>
    <cellStyle name="Normal 4 4 15" xfId="27992"/>
    <cellStyle name="Normal 4 4 16" xfId="27993"/>
    <cellStyle name="Normal 4 4 2" xfId="27994"/>
    <cellStyle name="Normal 4 4 2 2" xfId="27995"/>
    <cellStyle name="Normal 4 4 3" xfId="27996"/>
    <cellStyle name="Normal 4 4 3 2" xfId="27997"/>
    <cellStyle name="Normal 4 4 4" xfId="27998"/>
    <cellStyle name="Normal 4 4 4 2" xfId="27999"/>
    <cellStyle name="Normal 4 4 5" xfId="28000"/>
    <cellStyle name="Normal 4 4 5 2" xfId="28001"/>
    <cellStyle name="Normal 4 4 6" xfId="28002"/>
    <cellStyle name="Normal 4 4 7" xfId="28003"/>
    <cellStyle name="Normal 4 4 8" xfId="28004"/>
    <cellStyle name="Normal 4 4 9" xfId="28005"/>
    <cellStyle name="Normal 4 40" xfId="28006"/>
    <cellStyle name="Normal 4 41" xfId="28007"/>
    <cellStyle name="Normal 4 42" xfId="28008"/>
    <cellStyle name="Normal 4 43" xfId="28009"/>
    <cellStyle name="Normal 4 44" xfId="28010"/>
    <cellStyle name="Normal 4 45" xfId="28011"/>
    <cellStyle name="Normal 4 46" xfId="28012"/>
    <cellStyle name="Normal 4 47" xfId="28013"/>
    <cellStyle name="Normal 4 48" xfId="28014"/>
    <cellStyle name="Normal 4 49" xfId="28015"/>
    <cellStyle name="Normal 4 5" xfId="28016"/>
    <cellStyle name="Normal 4 5 2" xfId="28017"/>
    <cellStyle name="Normal 4 5 3" xfId="28018"/>
    <cellStyle name="Normal 4 5 4" xfId="28019"/>
    <cellStyle name="Normal 4 5 5" xfId="28020"/>
    <cellStyle name="Normal 4 50" xfId="28021"/>
    <cellStyle name="Normal 4 51" xfId="28022"/>
    <cellStyle name="Normal 4 52" xfId="28023"/>
    <cellStyle name="Normal 4 53" xfId="28024"/>
    <cellStyle name="Normal 4 54" xfId="28025"/>
    <cellStyle name="Normal 4 55" xfId="28026"/>
    <cellStyle name="Normal 4 56" xfId="28027"/>
    <cellStyle name="Normal 4 57" xfId="28028"/>
    <cellStyle name="Normal 4 58" xfId="28029"/>
    <cellStyle name="Normal 4 59" xfId="28030"/>
    <cellStyle name="Normal 4 6" xfId="28031"/>
    <cellStyle name="Normal 4 6 2" xfId="28032"/>
    <cellStyle name="Normal 4 6 3" xfId="28033"/>
    <cellStyle name="Normal 4 6 4" xfId="28034"/>
    <cellStyle name="Normal 4 6 5" xfId="28035"/>
    <cellStyle name="Normal 4 60" xfId="28036"/>
    <cellStyle name="Normal 4 61" xfId="28037"/>
    <cellStyle name="Normal 4 62" xfId="28038"/>
    <cellStyle name="Normal 4 63" xfId="28039"/>
    <cellStyle name="Normal 4 64" xfId="28040"/>
    <cellStyle name="Normal 4 65" xfId="28041"/>
    <cellStyle name="Normal 4 66" xfId="28042"/>
    <cellStyle name="Normal 4 67" xfId="28043"/>
    <cellStyle name="Normal 4 68" xfId="28044"/>
    <cellStyle name="Normal 4 69" xfId="28045"/>
    <cellStyle name="Normal 4 7" xfId="28046"/>
    <cellStyle name="Normal 4 7 2" xfId="28047"/>
    <cellStyle name="Normal 4 7 3" xfId="28048"/>
    <cellStyle name="Normal 4 7 4" xfId="28049"/>
    <cellStyle name="Normal 4 7 5" xfId="28050"/>
    <cellStyle name="Normal 4 70" xfId="28051"/>
    <cellStyle name="Normal 4 71" xfId="28052"/>
    <cellStyle name="Normal 4 72" xfId="28053"/>
    <cellStyle name="Normal 4 73" xfId="28054"/>
    <cellStyle name="Normal 4 74" xfId="28055"/>
    <cellStyle name="Normal 4 75" xfId="28056"/>
    <cellStyle name="Normal 4 76" xfId="28057"/>
    <cellStyle name="Normal 4 77" xfId="28058"/>
    <cellStyle name="Normal 4 78" xfId="28059"/>
    <cellStyle name="Normal 4 79" xfId="28060"/>
    <cellStyle name="Normal 4 8" xfId="28061"/>
    <cellStyle name="Normal 4 8 2" xfId="28062"/>
    <cellStyle name="Normal 4 8 3" xfId="28063"/>
    <cellStyle name="Normal 4 8 4" xfId="28064"/>
    <cellStyle name="Normal 4 80" xfId="28065"/>
    <cellStyle name="Normal 4 81" xfId="28066"/>
    <cellStyle name="Normal 4 82" xfId="28067"/>
    <cellStyle name="Normal 4 83" xfId="28068"/>
    <cellStyle name="Normal 4 84" xfId="28069"/>
    <cellStyle name="Normal 4 85" xfId="28070"/>
    <cellStyle name="Normal 4 86" xfId="28071"/>
    <cellStyle name="Normal 4 87" xfId="28072"/>
    <cellStyle name="Normal 4 88" xfId="28073"/>
    <cellStyle name="Normal 4 89" xfId="28074"/>
    <cellStyle name="Normal 4 9" xfId="28075"/>
    <cellStyle name="Normal 4 9 2" xfId="28076"/>
    <cellStyle name="Normal 4 9 3" xfId="28077"/>
    <cellStyle name="Normal 4 9 4" xfId="28078"/>
    <cellStyle name="Normal 4 9 5" xfId="28079"/>
    <cellStyle name="Normal 4_ 5. Avanzada" xfId="28080"/>
    <cellStyle name="Normal 40" xfId="28081"/>
    <cellStyle name="Normal 40 10" xfId="28082"/>
    <cellStyle name="Normal 40 10 2" xfId="28083"/>
    <cellStyle name="Normal 40 100" xfId="28084"/>
    <cellStyle name="Normal 40 100 2" xfId="28085"/>
    <cellStyle name="Normal 40 101" xfId="28086"/>
    <cellStyle name="Normal 40 101 2" xfId="28087"/>
    <cellStyle name="Normal 40 102" xfId="28088"/>
    <cellStyle name="Normal 40 102 2" xfId="28089"/>
    <cellStyle name="Normal 40 103" xfId="28090"/>
    <cellStyle name="Normal 40 103 2" xfId="28091"/>
    <cellStyle name="Normal 40 104" xfId="28092"/>
    <cellStyle name="Normal 40 11" xfId="28093"/>
    <cellStyle name="Normal 40 11 2" xfId="28094"/>
    <cellStyle name="Normal 40 12" xfId="28095"/>
    <cellStyle name="Normal 40 12 2" xfId="28096"/>
    <cellStyle name="Normal 40 13" xfId="28097"/>
    <cellStyle name="Normal 40 13 2" xfId="28098"/>
    <cellStyle name="Normal 40 14" xfId="28099"/>
    <cellStyle name="Normal 40 14 2" xfId="28100"/>
    <cellStyle name="Normal 40 15" xfId="28101"/>
    <cellStyle name="Normal 40 15 2" xfId="28102"/>
    <cellStyle name="Normal 40 16" xfId="28103"/>
    <cellStyle name="Normal 40 16 2" xfId="28104"/>
    <cellStyle name="Normal 40 17" xfId="28105"/>
    <cellStyle name="Normal 40 17 2" xfId="28106"/>
    <cellStyle name="Normal 40 18" xfId="28107"/>
    <cellStyle name="Normal 40 18 2" xfId="28108"/>
    <cellStyle name="Normal 40 19" xfId="28109"/>
    <cellStyle name="Normal 40 19 2" xfId="28110"/>
    <cellStyle name="Normal 40 2" xfId="28111"/>
    <cellStyle name="Normal 40 2 2" xfId="28112"/>
    <cellStyle name="Normal 40 20" xfId="28113"/>
    <cellStyle name="Normal 40 20 2" xfId="28114"/>
    <cellStyle name="Normal 40 21" xfId="28115"/>
    <cellStyle name="Normal 40 21 2" xfId="28116"/>
    <cellStyle name="Normal 40 22" xfId="28117"/>
    <cellStyle name="Normal 40 22 2" xfId="28118"/>
    <cellStyle name="Normal 40 23" xfId="28119"/>
    <cellStyle name="Normal 40 23 2" xfId="28120"/>
    <cellStyle name="Normal 40 24" xfId="28121"/>
    <cellStyle name="Normal 40 24 2" xfId="28122"/>
    <cellStyle name="Normal 40 25" xfId="28123"/>
    <cellStyle name="Normal 40 25 2" xfId="28124"/>
    <cellStyle name="Normal 40 26" xfId="28125"/>
    <cellStyle name="Normal 40 26 2" xfId="28126"/>
    <cellStyle name="Normal 40 27" xfId="28127"/>
    <cellStyle name="Normal 40 27 2" xfId="28128"/>
    <cellStyle name="Normal 40 28" xfId="28129"/>
    <cellStyle name="Normal 40 28 2" xfId="28130"/>
    <cellStyle name="Normal 40 29" xfId="28131"/>
    <cellStyle name="Normal 40 29 2" xfId="28132"/>
    <cellStyle name="Normal 40 3" xfId="28133"/>
    <cellStyle name="Normal 40 3 2" xfId="28134"/>
    <cellStyle name="Normal 40 30" xfId="28135"/>
    <cellStyle name="Normal 40 30 2" xfId="28136"/>
    <cellStyle name="Normal 40 31" xfId="28137"/>
    <cellStyle name="Normal 40 31 2" xfId="28138"/>
    <cellStyle name="Normal 40 32" xfId="28139"/>
    <cellStyle name="Normal 40 32 2" xfId="28140"/>
    <cellStyle name="Normal 40 33" xfId="28141"/>
    <cellStyle name="Normal 40 33 2" xfId="28142"/>
    <cellStyle name="Normal 40 34" xfId="28143"/>
    <cellStyle name="Normal 40 34 2" xfId="28144"/>
    <cellStyle name="Normal 40 35" xfId="28145"/>
    <cellStyle name="Normal 40 35 2" xfId="28146"/>
    <cellStyle name="Normal 40 36" xfId="28147"/>
    <cellStyle name="Normal 40 36 2" xfId="28148"/>
    <cellStyle name="Normal 40 37" xfId="28149"/>
    <cellStyle name="Normal 40 37 2" xfId="28150"/>
    <cellStyle name="Normal 40 37 2 2" xfId="28151"/>
    <cellStyle name="Normal 40 37 3" xfId="28152"/>
    <cellStyle name="Normal 40 37 3 2" xfId="28153"/>
    <cellStyle name="Normal 40 37 4" xfId="28154"/>
    <cellStyle name="Normal 40 38" xfId="28155"/>
    <cellStyle name="Normal 40 38 2" xfId="28156"/>
    <cellStyle name="Normal 40 38 2 2" xfId="28157"/>
    <cellStyle name="Normal 40 38 3" xfId="28158"/>
    <cellStyle name="Normal 40 38 3 2" xfId="28159"/>
    <cellStyle name="Normal 40 38 4" xfId="28160"/>
    <cellStyle name="Normal 40 39" xfId="28161"/>
    <cellStyle name="Normal 40 39 2" xfId="28162"/>
    <cellStyle name="Normal 40 39 2 2" xfId="28163"/>
    <cellStyle name="Normal 40 39 3" xfId="28164"/>
    <cellStyle name="Normal 40 39 3 2" xfId="28165"/>
    <cellStyle name="Normal 40 39 4" xfId="28166"/>
    <cellStyle name="Normal 40 4" xfId="28167"/>
    <cellStyle name="Normal 40 4 2" xfId="28168"/>
    <cellStyle name="Normal 40 40" xfId="28169"/>
    <cellStyle name="Normal 40 40 2" xfId="28170"/>
    <cellStyle name="Normal 40 40 2 2" xfId="28171"/>
    <cellStyle name="Normal 40 40 3" xfId="28172"/>
    <cellStyle name="Normal 40 40 3 2" xfId="28173"/>
    <cellStyle name="Normal 40 40 4" xfId="28174"/>
    <cellStyle name="Normal 40 41" xfId="28175"/>
    <cellStyle name="Normal 40 41 2" xfId="28176"/>
    <cellStyle name="Normal 40 41 2 2" xfId="28177"/>
    <cellStyle name="Normal 40 41 3" xfId="28178"/>
    <cellStyle name="Normal 40 41 3 2" xfId="28179"/>
    <cellStyle name="Normal 40 41 4" xfId="28180"/>
    <cellStyle name="Normal 40 42" xfId="28181"/>
    <cellStyle name="Normal 40 42 2" xfId="28182"/>
    <cellStyle name="Normal 40 42 2 2" xfId="28183"/>
    <cellStyle name="Normal 40 42 3" xfId="28184"/>
    <cellStyle name="Normal 40 42 3 2" xfId="28185"/>
    <cellStyle name="Normal 40 42 4" xfId="28186"/>
    <cellStyle name="Normal 40 43" xfId="28187"/>
    <cellStyle name="Normal 40 43 2" xfId="28188"/>
    <cellStyle name="Normal 40 43 2 2" xfId="28189"/>
    <cellStyle name="Normal 40 43 3" xfId="28190"/>
    <cellStyle name="Normal 40 43 3 2" xfId="28191"/>
    <cellStyle name="Normal 40 43 4" xfId="28192"/>
    <cellStyle name="Normal 40 44" xfId="28193"/>
    <cellStyle name="Normal 40 44 2" xfId="28194"/>
    <cellStyle name="Normal 40 44 2 2" xfId="28195"/>
    <cellStyle name="Normal 40 44 3" xfId="28196"/>
    <cellStyle name="Normal 40 44 3 2" xfId="28197"/>
    <cellStyle name="Normal 40 44 4" xfId="28198"/>
    <cellStyle name="Normal 40 45" xfId="28199"/>
    <cellStyle name="Normal 40 45 2" xfId="28200"/>
    <cellStyle name="Normal 40 45 2 2" xfId="28201"/>
    <cellStyle name="Normal 40 45 3" xfId="28202"/>
    <cellStyle name="Normal 40 45 3 2" xfId="28203"/>
    <cellStyle name="Normal 40 45 4" xfId="28204"/>
    <cellStyle name="Normal 40 46" xfId="28205"/>
    <cellStyle name="Normal 40 46 2" xfId="28206"/>
    <cellStyle name="Normal 40 46 2 2" xfId="28207"/>
    <cellStyle name="Normal 40 46 3" xfId="28208"/>
    <cellStyle name="Normal 40 46 3 2" xfId="28209"/>
    <cellStyle name="Normal 40 46 4" xfId="28210"/>
    <cellStyle name="Normal 40 47" xfId="28211"/>
    <cellStyle name="Normal 40 47 2" xfId="28212"/>
    <cellStyle name="Normal 40 47 2 2" xfId="28213"/>
    <cellStyle name="Normal 40 47 3" xfId="28214"/>
    <cellStyle name="Normal 40 47 3 2" xfId="28215"/>
    <cellStyle name="Normal 40 47 4" xfId="28216"/>
    <cellStyle name="Normal 40 48" xfId="28217"/>
    <cellStyle name="Normal 40 48 2" xfId="28218"/>
    <cellStyle name="Normal 40 48 2 2" xfId="28219"/>
    <cellStyle name="Normal 40 48 3" xfId="28220"/>
    <cellStyle name="Normal 40 48 3 2" xfId="28221"/>
    <cellStyle name="Normal 40 48 4" xfId="28222"/>
    <cellStyle name="Normal 40 49" xfId="28223"/>
    <cellStyle name="Normal 40 49 2" xfId="28224"/>
    <cellStyle name="Normal 40 49 2 2" xfId="28225"/>
    <cellStyle name="Normal 40 49 3" xfId="28226"/>
    <cellStyle name="Normal 40 49 3 2" xfId="28227"/>
    <cellStyle name="Normal 40 49 4" xfId="28228"/>
    <cellStyle name="Normal 40 5" xfId="28229"/>
    <cellStyle name="Normal 40 5 2" xfId="28230"/>
    <cellStyle name="Normal 40 50" xfId="28231"/>
    <cellStyle name="Normal 40 50 2" xfId="28232"/>
    <cellStyle name="Normal 40 50 2 2" xfId="28233"/>
    <cellStyle name="Normal 40 50 3" xfId="28234"/>
    <cellStyle name="Normal 40 50 3 2" xfId="28235"/>
    <cellStyle name="Normal 40 50 4" xfId="28236"/>
    <cellStyle name="Normal 40 51" xfId="28237"/>
    <cellStyle name="Normal 40 51 2" xfId="28238"/>
    <cellStyle name="Normal 40 51 2 2" xfId="28239"/>
    <cellStyle name="Normal 40 51 3" xfId="28240"/>
    <cellStyle name="Normal 40 51 3 2" xfId="28241"/>
    <cellStyle name="Normal 40 51 4" xfId="28242"/>
    <cellStyle name="Normal 40 52" xfId="28243"/>
    <cellStyle name="Normal 40 52 2" xfId="28244"/>
    <cellStyle name="Normal 40 52 2 2" xfId="28245"/>
    <cellStyle name="Normal 40 52 3" xfId="28246"/>
    <cellStyle name="Normal 40 52 3 2" xfId="28247"/>
    <cellStyle name="Normal 40 52 4" xfId="28248"/>
    <cellStyle name="Normal 40 53" xfId="28249"/>
    <cellStyle name="Normal 40 53 2" xfId="28250"/>
    <cellStyle name="Normal 40 53 2 2" xfId="28251"/>
    <cellStyle name="Normal 40 53 3" xfId="28252"/>
    <cellStyle name="Normal 40 53 3 2" xfId="28253"/>
    <cellStyle name="Normal 40 53 4" xfId="28254"/>
    <cellStyle name="Normal 40 54" xfId="28255"/>
    <cellStyle name="Normal 40 54 2" xfId="28256"/>
    <cellStyle name="Normal 40 54 2 2" xfId="28257"/>
    <cellStyle name="Normal 40 54 3" xfId="28258"/>
    <cellStyle name="Normal 40 54 3 2" xfId="28259"/>
    <cellStyle name="Normal 40 54 4" xfId="28260"/>
    <cellStyle name="Normal 40 55" xfId="28261"/>
    <cellStyle name="Normal 40 55 2" xfId="28262"/>
    <cellStyle name="Normal 40 55 2 2" xfId="28263"/>
    <cellStyle name="Normal 40 55 3" xfId="28264"/>
    <cellStyle name="Normal 40 55 3 2" xfId="28265"/>
    <cellStyle name="Normal 40 55 4" xfId="28266"/>
    <cellStyle name="Normal 40 56" xfId="28267"/>
    <cellStyle name="Normal 40 56 2" xfId="28268"/>
    <cellStyle name="Normal 40 56 2 2" xfId="28269"/>
    <cellStyle name="Normal 40 56 3" xfId="28270"/>
    <cellStyle name="Normal 40 56 3 2" xfId="28271"/>
    <cellStyle name="Normal 40 56 4" xfId="28272"/>
    <cellStyle name="Normal 40 57" xfId="28273"/>
    <cellStyle name="Normal 40 57 2" xfId="28274"/>
    <cellStyle name="Normal 40 57 2 2" xfId="28275"/>
    <cellStyle name="Normal 40 57 3" xfId="28276"/>
    <cellStyle name="Normal 40 57 3 2" xfId="28277"/>
    <cellStyle name="Normal 40 57 4" xfId="28278"/>
    <cellStyle name="Normal 40 58" xfId="28279"/>
    <cellStyle name="Normal 40 58 2" xfId="28280"/>
    <cellStyle name="Normal 40 58 2 2" xfId="28281"/>
    <cellStyle name="Normal 40 58 3" xfId="28282"/>
    <cellStyle name="Normal 40 58 3 2" xfId="28283"/>
    <cellStyle name="Normal 40 58 4" xfId="28284"/>
    <cellStyle name="Normal 40 59" xfId="28285"/>
    <cellStyle name="Normal 40 59 2" xfId="28286"/>
    <cellStyle name="Normal 40 59 2 2" xfId="28287"/>
    <cellStyle name="Normal 40 59 3" xfId="28288"/>
    <cellStyle name="Normal 40 59 3 2" xfId="28289"/>
    <cellStyle name="Normal 40 59 4" xfId="28290"/>
    <cellStyle name="Normal 40 6" xfId="28291"/>
    <cellStyle name="Normal 40 6 2" xfId="28292"/>
    <cellStyle name="Normal 40 60" xfId="28293"/>
    <cellStyle name="Normal 40 60 2" xfId="28294"/>
    <cellStyle name="Normal 40 60 2 2" xfId="28295"/>
    <cellStyle name="Normal 40 60 3" xfId="28296"/>
    <cellStyle name="Normal 40 60 3 2" xfId="28297"/>
    <cellStyle name="Normal 40 60 4" xfId="28298"/>
    <cellStyle name="Normal 40 61" xfId="28299"/>
    <cellStyle name="Normal 40 61 2" xfId="28300"/>
    <cellStyle name="Normal 40 61 2 2" xfId="28301"/>
    <cellStyle name="Normal 40 61 3" xfId="28302"/>
    <cellStyle name="Normal 40 61 3 2" xfId="28303"/>
    <cellStyle name="Normal 40 61 4" xfId="28304"/>
    <cellStyle name="Normal 40 62" xfId="28305"/>
    <cellStyle name="Normal 40 62 2" xfId="28306"/>
    <cellStyle name="Normal 40 62 2 2" xfId="28307"/>
    <cellStyle name="Normal 40 62 3" xfId="28308"/>
    <cellStyle name="Normal 40 62 3 2" xfId="28309"/>
    <cellStyle name="Normal 40 62 4" xfId="28310"/>
    <cellStyle name="Normal 40 63" xfId="28311"/>
    <cellStyle name="Normal 40 63 2" xfId="28312"/>
    <cellStyle name="Normal 40 63 2 2" xfId="28313"/>
    <cellStyle name="Normal 40 63 3" xfId="28314"/>
    <cellStyle name="Normal 40 63 3 2" xfId="28315"/>
    <cellStyle name="Normal 40 63 4" xfId="28316"/>
    <cellStyle name="Normal 40 64" xfId="28317"/>
    <cellStyle name="Normal 40 64 2" xfId="28318"/>
    <cellStyle name="Normal 40 64 2 2" xfId="28319"/>
    <cellStyle name="Normal 40 64 3" xfId="28320"/>
    <cellStyle name="Normal 40 64 3 2" xfId="28321"/>
    <cellStyle name="Normal 40 64 4" xfId="28322"/>
    <cellStyle name="Normal 40 65" xfId="28323"/>
    <cellStyle name="Normal 40 65 2" xfId="28324"/>
    <cellStyle name="Normal 40 65 2 2" xfId="28325"/>
    <cellStyle name="Normal 40 65 3" xfId="28326"/>
    <cellStyle name="Normal 40 65 3 2" xfId="28327"/>
    <cellStyle name="Normal 40 65 4" xfId="28328"/>
    <cellStyle name="Normal 40 66" xfId="28329"/>
    <cellStyle name="Normal 40 66 2" xfId="28330"/>
    <cellStyle name="Normal 40 66 2 2" xfId="28331"/>
    <cellStyle name="Normal 40 66 3" xfId="28332"/>
    <cellStyle name="Normal 40 66 3 2" xfId="28333"/>
    <cellStyle name="Normal 40 66 4" xfId="28334"/>
    <cellStyle name="Normal 40 67" xfId="28335"/>
    <cellStyle name="Normal 40 67 2" xfId="28336"/>
    <cellStyle name="Normal 40 67 2 2" xfId="28337"/>
    <cellStyle name="Normal 40 67 3" xfId="28338"/>
    <cellStyle name="Normal 40 67 3 2" xfId="28339"/>
    <cellStyle name="Normal 40 67 4" xfId="28340"/>
    <cellStyle name="Normal 40 68" xfId="28341"/>
    <cellStyle name="Normal 40 68 2" xfId="28342"/>
    <cellStyle name="Normal 40 68 2 2" xfId="28343"/>
    <cellStyle name="Normal 40 68 3" xfId="28344"/>
    <cellStyle name="Normal 40 68 3 2" xfId="28345"/>
    <cellStyle name="Normal 40 68 4" xfId="28346"/>
    <cellStyle name="Normal 40 69" xfId="28347"/>
    <cellStyle name="Normal 40 69 2" xfId="28348"/>
    <cellStyle name="Normal 40 69 2 2" xfId="28349"/>
    <cellStyle name="Normal 40 69 3" xfId="28350"/>
    <cellStyle name="Normal 40 69 3 2" xfId="28351"/>
    <cellStyle name="Normal 40 69 4" xfId="28352"/>
    <cellStyle name="Normal 40 7" xfId="28353"/>
    <cellStyle name="Normal 40 7 2" xfId="28354"/>
    <cellStyle name="Normal 40 70" xfId="28355"/>
    <cellStyle name="Normal 40 70 2" xfId="28356"/>
    <cellStyle name="Normal 40 70 2 2" xfId="28357"/>
    <cellStyle name="Normal 40 70 3" xfId="28358"/>
    <cellStyle name="Normal 40 70 3 2" xfId="28359"/>
    <cellStyle name="Normal 40 70 4" xfId="28360"/>
    <cellStyle name="Normal 40 71" xfId="28361"/>
    <cellStyle name="Normal 40 71 2" xfId="28362"/>
    <cellStyle name="Normal 40 71 2 2" xfId="28363"/>
    <cellStyle name="Normal 40 71 3" xfId="28364"/>
    <cellStyle name="Normal 40 71 3 2" xfId="28365"/>
    <cellStyle name="Normal 40 71 4" xfId="28366"/>
    <cellStyle name="Normal 40 72" xfId="28367"/>
    <cellStyle name="Normal 40 72 2" xfId="28368"/>
    <cellStyle name="Normal 40 72 2 2" xfId="28369"/>
    <cellStyle name="Normal 40 72 3" xfId="28370"/>
    <cellStyle name="Normal 40 72 3 2" xfId="28371"/>
    <cellStyle name="Normal 40 72 4" xfId="28372"/>
    <cellStyle name="Normal 40 73" xfId="28373"/>
    <cellStyle name="Normal 40 73 2" xfId="28374"/>
    <cellStyle name="Normal 40 73 2 2" xfId="28375"/>
    <cellStyle name="Normal 40 73 3" xfId="28376"/>
    <cellStyle name="Normal 40 73 3 2" xfId="28377"/>
    <cellStyle name="Normal 40 73 4" xfId="28378"/>
    <cellStyle name="Normal 40 74" xfId="28379"/>
    <cellStyle name="Normal 40 74 2" xfId="28380"/>
    <cellStyle name="Normal 40 75" xfId="28381"/>
    <cellStyle name="Normal 40 75 2" xfId="28382"/>
    <cellStyle name="Normal 40 76" xfId="28383"/>
    <cellStyle name="Normal 40 76 2" xfId="28384"/>
    <cellStyle name="Normal 40 77" xfId="28385"/>
    <cellStyle name="Normal 40 77 2" xfId="28386"/>
    <cellStyle name="Normal 40 78" xfId="28387"/>
    <cellStyle name="Normal 40 78 2" xfId="28388"/>
    <cellStyle name="Normal 40 79" xfId="28389"/>
    <cellStyle name="Normal 40 79 2" xfId="28390"/>
    <cellStyle name="Normal 40 8" xfId="28391"/>
    <cellStyle name="Normal 40 8 2" xfId="28392"/>
    <cellStyle name="Normal 40 80" xfId="28393"/>
    <cellStyle name="Normal 40 80 2" xfId="28394"/>
    <cellStyle name="Normal 40 81" xfId="28395"/>
    <cellStyle name="Normal 40 81 2" xfId="28396"/>
    <cellStyle name="Normal 40 82" xfId="28397"/>
    <cellStyle name="Normal 40 82 2" xfId="28398"/>
    <cellStyle name="Normal 40 83" xfId="28399"/>
    <cellStyle name="Normal 40 83 2" xfId="28400"/>
    <cellStyle name="Normal 40 84" xfId="28401"/>
    <cellStyle name="Normal 40 84 2" xfId="28402"/>
    <cellStyle name="Normal 40 85" xfId="28403"/>
    <cellStyle name="Normal 40 85 2" xfId="28404"/>
    <cellStyle name="Normal 40 86" xfId="28405"/>
    <cellStyle name="Normal 40 86 2" xfId="28406"/>
    <cellStyle name="Normal 40 87" xfId="28407"/>
    <cellStyle name="Normal 40 87 2" xfId="28408"/>
    <cellStyle name="Normal 40 88" xfId="28409"/>
    <cellStyle name="Normal 40 88 2" xfId="28410"/>
    <cellStyle name="Normal 40 89" xfId="28411"/>
    <cellStyle name="Normal 40 89 2" xfId="28412"/>
    <cellStyle name="Normal 40 9" xfId="28413"/>
    <cellStyle name="Normal 40 9 2" xfId="28414"/>
    <cellStyle name="Normal 40 90" xfId="28415"/>
    <cellStyle name="Normal 40 90 2" xfId="28416"/>
    <cellStyle name="Normal 40 91" xfId="28417"/>
    <cellStyle name="Normal 40 91 2" xfId="28418"/>
    <cellStyle name="Normal 40 92" xfId="28419"/>
    <cellStyle name="Normal 40 92 2" xfId="28420"/>
    <cellStyle name="Normal 40 93" xfId="28421"/>
    <cellStyle name="Normal 40 93 2" xfId="28422"/>
    <cellStyle name="Normal 40 94" xfId="28423"/>
    <cellStyle name="Normal 40 94 2" xfId="28424"/>
    <cellStyle name="Normal 40 95" xfId="28425"/>
    <cellStyle name="Normal 40 95 2" xfId="28426"/>
    <cellStyle name="Normal 40 96" xfId="28427"/>
    <cellStyle name="Normal 40 96 2" xfId="28428"/>
    <cellStyle name="Normal 40 97" xfId="28429"/>
    <cellStyle name="Normal 40 97 2" xfId="28430"/>
    <cellStyle name="Normal 40 98" xfId="28431"/>
    <cellStyle name="Normal 40 98 2" xfId="28432"/>
    <cellStyle name="Normal 40 99" xfId="28433"/>
    <cellStyle name="Normal 40 99 2" xfId="28434"/>
    <cellStyle name="Normal 41" xfId="28435"/>
    <cellStyle name="Normal 41 10" xfId="28436"/>
    <cellStyle name="Normal 41 10 2" xfId="28437"/>
    <cellStyle name="Normal 41 100" xfId="28438"/>
    <cellStyle name="Normal 41 100 2" xfId="28439"/>
    <cellStyle name="Normal 41 101" xfId="28440"/>
    <cellStyle name="Normal 41 101 2" xfId="28441"/>
    <cellStyle name="Normal 41 102" xfId="28442"/>
    <cellStyle name="Normal 41 102 2" xfId="28443"/>
    <cellStyle name="Normal 41 103" xfId="28444"/>
    <cellStyle name="Normal 41 103 2" xfId="28445"/>
    <cellStyle name="Normal 41 104" xfId="28446"/>
    <cellStyle name="Normal 41 11" xfId="28447"/>
    <cellStyle name="Normal 41 11 2" xfId="28448"/>
    <cellStyle name="Normal 41 12" xfId="28449"/>
    <cellStyle name="Normal 41 12 2" xfId="28450"/>
    <cellStyle name="Normal 41 13" xfId="28451"/>
    <cellStyle name="Normal 41 13 2" xfId="28452"/>
    <cellStyle name="Normal 41 14" xfId="28453"/>
    <cellStyle name="Normal 41 14 2" xfId="28454"/>
    <cellStyle name="Normal 41 15" xfId="28455"/>
    <cellStyle name="Normal 41 15 2" xfId="28456"/>
    <cellStyle name="Normal 41 16" xfId="28457"/>
    <cellStyle name="Normal 41 16 2" xfId="28458"/>
    <cellStyle name="Normal 41 17" xfId="28459"/>
    <cellStyle name="Normal 41 17 2" xfId="28460"/>
    <cellStyle name="Normal 41 18" xfId="28461"/>
    <cellStyle name="Normal 41 18 2" xfId="28462"/>
    <cellStyle name="Normal 41 19" xfId="28463"/>
    <cellStyle name="Normal 41 19 2" xfId="28464"/>
    <cellStyle name="Normal 41 2" xfId="28465"/>
    <cellStyle name="Normal 41 2 2" xfId="28466"/>
    <cellStyle name="Normal 41 20" xfId="28467"/>
    <cellStyle name="Normal 41 20 2" xfId="28468"/>
    <cellStyle name="Normal 41 21" xfId="28469"/>
    <cellStyle name="Normal 41 21 2" xfId="28470"/>
    <cellStyle name="Normal 41 22" xfId="28471"/>
    <cellStyle name="Normal 41 22 2" xfId="28472"/>
    <cellStyle name="Normal 41 23" xfId="28473"/>
    <cellStyle name="Normal 41 23 2" xfId="28474"/>
    <cellStyle name="Normal 41 24" xfId="28475"/>
    <cellStyle name="Normal 41 24 2" xfId="28476"/>
    <cellStyle name="Normal 41 25" xfId="28477"/>
    <cellStyle name="Normal 41 25 2" xfId="28478"/>
    <cellStyle name="Normal 41 26" xfId="28479"/>
    <cellStyle name="Normal 41 26 2" xfId="28480"/>
    <cellStyle name="Normal 41 27" xfId="28481"/>
    <cellStyle name="Normal 41 27 2" xfId="28482"/>
    <cellStyle name="Normal 41 28" xfId="28483"/>
    <cellStyle name="Normal 41 28 2" xfId="28484"/>
    <cellStyle name="Normal 41 29" xfId="28485"/>
    <cellStyle name="Normal 41 29 2" xfId="28486"/>
    <cellStyle name="Normal 41 3" xfId="28487"/>
    <cellStyle name="Normal 41 3 2" xfId="28488"/>
    <cellStyle name="Normal 41 30" xfId="28489"/>
    <cellStyle name="Normal 41 30 2" xfId="28490"/>
    <cellStyle name="Normal 41 31" xfId="28491"/>
    <cellStyle name="Normal 41 31 2" xfId="28492"/>
    <cellStyle name="Normal 41 32" xfId="28493"/>
    <cellStyle name="Normal 41 32 2" xfId="28494"/>
    <cellStyle name="Normal 41 33" xfId="28495"/>
    <cellStyle name="Normal 41 33 2" xfId="28496"/>
    <cellStyle name="Normal 41 34" xfId="28497"/>
    <cellStyle name="Normal 41 34 2" xfId="28498"/>
    <cellStyle name="Normal 41 35" xfId="28499"/>
    <cellStyle name="Normal 41 35 2" xfId="28500"/>
    <cellStyle name="Normal 41 36" xfId="28501"/>
    <cellStyle name="Normal 41 36 2" xfId="28502"/>
    <cellStyle name="Normal 41 37" xfId="28503"/>
    <cellStyle name="Normal 41 37 2" xfId="28504"/>
    <cellStyle name="Normal 41 37 2 2" xfId="28505"/>
    <cellStyle name="Normal 41 37 3" xfId="28506"/>
    <cellStyle name="Normal 41 37 3 2" xfId="28507"/>
    <cellStyle name="Normal 41 37 4" xfId="28508"/>
    <cellStyle name="Normal 41 38" xfId="28509"/>
    <cellStyle name="Normal 41 38 2" xfId="28510"/>
    <cellStyle name="Normal 41 38 2 2" xfId="28511"/>
    <cellStyle name="Normal 41 38 3" xfId="28512"/>
    <cellStyle name="Normal 41 38 3 2" xfId="28513"/>
    <cellStyle name="Normal 41 38 4" xfId="28514"/>
    <cellStyle name="Normal 41 39" xfId="28515"/>
    <cellStyle name="Normal 41 39 2" xfId="28516"/>
    <cellStyle name="Normal 41 39 2 2" xfId="28517"/>
    <cellStyle name="Normal 41 39 3" xfId="28518"/>
    <cellStyle name="Normal 41 39 3 2" xfId="28519"/>
    <cellStyle name="Normal 41 39 4" xfId="28520"/>
    <cellStyle name="Normal 41 4" xfId="28521"/>
    <cellStyle name="Normal 41 4 2" xfId="28522"/>
    <cellStyle name="Normal 41 40" xfId="28523"/>
    <cellStyle name="Normal 41 40 2" xfId="28524"/>
    <cellStyle name="Normal 41 40 2 2" xfId="28525"/>
    <cellStyle name="Normal 41 40 3" xfId="28526"/>
    <cellStyle name="Normal 41 40 3 2" xfId="28527"/>
    <cellStyle name="Normal 41 40 4" xfId="28528"/>
    <cellStyle name="Normal 41 41" xfId="28529"/>
    <cellStyle name="Normal 41 41 2" xfId="28530"/>
    <cellStyle name="Normal 41 41 2 2" xfId="28531"/>
    <cellStyle name="Normal 41 41 3" xfId="28532"/>
    <cellStyle name="Normal 41 41 3 2" xfId="28533"/>
    <cellStyle name="Normal 41 41 4" xfId="28534"/>
    <cellStyle name="Normal 41 42" xfId="28535"/>
    <cellStyle name="Normal 41 42 2" xfId="28536"/>
    <cellStyle name="Normal 41 42 2 2" xfId="28537"/>
    <cellStyle name="Normal 41 42 3" xfId="28538"/>
    <cellStyle name="Normal 41 42 3 2" xfId="28539"/>
    <cellStyle name="Normal 41 42 4" xfId="28540"/>
    <cellStyle name="Normal 41 43" xfId="28541"/>
    <cellStyle name="Normal 41 43 2" xfId="28542"/>
    <cellStyle name="Normal 41 43 2 2" xfId="28543"/>
    <cellStyle name="Normal 41 43 3" xfId="28544"/>
    <cellStyle name="Normal 41 43 3 2" xfId="28545"/>
    <cellStyle name="Normal 41 43 4" xfId="28546"/>
    <cellStyle name="Normal 41 44" xfId="28547"/>
    <cellStyle name="Normal 41 44 2" xfId="28548"/>
    <cellStyle name="Normal 41 44 2 2" xfId="28549"/>
    <cellStyle name="Normal 41 44 3" xfId="28550"/>
    <cellStyle name="Normal 41 44 3 2" xfId="28551"/>
    <cellStyle name="Normal 41 44 4" xfId="28552"/>
    <cellStyle name="Normal 41 45" xfId="28553"/>
    <cellStyle name="Normal 41 45 2" xfId="28554"/>
    <cellStyle name="Normal 41 45 2 2" xfId="28555"/>
    <cellStyle name="Normal 41 45 3" xfId="28556"/>
    <cellStyle name="Normal 41 45 3 2" xfId="28557"/>
    <cellStyle name="Normal 41 45 4" xfId="28558"/>
    <cellStyle name="Normal 41 46" xfId="28559"/>
    <cellStyle name="Normal 41 46 2" xfId="28560"/>
    <cellStyle name="Normal 41 46 2 2" xfId="28561"/>
    <cellStyle name="Normal 41 46 3" xfId="28562"/>
    <cellStyle name="Normal 41 46 3 2" xfId="28563"/>
    <cellStyle name="Normal 41 46 4" xfId="28564"/>
    <cellStyle name="Normal 41 47" xfId="28565"/>
    <cellStyle name="Normal 41 47 2" xfId="28566"/>
    <cellStyle name="Normal 41 47 2 2" xfId="28567"/>
    <cellStyle name="Normal 41 47 3" xfId="28568"/>
    <cellStyle name="Normal 41 47 3 2" xfId="28569"/>
    <cellStyle name="Normal 41 47 4" xfId="28570"/>
    <cellStyle name="Normal 41 48" xfId="28571"/>
    <cellStyle name="Normal 41 48 2" xfId="28572"/>
    <cellStyle name="Normal 41 48 2 2" xfId="28573"/>
    <cellStyle name="Normal 41 48 3" xfId="28574"/>
    <cellStyle name="Normal 41 48 3 2" xfId="28575"/>
    <cellStyle name="Normal 41 48 4" xfId="28576"/>
    <cellStyle name="Normal 41 49" xfId="28577"/>
    <cellStyle name="Normal 41 49 2" xfId="28578"/>
    <cellStyle name="Normal 41 49 2 2" xfId="28579"/>
    <cellStyle name="Normal 41 49 3" xfId="28580"/>
    <cellStyle name="Normal 41 49 3 2" xfId="28581"/>
    <cellStyle name="Normal 41 49 4" xfId="28582"/>
    <cellStyle name="Normal 41 5" xfId="28583"/>
    <cellStyle name="Normal 41 5 2" xfId="28584"/>
    <cellStyle name="Normal 41 50" xfId="28585"/>
    <cellStyle name="Normal 41 50 2" xfId="28586"/>
    <cellStyle name="Normal 41 50 2 2" xfId="28587"/>
    <cellStyle name="Normal 41 50 3" xfId="28588"/>
    <cellStyle name="Normal 41 50 3 2" xfId="28589"/>
    <cellStyle name="Normal 41 50 4" xfId="28590"/>
    <cellStyle name="Normal 41 51" xfId="28591"/>
    <cellStyle name="Normal 41 51 2" xfId="28592"/>
    <cellStyle name="Normal 41 51 2 2" xfId="28593"/>
    <cellStyle name="Normal 41 51 3" xfId="28594"/>
    <cellStyle name="Normal 41 51 3 2" xfId="28595"/>
    <cellStyle name="Normal 41 51 4" xfId="28596"/>
    <cellStyle name="Normal 41 52" xfId="28597"/>
    <cellStyle name="Normal 41 52 2" xfId="28598"/>
    <cellStyle name="Normal 41 52 2 2" xfId="28599"/>
    <cellStyle name="Normal 41 52 3" xfId="28600"/>
    <cellStyle name="Normal 41 52 3 2" xfId="28601"/>
    <cellStyle name="Normal 41 52 4" xfId="28602"/>
    <cellStyle name="Normal 41 53" xfId="28603"/>
    <cellStyle name="Normal 41 53 2" xfId="28604"/>
    <cellStyle name="Normal 41 53 2 2" xfId="28605"/>
    <cellStyle name="Normal 41 53 3" xfId="28606"/>
    <cellStyle name="Normal 41 53 3 2" xfId="28607"/>
    <cellStyle name="Normal 41 53 4" xfId="28608"/>
    <cellStyle name="Normal 41 54" xfId="28609"/>
    <cellStyle name="Normal 41 54 2" xfId="28610"/>
    <cellStyle name="Normal 41 54 2 2" xfId="28611"/>
    <cellStyle name="Normal 41 54 3" xfId="28612"/>
    <cellStyle name="Normal 41 54 3 2" xfId="28613"/>
    <cellStyle name="Normal 41 54 4" xfId="28614"/>
    <cellStyle name="Normal 41 55" xfId="28615"/>
    <cellStyle name="Normal 41 55 2" xfId="28616"/>
    <cellStyle name="Normal 41 55 2 2" xfId="28617"/>
    <cellStyle name="Normal 41 55 3" xfId="28618"/>
    <cellStyle name="Normal 41 55 3 2" xfId="28619"/>
    <cellStyle name="Normal 41 55 4" xfId="28620"/>
    <cellStyle name="Normal 41 56" xfId="28621"/>
    <cellStyle name="Normal 41 56 2" xfId="28622"/>
    <cellStyle name="Normal 41 56 2 2" xfId="28623"/>
    <cellStyle name="Normal 41 56 3" xfId="28624"/>
    <cellStyle name="Normal 41 56 3 2" xfId="28625"/>
    <cellStyle name="Normal 41 56 4" xfId="28626"/>
    <cellStyle name="Normal 41 57" xfId="28627"/>
    <cellStyle name="Normal 41 57 2" xfId="28628"/>
    <cellStyle name="Normal 41 57 2 2" xfId="28629"/>
    <cellStyle name="Normal 41 57 3" xfId="28630"/>
    <cellStyle name="Normal 41 57 3 2" xfId="28631"/>
    <cellStyle name="Normal 41 57 4" xfId="28632"/>
    <cellStyle name="Normal 41 58" xfId="28633"/>
    <cellStyle name="Normal 41 58 2" xfId="28634"/>
    <cellStyle name="Normal 41 58 2 2" xfId="28635"/>
    <cellStyle name="Normal 41 58 3" xfId="28636"/>
    <cellStyle name="Normal 41 58 3 2" xfId="28637"/>
    <cellStyle name="Normal 41 58 4" xfId="28638"/>
    <cellStyle name="Normal 41 59" xfId="28639"/>
    <cellStyle name="Normal 41 59 2" xfId="28640"/>
    <cellStyle name="Normal 41 59 2 2" xfId="28641"/>
    <cellStyle name="Normal 41 59 3" xfId="28642"/>
    <cellStyle name="Normal 41 59 3 2" xfId="28643"/>
    <cellStyle name="Normal 41 59 4" xfId="28644"/>
    <cellStyle name="Normal 41 6" xfId="28645"/>
    <cellStyle name="Normal 41 6 2" xfId="28646"/>
    <cellStyle name="Normal 41 60" xfId="28647"/>
    <cellStyle name="Normal 41 60 2" xfId="28648"/>
    <cellStyle name="Normal 41 60 2 2" xfId="28649"/>
    <cellStyle name="Normal 41 60 3" xfId="28650"/>
    <cellStyle name="Normal 41 60 3 2" xfId="28651"/>
    <cellStyle name="Normal 41 60 4" xfId="28652"/>
    <cellStyle name="Normal 41 61" xfId="28653"/>
    <cellStyle name="Normal 41 61 2" xfId="28654"/>
    <cellStyle name="Normal 41 61 2 2" xfId="28655"/>
    <cellStyle name="Normal 41 61 3" xfId="28656"/>
    <cellStyle name="Normal 41 61 3 2" xfId="28657"/>
    <cellStyle name="Normal 41 61 4" xfId="28658"/>
    <cellStyle name="Normal 41 62" xfId="28659"/>
    <cellStyle name="Normal 41 62 2" xfId="28660"/>
    <cellStyle name="Normal 41 62 2 2" xfId="28661"/>
    <cellStyle name="Normal 41 62 3" xfId="28662"/>
    <cellStyle name="Normal 41 62 3 2" xfId="28663"/>
    <cellStyle name="Normal 41 62 4" xfId="28664"/>
    <cellStyle name="Normal 41 63" xfId="28665"/>
    <cellStyle name="Normal 41 63 2" xfId="28666"/>
    <cellStyle name="Normal 41 63 2 2" xfId="28667"/>
    <cellStyle name="Normal 41 63 3" xfId="28668"/>
    <cellStyle name="Normal 41 63 3 2" xfId="28669"/>
    <cellStyle name="Normal 41 63 4" xfId="28670"/>
    <cellStyle name="Normal 41 64" xfId="28671"/>
    <cellStyle name="Normal 41 64 2" xfId="28672"/>
    <cellStyle name="Normal 41 64 2 2" xfId="28673"/>
    <cellStyle name="Normal 41 64 3" xfId="28674"/>
    <cellStyle name="Normal 41 64 3 2" xfId="28675"/>
    <cellStyle name="Normal 41 64 4" xfId="28676"/>
    <cellStyle name="Normal 41 65" xfId="28677"/>
    <cellStyle name="Normal 41 65 2" xfId="28678"/>
    <cellStyle name="Normal 41 65 2 2" xfId="28679"/>
    <cellStyle name="Normal 41 65 3" xfId="28680"/>
    <cellStyle name="Normal 41 65 3 2" xfId="28681"/>
    <cellStyle name="Normal 41 65 4" xfId="28682"/>
    <cellStyle name="Normal 41 66" xfId="28683"/>
    <cellStyle name="Normal 41 66 2" xfId="28684"/>
    <cellStyle name="Normal 41 66 2 2" xfId="28685"/>
    <cellStyle name="Normal 41 66 3" xfId="28686"/>
    <cellStyle name="Normal 41 66 3 2" xfId="28687"/>
    <cellStyle name="Normal 41 66 4" xfId="28688"/>
    <cellStyle name="Normal 41 67" xfId="28689"/>
    <cellStyle name="Normal 41 67 2" xfId="28690"/>
    <cellStyle name="Normal 41 67 2 2" xfId="28691"/>
    <cellStyle name="Normal 41 67 3" xfId="28692"/>
    <cellStyle name="Normal 41 67 3 2" xfId="28693"/>
    <cellStyle name="Normal 41 67 4" xfId="28694"/>
    <cellStyle name="Normal 41 68" xfId="28695"/>
    <cellStyle name="Normal 41 68 2" xfId="28696"/>
    <cellStyle name="Normal 41 68 2 2" xfId="28697"/>
    <cellStyle name="Normal 41 68 3" xfId="28698"/>
    <cellStyle name="Normal 41 68 3 2" xfId="28699"/>
    <cellStyle name="Normal 41 68 4" xfId="28700"/>
    <cellStyle name="Normal 41 69" xfId="28701"/>
    <cellStyle name="Normal 41 69 2" xfId="28702"/>
    <cellStyle name="Normal 41 69 2 2" xfId="28703"/>
    <cellStyle name="Normal 41 69 3" xfId="28704"/>
    <cellStyle name="Normal 41 69 3 2" xfId="28705"/>
    <cellStyle name="Normal 41 69 4" xfId="28706"/>
    <cellStyle name="Normal 41 7" xfId="28707"/>
    <cellStyle name="Normal 41 7 2" xfId="28708"/>
    <cellStyle name="Normal 41 70" xfId="28709"/>
    <cellStyle name="Normal 41 70 2" xfId="28710"/>
    <cellStyle name="Normal 41 70 2 2" xfId="28711"/>
    <cellStyle name="Normal 41 70 3" xfId="28712"/>
    <cellStyle name="Normal 41 70 3 2" xfId="28713"/>
    <cellStyle name="Normal 41 70 4" xfId="28714"/>
    <cellStyle name="Normal 41 71" xfId="28715"/>
    <cellStyle name="Normal 41 71 2" xfId="28716"/>
    <cellStyle name="Normal 41 71 2 2" xfId="28717"/>
    <cellStyle name="Normal 41 71 3" xfId="28718"/>
    <cellStyle name="Normal 41 71 3 2" xfId="28719"/>
    <cellStyle name="Normal 41 71 4" xfId="28720"/>
    <cellStyle name="Normal 41 72" xfId="28721"/>
    <cellStyle name="Normal 41 72 2" xfId="28722"/>
    <cellStyle name="Normal 41 72 2 2" xfId="28723"/>
    <cellStyle name="Normal 41 72 3" xfId="28724"/>
    <cellStyle name="Normal 41 72 3 2" xfId="28725"/>
    <cellStyle name="Normal 41 72 4" xfId="28726"/>
    <cellStyle name="Normal 41 73" xfId="28727"/>
    <cellStyle name="Normal 41 73 2" xfId="28728"/>
    <cellStyle name="Normal 41 73 2 2" xfId="28729"/>
    <cellStyle name="Normal 41 73 3" xfId="28730"/>
    <cellStyle name="Normal 41 73 3 2" xfId="28731"/>
    <cellStyle name="Normal 41 73 4" xfId="28732"/>
    <cellStyle name="Normal 41 74" xfId="28733"/>
    <cellStyle name="Normal 41 74 2" xfId="28734"/>
    <cellStyle name="Normal 41 75" xfId="28735"/>
    <cellStyle name="Normal 41 75 2" xfId="28736"/>
    <cellStyle name="Normal 41 76" xfId="28737"/>
    <cellStyle name="Normal 41 76 2" xfId="28738"/>
    <cellStyle name="Normal 41 77" xfId="28739"/>
    <cellStyle name="Normal 41 77 2" xfId="28740"/>
    <cellStyle name="Normal 41 78" xfId="28741"/>
    <cellStyle name="Normal 41 78 2" xfId="28742"/>
    <cellStyle name="Normal 41 79" xfId="28743"/>
    <cellStyle name="Normal 41 79 2" xfId="28744"/>
    <cellStyle name="Normal 41 8" xfId="28745"/>
    <cellStyle name="Normal 41 8 2" xfId="28746"/>
    <cellStyle name="Normal 41 80" xfId="28747"/>
    <cellStyle name="Normal 41 80 2" xfId="28748"/>
    <cellStyle name="Normal 41 81" xfId="28749"/>
    <cellStyle name="Normal 41 81 2" xfId="28750"/>
    <cellStyle name="Normal 41 82" xfId="28751"/>
    <cellStyle name="Normal 41 82 2" xfId="28752"/>
    <cellStyle name="Normal 41 83" xfId="28753"/>
    <cellStyle name="Normal 41 83 2" xfId="28754"/>
    <cellStyle name="Normal 41 84" xfId="28755"/>
    <cellStyle name="Normal 41 84 2" xfId="28756"/>
    <cellStyle name="Normal 41 85" xfId="28757"/>
    <cellStyle name="Normal 41 85 2" xfId="28758"/>
    <cellStyle name="Normal 41 86" xfId="28759"/>
    <cellStyle name="Normal 41 86 2" xfId="28760"/>
    <cellStyle name="Normal 41 87" xfId="28761"/>
    <cellStyle name="Normal 41 87 2" xfId="28762"/>
    <cellStyle name="Normal 41 88" xfId="28763"/>
    <cellStyle name="Normal 41 88 2" xfId="28764"/>
    <cellStyle name="Normal 41 89" xfId="28765"/>
    <cellStyle name="Normal 41 89 2" xfId="28766"/>
    <cellStyle name="Normal 41 9" xfId="28767"/>
    <cellStyle name="Normal 41 9 2" xfId="28768"/>
    <cellStyle name="Normal 41 90" xfId="28769"/>
    <cellStyle name="Normal 41 90 2" xfId="28770"/>
    <cellStyle name="Normal 41 91" xfId="28771"/>
    <cellStyle name="Normal 41 91 2" xfId="28772"/>
    <cellStyle name="Normal 41 92" xfId="28773"/>
    <cellStyle name="Normal 41 92 2" xfId="28774"/>
    <cellStyle name="Normal 41 93" xfId="28775"/>
    <cellStyle name="Normal 41 93 2" xfId="28776"/>
    <cellStyle name="Normal 41 94" xfId="28777"/>
    <cellStyle name="Normal 41 94 2" xfId="28778"/>
    <cellStyle name="Normal 41 95" xfId="28779"/>
    <cellStyle name="Normal 41 95 2" xfId="28780"/>
    <cellStyle name="Normal 41 96" xfId="28781"/>
    <cellStyle name="Normal 41 96 2" xfId="28782"/>
    <cellStyle name="Normal 41 97" xfId="28783"/>
    <cellStyle name="Normal 41 97 2" xfId="28784"/>
    <cellStyle name="Normal 41 98" xfId="28785"/>
    <cellStyle name="Normal 41 98 2" xfId="28786"/>
    <cellStyle name="Normal 41 99" xfId="28787"/>
    <cellStyle name="Normal 41 99 2" xfId="28788"/>
    <cellStyle name="Normal 42" xfId="28789"/>
    <cellStyle name="Normal 42 10" xfId="28790"/>
    <cellStyle name="Normal 42 10 2" xfId="28791"/>
    <cellStyle name="Normal 42 100" xfId="28792"/>
    <cellStyle name="Normal 42 100 2" xfId="28793"/>
    <cellStyle name="Normal 42 101" xfId="28794"/>
    <cellStyle name="Normal 42 101 2" xfId="28795"/>
    <cellStyle name="Normal 42 102" xfId="28796"/>
    <cellStyle name="Normal 42 102 2" xfId="28797"/>
    <cellStyle name="Normal 42 103" xfId="28798"/>
    <cellStyle name="Normal 42 103 2" xfId="28799"/>
    <cellStyle name="Normal 42 104" xfId="28800"/>
    <cellStyle name="Normal 42 11" xfId="28801"/>
    <cellStyle name="Normal 42 11 2" xfId="28802"/>
    <cellStyle name="Normal 42 12" xfId="28803"/>
    <cellStyle name="Normal 42 12 2" xfId="28804"/>
    <cellStyle name="Normal 42 13" xfId="28805"/>
    <cellStyle name="Normal 42 13 2" xfId="28806"/>
    <cellStyle name="Normal 42 14" xfId="28807"/>
    <cellStyle name="Normal 42 14 2" xfId="28808"/>
    <cellStyle name="Normal 42 15" xfId="28809"/>
    <cellStyle name="Normal 42 15 2" xfId="28810"/>
    <cellStyle name="Normal 42 16" xfId="28811"/>
    <cellStyle name="Normal 42 16 2" xfId="28812"/>
    <cellStyle name="Normal 42 17" xfId="28813"/>
    <cellStyle name="Normal 42 17 2" xfId="28814"/>
    <cellStyle name="Normal 42 18" xfId="28815"/>
    <cellStyle name="Normal 42 18 2" xfId="28816"/>
    <cellStyle name="Normal 42 19" xfId="28817"/>
    <cellStyle name="Normal 42 19 2" xfId="28818"/>
    <cellStyle name="Normal 42 2" xfId="28819"/>
    <cellStyle name="Normal 42 2 2" xfId="28820"/>
    <cellStyle name="Normal 42 20" xfId="28821"/>
    <cellStyle name="Normal 42 20 2" xfId="28822"/>
    <cellStyle name="Normal 42 21" xfId="28823"/>
    <cellStyle name="Normal 42 21 2" xfId="28824"/>
    <cellStyle name="Normal 42 22" xfId="28825"/>
    <cellStyle name="Normal 42 22 2" xfId="28826"/>
    <cellStyle name="Normal 42 23" xfId="28827"/>
    <cellStyle name="Normal 42 23 2" xfId="28828"/>
    <cellStyle name="Normal 42 24" xfId="28829"/>
    <cellStyle name="Normal 42 24 2" xfId="28830"/>
    <cellStyle name="Normal 42 25" xfId="28831"/>
    <cellStyle name="Normal 42 25 2" xfId="28832"/>
    <cellStyle name="Normal 42 26" xfId="28833"/>
    <cellStyle name="Normal 42 26 2" xfId="28834"/>
    <cellStyle name="Normal 42 27" xfId="28835"/>
    <cellStyle name="Normal 42 27 2" xfId="28836"/>
    <cellStyle name="Normal 42 28" xfId="28837"/>
    <cellStyle name="Normal 42 28 2" xfId="28838"/>
    <cellStyle name="Normal 42 29" xfId="28839"/>
    <cellStyle name="Normal 42 29 2" xfId="28840"/>
    <cellStyle name="Normal 42 3" xfId="28841"/>
    <cellStyle name="Normal 42 3 2" xfId="28842"/>
    <cellStyle name="Normal 42 30" xfId="28843"/>
    <cellStyle name="Normal 42 30 2" xfId="28844"/>
    <cellStyle name="Normal 42 31" xfId="28845"/>
    <cellStyle name="Normal 42 31 2" xfId="28846"/>
    <cellStyle name="Normal 42 32" xfId="28847"/>
    <cellStyle name="Normal 42 32 2" xfId="28848"/>
    <cellStyle name="Normal 42 33" xfId="28849"/>
    <cellStyle name="Normal 42 33 2" xfId="28850"/>
    <cellStyle name="Normal 42 34" xfId="28851"/>
    <cellStyle name="Normal 42 34 2" xfId="28852"/>
    <cellStyle name="Normal 42 35" xfId="28853"/>
    <cellStyle name="Normal 42 35 2" xfId="28854"/>
    <cellStyle name="Normal 42 36" xfId="28855"/>
    <cellStyle name="Normal 42 36 2" xfId="28856"/>
    <cellStyle name="Normal 42 37" xfId="28857"/>
    <cellStyle name="Normal 42 37 2" xfId="28858"/>
    <cellStyle name="Normal 42 37 2 2" xfId="28859"/>
    <cellStyle name="Normal 42 37 3" xfId="28860"/>
    <cellStyle name="Normal 42 37 3 2" xfId="28861"/>
    <cellStyle name="Normal 42 37 4" xfId="28862"/>
    <cellStyle name="Normal 42 38" xfId="28863"/>
    <cellStyle name="Normal 42 38 2" xfId="28864"/>
    <cellStyle name="Normal 42 38 2 2" xfId="28865"/>
    <cellStyle name="Normal 42 38 3" xfId="28866"/>
    <cellStyle name="Normal 42 38 3 2" xfId="28867"/>
    <cellStyle name="Normal 42 38 4" xfId="28868"/>
    <cellStyle name="Normal 42 39" xfId="28869"/>
    <cellStyle name="Normal 42 39 2" xfId="28870"/>
    <cellStyle name="Normal 42 39 2 2" xfId="28871"/>
    <cellStyle name="Normal 42 39 3" xfId="28872"/>
    <cellStyle name="Normal 42 39 3 2" xfId="28873"/>
    <cellStyle name="Normal 42 39 4" xfId="28874"/>
    <cellStyle name="Normal 42 4" xfId="28875"/>
    <cellStyle name="Normal 42 4 2" xfId="28876"/>
    <cellStyle name="Normal 42 40" xfId="28877"/>
    <cellStyle name="Normal 42 40 2" xfId="28878"/>
    <cellStyle name="Normal 42 40 2 2" xfId="28879"/>
    <cellStyle name="Normal 42 40 3" xfId="28880"/>
    <cellStyle name="Normal 42 40 3 2" xfId="28881"/>
    <cellStyle name="Normal 42 40 4" xfId="28882"/>
    <cellStyle name="Normal 42 41" xfId="28883"/>
    <cellStyle name="Normal 42 41 2" xfId="28884"/>
    <cellStyle name="Normal 42 41 2 2" xfId="28885"/>
    <cellStyle name="Normal 42 41 3" xfId="28886"/>
    <cellStyle name="Normal 42 41 3 2" xfId="28887"/>
    <cellStyle name="Normal 42 41 4" xfId="28888"/>
    <cellStyle name="Normal 42 42" xfId="28889"/>
    <cellStyle name="Normal 42 42 2" xfId="28890"/>
    <cellStyle name="Normal 42 42 2 2" xfId="28891"/>
    <cellStyle name="Normal 42 42 3" xfId="28892"/>
    <cellStyle name="Normal 42 42 3 2" xfId="28893"/>
    <cellStyle name="Normal 42 42 4" xfId="28894"/>
    <cellStyle name="Normal 42 43" xfId="28895"/>
    <cellStyle name="Normal 42 43 2" xfId="28896"/>
    <cellStyle name="Normal 42 43 2 2" xfId="28897"/>
    <cellStyle name="Normal 42 43 3" xfId="28898"/>
    <cellStyle name="Normal 42 43 3 2" xfId="28899"/>
    <cellStyle name="Normal 42 43 4" xfId="28900"/>
    <cellStyle name="Normal 42 44" xfId="28901"/>
    <cellStyle name="Normal 42 44 2" xfId="28902"/>
    <cellStyle name="Normal 42 44 2 2" xfId="28903"/>
    <cellStyle name="Normal 42 44 3" xfId="28904"/>
    <cellStyle name="Normal 42 44 3 2" xfId="28905"/>
    <cellStyle name="Normal 42 44 4" xfId="28906"/>
    <cellStyle name="Normal 42 45" xfId="28907"/>
    <cellStyle name="Normal 42 45 2" xfId="28908"/>
    <cellStyle name="Normal 42 45 2 2" xfId="28909"/>
    <cellStyle name="Normal 42 45 3" xfId="28910"/>
    <cellStyle name="Normal 42 45 3 2" xfId="28911"/>
    <cellStyle name="Normal 42 45 4" xfId="28912"/>
    <cellStyle name="Normal 42 46" xfId="28913"/>
    <cellStyle name="Normal 42 46 2" xfId="28914"/>
    <cellStyle name="Normal 42 46 2 2" xfId="28915"/>
    <cellStyle name="Normal 42 46 3" xfId="28916"/>
    <cellStyle name="Normal 42 46 3 2" xfId="28917"/>
    <cellStyle name="Normal 42 46 4" xfId="28918"/>
    <cellStyle name="Normal 42 47" xfId="28919"/>
    <cellStyle name="Normal 42 47 2" xfId="28920"/>
    <cellStyle name="Normal 42 47 2 2" xfId="28921"/>
    <cellStyle name="Normal 42 47 3" xfId="28922"/>
    <cellStyle name="Normal 42 47 3 2" xfId="28923"/>
    <cellStyle name="Normal 42 47 4" xfId="28924"/>
    <cellStyle name="Normal 42 48" xfId="28925"/>
    <cellStyle name="Normal 42 48 2" xfId="28926"/>
    <cellStyle name="Normal 42 48 2 2" xfId="28927"/>
    <cellStyle name="Normal 42 48 3" xfId="28928"/>
    <cellStyle name="Normal 42 48 3 2" xfId="28929"/>
    <cellStyle name="Normal 42 48 4" xfId="28930"/>
    <cellStyle name="Normal 42 49" xfId="28931"/>
    <cellStyle name="Normal 42 49 2" xfId="28932"/>
    <cellStyle name="Normal 42 49 2 2" xfId="28933"/>
    <cellStyle name="Normal 42 49 3" xfId="28934"/>
    <cellStyle name="Normal 42 49 3 2" xfId="28935"/>
    <cellStyle name="Normal 42 49 4" xfId="28936"/>
    <cellStyle name="Normal 42 5" xfId="28937"/>
    <cellStyle name="Normal 42 5 2" xfId="28938"/>
    <cellStyle name="Normal 42 50" xfId="28939"/>
    <cellStyle name="Normal 42 50 2" xfId="28940"/>
    <cellStyle name="Normal 42 50 2 2" xfId="28941"/>
    <cellStyle name="Normal 42 50 3" xfId="28942"/>
    <cellStyle name="Normal 42 50 3 2" xfId="28943"/>
    <cellStyle name="Normal 42 50 4" xfId="28944"/>
    <cellStyle name="Normal 42 51" xfId="28945"/>
    <cellStyle name="Normal 42 51 2" xfId="28946"/>
    <cellStyle name="Normal 42 51 2 2" xfId="28947"/>
    <cellStyle name="Normal 42 51 3" xfId="28948"/>
    <cellStyle name="Normal 42 51 3 2" xfId="28949"/>
    <cellStyle name="Normal 42 51 4" xfId="28950"/>
    <cellStyle name="Normal 42 52" xfId="28951"/>
    <cellStyle name="Normal 42 52 2" xfId="28952"/>
    <cellStyle name="Normal 42 52 2 2" xfId="28953"/>
    <cellStyle name="Normal 42 52 3" xfId="28954"/>
    <cellStyle name="Normal 42 52 3 2" xfId="28955"/>
    <cellStyle name="Normal 42 52 4" xfId="28956"/>
    <cellStyle name="Normal 42 53" xfId="28957"/>
    <cellStyle name="Normal 42 53 2" xfId="28958"/>
    <cellStyle name="Normal 42 53 2 2" xfId="28959"/>
    <cellStyle name="Normal 42 53 3" xfId="28960"/>
    <cellStyle name="Normal 42 53 3 2" xfId="28961"/>
    <cellStyle name="Normal 42 53 4" xfId="28962"/>
    <cellStyle name="Normal 42 54" xfId="28963"/>
    <cellStyle name="Normal 42 54 2" xfId="28964"/>
    <cellStyle name="Normal 42 54 2 2" xfId="28965"/>
    <cellStyle name="Normal 42 54 3" xfId="28966"/>
    <cellStyle name="Normal 42 54 3 2" xfId="28967"/>
    <cellStyle name="Normal 42 54 4" xfId="28968"/>
    <cellStyle name="Normal 42 55" xfId="28969"/>
    <cellStyle name="Normal 42 55 2" xfId="28970"/>
    <cellStyle name="Normal 42 55 2 2" xfId="28971"/>
    <cellStyle name="Normal 42 55 3" xfId="28972"/>
    <cellStyle name="Normal 42 55 3 2" xfId="28973"/>
    <cellStyle name="Normal 42 55 4" xfId="28974"/>
    <cellStyle name="Normal 42 56" xfId="28975"/>
    <cellStyle name="Normal 42 56 2" xfId="28976"/>
    <cellStyle name="Normal 42 56 2 2" xfId="28977"/>
    <cellStyle name="Normal 42 56 3" xfId="28978"/>
    <cellStyle name="Normal 42 56 3 2" xfId="28979"/>
    <cellStyle name="Normal 42 56 4" xfId="28980"/>
    <cellStyle name="Normal 42 57" xfId="28981"/>
    <cellStyle name="Normal 42 57 2" xfId="28982"/>
    <cellStyle name="Normal 42 57 2 2" xfId="28983"/>
    <cellStyle name="Normal 42 57 3" xfId="28984"/>
    <cellStyle name="Normal 42 57 3 2" xfId="28985"/>
    <cellStyle name="Normal 42 57 4" xfId="28986"/>
    <cellStyle name="Normal 42 58" xfId="28987"/>
    <cellStyle name="Normal 42 58 2" xfId="28988"/>
    <cellStyle name="Normal 42 58 2 2" xfId="28989"/>
    <cellStyle name="Normal 42 58 3" xfId="28990"/>
    <cellStyle name="Normal 42 58 3 2" xfId="28991"/>
    <cellStyle name="Normal 42 58 4" xfId="28992"/>
    <cellStyle name="Normal 42 59" xfId="28993"/>
    <cellStyle name="Normal 42 59 2" xfId="28994"/>
    <cellStyle name="Normal 42 59 2 2" xfId="28995"/>
    <cellStyle name="Normal 42 59 3" xfId="28996"/>
    <cellStyle name="Normal 42 59 3 2" xfId="28997"/>
    <cellStyle name="Normal 42 59 4" xfId="28998"/>
    <cellStyle name="Normal 42 6" xfId="28999"/>
    <cellStyle name="Normal 42 6 2" xfId="29000"/>
    <cellStyle name="Normal 42 60" xfId="29001"/>
    <cellStyle name="Normal 42 60 2" xfId="29002"/>
    <cellStyle name="Normal 42 60 2 2" xfId="29003"/>
    <cellStyle name="Normal 42 60 3" xfId="29004"/>
    <cellStyle name="Normal 42 60 3 2" xfId="29005"/>
    <cellStyle name="Normal 42 60 4" xfId="29006"/>
    <cellStyle name="Normal 42 61" xfId="29007"/>
    <cellStyle name="Normal 42 61 2" xfId="29008"/>
    <cellStyle name="Normal 42 61 2 2" xfId="29009"/>
    <cellStyle name="Normal 42 61 3" xfId="29010"/>
    <cellStyle name="Normal 42 61 3 2" xfId="29011"/>
    <cellStyle name="Normal 42 61 4" xfId="29012"/>
    <cellStyle name="Normal 42 62" xfId="29013"/>
    <cellStyle name="Normal 42 62 2" xfId="29014"/>
    <cellStyle name="Normal 42 62 2 2" xfId="29015"/>
    <cellStyle name="Normal 42 62 3" xfId="29016"/>
    <cellStyle name="Normal 42 62 3 2" xfId="29017"/>
    <cellStyle name="Normal 42 62 4" xfId="29018"/>
    <cellStyle name="Normal 42 63" xfId="29019"/>
    <cellStyle name="Normal 42 63 2" xfId="29020"/>
    <cellStyle name="Normal 42 63 2 2" xfId="29021"/>
    <cellStyle name="Normal 42 63 3" xfId="29022"/>
    <cellStyle name="Normal 42 63 3 2" xfId="29023"/>
    <cellStyle name="Normal 42 63 4" xfId="29024"/>
    <cellStyle name="Normal 42 64" xfId="29025"/>
    <cellStyle name="Normal 42 64 2" xfId="29026"/>
    <cellStyle name="Normal 42 64 2 2" xfId="29027"/>
    <cellStyle name="Normal 42 64 3" xfId="29028"/>
    <cellStyle name="Normal 42 64 3 2" xfId="29029"/>
    <cellStyle name="Normal 42 64 4" xfId="29030"/>
    <cellStyle name="Normal 42 65" xfId="29031"/>
    <cellStyle name="Normal 42 65 2" xfId="29032"/>
    <cellStyle name="Normal 42 65 2 2" xfId="29033"/>
    <cellStyle name="Normal 42 65 3" xfId="29034"/>
    <cellStyle name="Normal 42 65 3 2" xfId="29035"/>
    <cellStyle name="Normal 42 65 4" xfId="29036"/>
    <cellStyle name="Normal 42 66" xfId="29037"/>
    <cellStyle name="Normal 42 66 2" xfId="29038"/>
    <cellStyle name="Normal 42 66 2 2" xfId="29039"/>
    <cellStyle name="Normal 42 66 3" xfId="29040"/>
    <cellStyle name="Normal 42 66 3 2" xfId="29041"/>
    <cellStyle name="Normal 42 66 4" xfId="29042"/>
    <cellStyle name="Normal 42 67" xfId="29043"/>
    <cellStyle name="Normal 42 67 2" xfId="29044"/>
    <cellStyle name="Normal 42 67 2 2" xfId="29045"/>
    <cellStyle name="Normal 42 67 3" xfId="29046"/>
    <cellStyle name="Normal 42 67 3 2" xfId="29047"/>
    <cellStyle name="Normal 42 67 4" xfId="29048"/>
    <cellStyle name="Normal 42 68" xfId="29049"/>
    <cellStyle name="Normal 42 68 2" xfId="29050"/>
    <cellStyle name="Normal 42 68 2 2" xfId="29051"/>
    <cellStyle name="Normal 42 68 3" xfId="29052"/>
    <cellStyle name="Normal 42 68 3 2" xfId="29053"/>
    <cellStyle name="Normal 42 68 4" xfId="29054"/>
    <cellStyle name="Normal 42 69" xfId="29055"/>
    <cellStyle name="Normal 42 69 2" xfId="29056"/>
    <cellStyle name="Normal 42 69 2 2" xfId="29057"/>
    <cellStyle name="Normal 42 69 3" xfId="29058"/>
    <cellStyle name="Normal 42 69 3 2" xfId="29059"/>
    <cellStyle name="Normal 42 69 4" xfId="29060"/>
    <cellStyle name="Normal 42 7" xfId="29061"/>
    <cellStyle name="Normal 42 7 2" xfId="29062"/>
    <cellStyle name="Normal 42 70" xfId="29063"/>
    <cellStyle name="Normal 42 70 2" xfId="29064"/>
    <cellStyle name="Normal 42 70 2 2" xfId="29065"/>
    <cellStyle name="Normal 42 70 3" xfId="29066"/>
    <cellStyle name="Normal 42 70 3 2" xfId="29067"/>
    <cellStyle name="Normal 42 70 4" xfId="29068"/>
    <cellStyle name="Normal 42 71" xfId="29069"/>
    <cellStyle name="Normal 42 71 2" xfId="29070"/>
    <cellStyle name="Normal 42 71 2 2" xfId="29071"/>
    <cellStyle name="Normal 42 71 3" xfId="29072"/>
    <cellStyle name="Normal 42 71 3 2" xfId="29073"/>
    <cellStyle name="Normal 42 71 4" xfId="29074"/>
    <cellStyle name="Normal 42 72" xfId="29075"/>
    <cellStyle name="Normal 42 72 2" xfId="29076"/>
    <cellStyle name="Normal 42 72 2 2" xfId="29077"/>
    <cellStyle name="Normal 42 72 3" xfId="29078"/>
    <cellStyle name="Normal 42 72 3 2" xfId="29079"/>
    <cellStyle name="Normal 42 72 4" xfId="29080"/>
    <cellStyle name="Normal 42 73" xfId="29081"/>
    <cellStyle name="Normal 42 73 2" xfId="29082"/>
    <cellStyle name="Normal 42 73 2 2" xfId="29083"/>
    <cellStyle name="Normal 42 73 3" xfId="29084"/>
    <cellStyle name="Normal 42 73 3 2" xfId="29085"/>
    <cellStyle name="Normal 42 73 4" xfId="29086"/>
    <cellStyle name="Normal 42 74" xfId="29087"/>
    <cellStyle name="Normal 42 74 2" xfId="29088"/>
    <cellStyle name="Normal 42 75" xfId="29089"/>
    <cellStyle name="Normal 42 75 2" xfId="29090"/>
    <cellStyle name="Normal 42 76" xfId="29091"/>
    <cellStyle name="Normal 42 76 2" xfId="29092"/>
    <cellStyle name="Normal 42 77" xfId="29093"/>
    <cellStyle name="Normal 42 77 2" xfId="29094"/>
    <cellStyle name="Normal 42 78" xfId="29095"/>
    <cellStyle name="Normal 42 78 2" xfId="29096"/>
    <cellStyle name="Normal 42 79" xfId="29097"/>
    <cellStyle name="Normal 42 79 2" xfId="29098"/>
    <cellStyle name="Normal 42 8" xfId="29099"/>
    <cellStyle name="Normal 42 8 2" xfId="29100"/>
    <cellStyle name="Normal 42 80" xfId="29101"/>
    <cellStyle name="Normal 42 80 2" xfId="29102"/>
    <cellStyle name="Normal 42 81" xfId="29103"/>
    <cellStyle name="Normal 42 81 2" xfId="29104"/>
    <cellStyle name="Normal 42 82" xfId="29105"/>
    <cellStyle name="Normal 42 82 2" xfId="29106"/>
    <cellStyle name="Normal 42 83" xfId="29107"/>
    <cellStyle name="Normal 42 83 2" xfId="29108"/>
    <cellStyle name="Normal 42 84" xfId="29109"/>
    <cellStyle name="Normal 42 84 2" xfId="29110"/>
    <cellStyle name="Normal 42 85" xfId="29111"/>
    <cellStyle name="Normal 42 85 2" xfId="29112"/>
    <cellStyle name="Normal 42 86" xfId="29113"/>
    <cellStyle name="Normal 42 86 2" xfId="29114"/>
    <cellStyle name="Normal 42 87" xfId="29115"/>
    <cellStyle name="Normal 42 87 2" xfId="29116"/>
    <cellStyle name="Normal 42 88" xfId="29117"/>
    <cellStyle name="Normal 42 88 2" xfId="29118"/>
    <cellStyle name="Normal 42 89" xfId="29119"/>
    <cellStyle name="Normal 42 89 2" xfId="29120"/>
    <cellStyle name="Normal 42 9" xfId="29121"/>
    <cellStyle name="Normal 42 9 2" xfId="29122"/>
    <cellStyle name="Normal 42 90" xfId="29123"/>
    <cellStyle name="Normal 42 90 2" xfId="29124"/>
    <cellStyle name="Normal 42 91" xfId="29125"/>
    <cellStyle name="Normal 42 91 2" xfId="29126"/>
    <cellStyle name="Normal 42 92" xfId="29127"/>
    <cellStyle name="Normal 42 92 2" xfId="29128"/>
    <cellStyle name="Normal 42 93" xfId="29129"/>
    <cellStyle name="Normal 42 93 2" xfId="29130"/>
    <cellStyle name="Normal 42 94" xfId="29131"/>
    <cellStyle name="Normal 42 94 2" xfId="29132"/>
    <cellStyle name="Normal 42 95" xfId="29133"/>
    <cellStyle name="Normal 42 95 2" xfId="29134"/>
    <cellStyle name="Normal 42 96" xfId="29135"/>
    <cellStyle name="Normal 42 96 2" xfId="29136"/>
    <cellStyle name="Normal 42 97" xfId="29137"/>
    <cellStyle name="Normal 42 97 2" xfId="29138"/>
    <cellStyle name="Normal 42 98" xfId="29139"/>
    <cellStyle name="Normal 42 98 2" xfId="29140"/>
    <cellStyle name="Normal 42 99" xfId="29141"/>
    <cellStyle name="Normal 42 99 2" xfId="29142"/>
    <cellStyle name="Normal 43" xfId="29143"/>
    <cellStyle name="Normal 43 10" xfId="29144"/>
    <cellStyle name="Normal 43 10 2" xfId="29145"/>
    <cellStyle name="Normal 43 100" xfId="29146"/>
    <cellStyle name="Normal 43 100 2" xfId="29147"/>
    <cellStyle name="Normal 43 101" xfId="29148"/>
    <cellStyle name="Normal 43 101 2" xfId="29149"/>
    <cellStyle name="Normal 43 102" xfId="29150"/>
    <cellStyle name="Normal 43 102 2" xfId="29151"/>
    <cellStyle name="Normal 43 103" xfId="29152"/>
    <cellStyle name="Normal 43 103 2" xfId="29153"/>
    <cellStyle name="Normal 43 104" xfId="29154"/>
    <cellStyle name="Normal 43 11" xfId="29155"/>
    <cellStyle name="Normal 43 11 2" xfId="29156"/>
    <cellStyle name="Normal 43 12" xfId="29157"/>
    <cellStyle name="Normal 43 12 2" xfId="29158"/>
    <cellStyle name="Normal 43 13" xfId="29159"/>
    <cellStyle name="Normal 43 13 2" xfId="29160"/>
    <cellStyle name="Normal 43 14" xfId="29161"/>
    <cellStyle name="Normal 43 14 2" xfId="29162"/>
    <cellStyle name="Normal 43 15" xfId="29163"/>
    <cellStyle name="Normal 43 15 2" xfId="29164"/>
    <cellStyle name="Normal 43 16" xfId="29165"/>
    <cellStyle name="Normal 43 16 2" xfId="29166"/>
    <cellStyle name="Normal 43 17" xfId="29167"/>
    <cellStyle name="Normal 43 17 2" xfId="29168"/>
    <cellStyle name="Normal 43 18" xfId="29169"/>
    <cellStyle name="Normal 43 18 2" xfId="29170"/>
    <cellStyle name="Normal 43 19" xfId="29171"/>
    <cellStyle name="Normal 43 19 2" xfId="29172"/>
    <cellStyle name="Normal 43 2" xfId="29173"/>
    <cellStyle name="Normal 43 2 2" xfId="29174"/>
    <cellStyle name="Normal 43 20" xfId="29175"/>
    <cellStyle name="Normal 43 20 2" xfId="29176"/>
    <cellStyle name="Normal 43 21" xfId="29177"/>
    <cellStyle name="Normal 43 21 2" xfId="29178"/>
    <cellStyle name="Normal 43 22" xfId="29179"/>
    <cellStyle name="Normal 43 22 2" xfId="29180"/>
    <cellStyle name="Normal 43 23" xfId="29181"/>
    <cellStyle name="Normal 43 23 2" xfId="29182"/>
    <cellStyle name="Normal 43 24" xfId="29183"/>
    <cellStyle name="Normal 43 24 2" xfId="29184"/>
    <cellStyle name="Normal 43 25" xfId="29185"/>
    <cellStyle name="Normal 43 25 2" xfId="29186"/>
    <cellStyle name="Normal 43 26" xfId="29187"/>
    <cellStyle name="Normal 43 26 2" xfId="29188"/>
    <cellStyle name="Normal 43 27" xfId="29189"/>
    <cellStyle name="Normal 43 27 2" xfId="29190"/>
    <cellStyle name="Normal 43 28" xfId="29191"/>
    <cellStyle name="Normal 43 28 2" xfId="29192"/>
    <cellStyle name="Normal 43 29" xfId="29193"/>
    <cellStyle name="Normal 43 29 2" xfId="29194"/>
    <cellStyle name="Normal 43 3" xfId="29195"/>
    <cellStyle name="Normal 43 3 2" xfId="29196"/>
    <cellStyle name="Normal 43 30" xfId="29197"/>
    <cellStyle name="Normal 43 30 2" xfId="29198"/>
    <cellStyle name="Normal 43 31" xfId="29199"/>
    <cellStyle name="Normal 43 31 2" xfId="29200"/>
    <cellStyle name="Normal 43 32" xfId="29201"/>
    <cellStyle name="Normal 43 32 2" xfId="29202"/>
    <cellStyle name="Normal 43 33" xfId="29203"/>
    <cellStyle name="Normal 43 33 2" xfId="29204"/>
    <cellStyle name="Normal 43 34" xfId="29205"/>
    <cellStyle name="Normal 43 34 2" xfId="29206"/>
    <cellStyle name="Normal 43 35" xfId="29207"/>
    <cellStyle name="Normal 43 35 2" xfId="29208"/>
    <cellStyle name="Normal 43 36" xfId="29209"/>
    <cellStyle name="Normal 43 36 2" xfId="29210"/>
    <cellStyle name="Normal 43 37" xfId="29211"/>
    <cellStyle name="Normal 43 37 2" xfId="29212"/>
    <cellStyle name="Normal 43 37 2 2" xfId="29213"/>
    <cellStyle name="Normal 43 37 3" xfId="29214"/>
    <cellStyle name="Normal 43 37 3 2" xfId="29215"/>
    <cellStyle name="Normal 43 37 4" xfId="29216"/>
    <cellStyle name="Normal 43 38" xfId="29217"/>
    <cellStyle name="Normal 43 38 2" xfId="29218"/>
    <cellStyle name="Normal 43 38 2 2" xfId="29219"/>
    <cellStyle name="Normal 43 38 3" xfId="29220"/>
    <cellStyle name="Normal 43 38 3 2" xfId="29221"/>
    <cellStyle name="Normal 43 38 4" xfId="29222"/>
    <cellStyle name="Normal 43 39" xfId="29223"/>
    <cellStyle name="Normal 43 39 2" xfId="29224"/>
    <cellStyle name="Normal 43 39 2 2" xfId="29225"/>
    <cellStyle name="Normal 43 39 3" xfId="29226"/>
    <cellStyle name="Normal 43 39 3 2" xfId="29227"/>
    <cellStyle name="Normal 43 39 4" xfId="29228"/>
    <cellStyle name="Normal 43 4" xfId="29229"/>
    <cellStyle name="Normal 43 4 2" xfId="29230"/>
    <cellStyle name="Normal 43 40" xfId="29231"/>
    <cellStyle name="Normal 43 40 2" xfId="29232"/>
    <cellStyle name="Normal 43 40 2 2" xfId="29233"/>
    <cellStyle name="Normal 43 40 3" xfId="29234"/>
    <cellStyle name="Normal 43 40 3 2" xfId="29235"/>
    <cellStyle name="Normal 43 40 4" xfId="29236"/>
    <cellStyle name="Normal 43 41" xfId="29237"/>
    <cellStyle name="Normal 43 41 2" xfId="29238"/>
    <cellStyle name="Normal 43 41 2 2" xfId="29239"/>
    <cellStyle name="Normal 43 41 3" xfId="29240"/>
    <cellStyle name="Normal 43 41 3 2" xfId="29241"/>
    <cellStyle name="Normal 43 41 4" xfId="29242"/>
    <cellStyle name="Normal 43 42" xfId="29243"/>
    <cellStyle name="Normal 43 42 2" xfId="29244"/>
    <cellStyle name="Normal 43 42 2 2" xfId="29245"/>
    <cellStyle name="Normal 43 42 3" xfId="29246"/>
    <cellStyle name="Normal 43 42 3 2" xfId="29247"/>
    <cellStyle name="Normal 43 42 4" xfId="29248"/>
    <cellStyle name="Normal 43 43" xfId="29249"/>
    <cellStyle name="Normal 43 43 2" xfId="29250"/>
    <cellStyle name="Normal 43 43 2 2" xfId="29251"/>
    <cellStyle name="Normal 43 43 3" xfId="29252"/>
    <cellStyle name="Normal 43 43 3 2" xfId="29253"/>
    <cellStyle name="Normal 43 43 4" xfId="29254"/>
    <cellStyle name="Normal 43 44" xfId="29255"/>
    <cellStyle name="Normal 43 44 2" xfId="29256"/>
    <cellStyle name="Normal 43 44 2 2" xfId="29257"/>
    <cellStyle name="Normal 43 44 3" xfId="29258"/>
    <cellStyle name="Normal 43 44 3 2" xfId="29259"/>
    <cellStyle name="Normal 43 44 4" xfId="29260"/>
    <cellStyle name="Normal 43 45" xfId="29261"/>
    <cellStyle name="Normal 43 45 2" xfId="29262"/>
    <cellStyle name="Normal 43 45 2 2" xfId="29263"/>
    <cellStyle name="Normal 43 45 3" xfId="29264"/>
    <cellStyle name="Normal 43 45 3 2" xfId="29265"/>
    <cellStyle name="Normal 43 45 4" xfId="29266"/>
    <cellStyle name="Normal 43 46" xfId="29267"/>
    <cellStyle name="Normal 43 46 2" xfId="29268"/>
    <cellStyle name="Normal 43 46 2 2" xfId="29269"/>
    <cellStyle name="Normal 43 46 3" xfId="29270"/>
    <cellStyle name="Normal 43 46 3 2" xfId="29271"/>
    <cellStyle name="Normal 43 46 4" xfId="29272"/>
    <cellStyle name="Normal 43 47" xfId="29273"/>
    <cellStyle name="Normal 43 47 2" xfId="29274"/>
    <cellStyle name="Normal 43 47 2 2" xfId="29275"/>
    <cellStyle name="Normal 43 47 3" xfId="29276"/>
    <cellStyle name="Normal 43 47 3 2" xfId="29277"/>
    <cellStyle name="Normal 43 47 4" xfId="29278"/>
    <cellStyle name="Normal 43 48" xfId="29279"/>
    <cellStyle name="Normal 43 48 2" xfId="29280"/>
    <cellStyle name="Normal 43 48 2 2" xfId="29281"/>
    <cellStyle name="Normal 43 48 3" xfId="29282"/>
    <cellStyle name="Normal 43 48 3 2" xfId="29283"/>
    <cellStyle name="Normal 43 48 4" xfId="29284"/>
    <cellStyle name="Normal 43 49" xfId="29285"/>
    <cellStyle name="Normal 43 49 2" xfId="29286"/>
    <cellStyle name="Normal 43 49 2 2" xfId="29287"/>
    <cellStyle name="Normal 43 49 3" xfId="29288"/>
    <cellStyle name="Normal 43 49 3 2" xfId="29289"/>
    <cellStyle name="Normal 43 49 4" xfId="29290"/>
    <cellStyle name="Normal 43 5" xfId="29291"/>
    <cellStyle name="Normal 43 5 2" xfId="29292"/>
    <cellStyle name="Normal 43 50" xfId="29293"/>
    <cellStyle name="Normal 43 50 2" xfId="29294"/>
    <cellStyle name="Normal 43 50 2 2" xfId="29295"/>
    <cellStyle name="Normal 43 50 3" xfId="29296"/>
    <cellStyle name="Normal 43 50 3 2" xfId="29297"/>
    <cellStyle name="Normal 43 50 4" xfId="29298"/>
    <cellStyle name="Normal 43 51" xfId="29299"/>
    <cellStyle name="Normal 43 51 2" xfId="29300"/>
    <cellStyle name="Normal 43 51 2 2" xfId="29301"/>
    <cellStyle name="Normal 43 51 3" xfId="29302"/>
    <cellStyle name="Normal 43 51 3 2" xfId="29303"/>
    <cellStyle name="Normal 43 51 4" xfId="29304"/>
    <cellStyle name="Normal 43 52" xfId="29305"/>
    <cellStyle name="Normal 43 52 2" xfId="29306"/>
    <cellStyle name="Normal 43 52 2 2" xfId="29307"/>
    <cellStyle name="Normal 43 52 3" xfId="29308"/>
    <cellStyle name="Normal 43 52 3 2" xfId="29309"/>
    <cellStyle name="Normal 43 52 4" xfId="29310"/>
    <cellStyle name="Normal 43 53" xfId="29311"/>
    <cellStyle name="Normal 43 53 2" xfId="29312"/>
    <cellStyle name="Normal 43 53 2 2" xfId="29313"/>
    <cellStyle name="Normal 43 53 3" xfId="29314"/>
    <cellStyle name="Normal 43 53 3 2" xfId="29315"/>
    <cellStyle name="Normal 43 53 4" xfId="29316"/>
    <cellStyle name="Normal 43 54" xfId="29317"/>
    <cellStyle name="Normal 43 54 2" xfId="29318"/>
    <cellStyle name="Normal 43 54 2 2" xfId="29319"/>
    <cellStyle name="Normal 43 54 3" xfId="29320"/>
    <cellStyle name="Normal 43 54 3 2" xfId="29321"/>
    <cellStyle name="Normal 43 54 4" xfId="29322"/>
    <cellStyle name="Normal 43 55" xfId="29323"/>
    <cellStyle name="Normal 43 55 2" xfId="29324"/>
    <cellStyle name="Normal 43 55 2 2" xfId="29325"/>
    <cellStyle name="Normal 43 55 3" xfId="29326"/>
    <cellStyle name="Normal 43 55 3 2" xfId="29327"/>
    <cellStyle name="Normal 43 55 4" xfId="29328"/>
    <cellStyle name="Normal 43 56" xfId="29329"/>
    <cellStyle name="Normal 43 56 2" xfId="29330"/>
    <cellStyle name="Normal 43 56 2 2" xfId="29331"/>
    <cellStyle name="Normal 43 56 3" xfId="29332"/>
    <cellStyle name="Normal 43 56 3 2" xfId="29333"/>
    <cellStyle name="Normal 43 56 4" xfId="29334"/>
    <cellStyle name="Normal 43 57" xfId="29335"/>
    <cellStyle name="Normal 43 57 2" xfId="29336"/>
    <cellStyle name="Normal 43 57 2 2" xfId="29337"/>
    <cellStyle name="Normal 43 57 3" xfId="29338"/>
    <cellStyle name="Normal 43 57 3 2" xfId="29339"/>
    <cellStyle name="Normal 43 57 4" xfId="29340"/>
    <cellStyle name="Normal 43 58" xfId="29341"/>
    <cellStyle name="Normal 43 58 2" xfId="29342"/>
    <cellStyle name="Normal 43 58 2 2" xfId="29343"/>
    <cellStyle name="Normal 43 58 3" xfId="29344"/>
    <cellStyle name="Normal 43 58 3 2" xfId="29345"/>
    <cellStyle name="Normal 43 58 4" xfId="29346"/>
    <cellStyle name="Normal 43 59" xfId="29347"/>
    <cellStyle name="Normal 43 59 2" xfId="29348"/>
    <cellStyle name="Normal 43 59 2 2" xfId="29349"/>
    <cellStyle name="Normal 43 59 3" xfId="29350"/>
    <cellStyle name="Normal 43 59 3 2" xfId="29351"/>
    <cellStyle name="Normal 43 59 4" xfId="29352"/>
    <cellStyle name="Normal 43 6" xfId="29353"/>
    <cellStyle name="Normal 43 6 2" xfId="29354"/>
    <cellStyle name="Normal 43 60" xfId="29355"/>
    <cellStyle name="Normal 43 60 2" xfId="29356"/>
    <cellStyle name="Normal 43 60 2 2" xfId="29357"/>
    <cellStyle name="Normal 43 60 3" xfId="29358"/>
    <cellStyle name="Normal 43 60 3 2" xfId="29359"/>
    <cellStyle name="Normal 43 60 4" xfId="29360"/>
    <cellStyle name="Normal 43 61" xfId="29361"/>
    <cellStyle name="Normal 43 61 2" xfId="29362"/>
    <cellStyle name="Normal 43 61 2 2" xfId="29363"/>
    <cellStyle name="Normal 43 61 3" xfId="29364"/>
    <cellStyle name="Normal 43 61 3 2" xfId="29365"/>
    <cellStyle name="Normal 43 61 4" xfId="29366"/>
    <cellStyle name="Normal 43 62" xfId="29367"/>
    <cellStyle name="Normal 43 62 2" xfId="29368"/>
    <cellStyle name="Normal 43 62 2 2" xfId="29369"/>
    <cellStyle name="Normal 43 62 3" xfId="29370"/>
    <cellStyle name="Normal 43 62 3 2" xfId="29371"/>
    <cellStyle name="Normal 43 62 4" xfId="29372"/>
    <cellStyle name="Normal 43 63" xfId="29373"/>
    <cellStyle name="Normal 43 63 2" xfId="29374"/>
    <cellStyle name="Normal 43 63 2 2" xfId="29375"/>
    <cellStyle name="Normal 43 63 3" xfId="29376"/>
    <cellStyle name="Normal 43 63 3 2" xfId="29377"/>
    <cellStyle name="Normal 43 63 4" xfId="29378"/>
    <cellStyle name="Normal 43 64" xfId="29379"/>
    <cellStyle name="Normal 43 64 2" xfId="29380"/>
    <cellStyle name="Normal 43 64 2 2" xfId="29381"/>
    <cellStyle name="Normal 43 64 3" xfId="29382"/>
    <cellStyle name="Normal 43 64 3 2" xfId="29383"/>
    <cellStyle name="Normal 43 64 4" xfId="29384"/>
    <cellStyle name="Normal 43 65" xfId="29385"/>
    <cellStyle name="Normal 43 65 2" xfId="29386"/>
    <cellStyle name="Normal 43 65 2 2" xfId="29387"/>
    <cellStyle name="Normal 43 65 3" xfId="29388"/>
    <cellStyle name="Normal 43 65 3 2" xfId="29389"/>
    <cellStyle name="Normal 43 65 4" xfId="29390"/>
    <cellStyle name="Normal 43 66" xfId="29391"/>
    <cellStyle name="Normal 43 66 2" xfId="29392"/>
    <cellStyle name="Normal 43 66 2 2" xfId="29393"/>
    <cellStyle name="Normal 43 66 3" xfId="29394"/>
    <cellStyle name="Normal 43 66 3 2" xfId="29395"/>
    <cellStyle name="Normal 43 66 4" xfId="29396"/>
    <cellStyle name="Normal 43 67" xfId="29397"/>
    <cellStyle name="Normal 43 67 2" xfId="29398"/>
    <cellStyle name="Normal 43 67 2 2" xfId="29399"/>
    <cellStyle name="Normal 43 67 3" xfId="29400"/>
    <cellStyle name="Normal 43 67 3 2" xfId="29401"/>
    <cellStyle name="Normal 43 67 4" xfId="29402"/>
    <cellStyle name="Normal 43 68" xfId="29403"/>
    <cellStyle name="Normal 43 68 2" xfId="29404"/>
    <cellStyle name="Normal 43 68 2 2" xfId="29405"/>
    <cellStyle name="Normal 43 68 3" xfId="29406"/>
    <cellStyle name="Normal 43 68 3 2" xfId="29407"/>
    <cellStyle name="Normal 43 68 4" xfId="29408"/>
    <cellStyle name="Normal 43 69" xfId="29409"/>
    <cellStyle name="Normal 43 69 2" xfId="29410"/>
    <cellStyle name="Normal 43 69 2 2" xfId="29411"/>
    <cellStyle name="Normal 43 69 3" xfId="29412"/>
    <cellStyle name="Normal 43 69 3 2" xfId="29413"/>
    <cellStyle name="Normal 43 69 4" xfId="29414"/>
    <cellStyle name="Normal 43 7" xfId="29415"/>
    <cellStyle name="Normal 43 7 2" xfId="29416"/>
    <cellStyle name="Normal 43 70" xfId="29417"/>
    <cellStyle name="Normal 43 70 2" xfId="29418"/>
    <cellStyle name="Normal 43 70 2 2" xfId="29419"/>
    <cellStyle name="Normal 43 70 3" xfId="29420"/>
    <cellStyle name="Normal 43 70 3 2" xfId="29421"/>
    <cellStyle name="Normal 43 70 4" xfId="29422"/>
    <cellStyle name="Normal 43 71" xfId="29423"/>
    <cellStyle name="Normal 43 71 2" xfId="29424"/>
    <cellStyle name="Normal 43 71 2 2" xfId="29425"/>
    <cellStyle name="Normal 43 71 3" xfId="29426"/>
    <cellStyle name="Normal 43 71 3 2" xfId="29427"/>
    <cellStyle name="Normal 43 71 4" xfId="29428"/>
    <cellStyle name="Normal 43 72" xfId="29429"/>
    <cellStyle name="Normal 43 72 2" xfId="29430"/>
    <cellStyle name="Normal 43 72 2 2" xfId="29431"/>
    <cellStyle name="Normal 43 72 3" xfId="29432"/>
    <cellStyle name="Normal 43 72 3 2" xfId="29433"/>
    <cellStyle name="Normal 43 72 4" xfId="29434"/>
    <cellStyle name="Normal 43 73" xfId="29435"/>
    <cellStyle name="Normal 43 73 2" xfId="29436"/>
    <cellStyle name="Normal 43 73 2 2" xfId="29437"/>
    <cellStyle name="Normal 43 73 3" xfId="29438"/>
    <cellStyle name="Normal 43 73 3 2" xfId="29439"/>
    <cellStyle name="Normal 43 73 4" xfId="29440"/>
    <cellStyle name="Normal 43 74" xfId="29441"/>
    <cellStyle name="Normal 43 74 2" xfId="29442"/>
    <cellStyle name="Normal 43 75" xfId="29443"/>
    <cellStyle name="Normal 43 75 2" xfId="29444"/>
    <cellStyle name="Normal 43 76" xfId="29445"/>
    <cellStyle name="Normal 43 76 2" xfId="29446"/>
    <cellStyle name="Normal 43 77" xfId="29447"/>
    <cellStyle name="Normal 43 77 2" xfId="29448"/>
    <cellStyle name="Normal 43 78" xfId="29449"/>
    <cellStyle name="Normal 43 78 2" xfId="29450"/>
    <cellStyle name="Normal 43 79" xfId="29451"/>
    <cellStyle name="Normal 43 79 2" xfId="29452"/>
    <cellStyle name="Normal 43 8" xfId="29453"/>
    <cellStyle name="Normal 43 8 2" xfId="29454"/>
    <cellStyle name="Normal 43 80" xfId="29455"/>
    <cellStyle name="Normal 43 80 2" xfId="29456"/>
    <cellStyle name="Normal 43 81" xfId="29457"/>
    <cellStyle name="Normal 43 81 2" xfId="29458"/>
    <cellStyle name="Normal 43 82" xfId="29459"/>
    <cellStyle name="Normal 43 82 2" xfId="29460"/>
    <cellStyle name="Normal 43 83" xfId="29461"/>
    <cellStyle name="Normal 43 83 2" xfId="29462"/>
    <cellStyle name="Normal 43 84" xfId="29463"/>
    <cellStyle name="Normal 43 84 2" xfId="29464"/>
    <cellStyle name="Normal 43 85" xfId="29465"/>
    <cellStyle name="Normal 43 85 2" xfId="29466"/>
    <cellStyle name="Normal 43 86" xfId="29467"/>
    <cellStyle name="Normal 43 86 2" xfId="29468"/>
    <cellStyle name="Normal 43 87" xfId="29469"/>
    <cellStyle name="Normal 43 87 2" xfId="29470"/>
    <cellStyle name="Normal 43 88" xfId="29471"/>
    <cellStyle name="Normal 43 88 2" xfId="29472"/>
    <cellStyle name="Normal 43 89" xfId="29473"/>
    <cellStyle name="Normal 43 89 2" xfId="29474"/>
    <cellStyle name="Normal 43 9" xfId="29475"/>
    <cellStyle name="Normal 43 9 2" xfId="29476"/>
    <cellStyle name="Normal 43 90" xfId="29477"/>
    <cellStyle name="Normal 43 90 2" xfId="29478"/>
    <cellStyle name="Normal 43 91" xfId="29479"/>
    <cellStyle name="Normal 43 91 2" xfId="29480"/>
    <cellStyle name="Normal 43 92" xfId="29481"/>
    <cellStyle name="Normal 43 92 2" xfId="29482"/>
    <cellStyle name="Normal 43 93" xfId="29483"/>
    <cellStyle name="Normal 43 93 2" xfId="29484"/>
    <cellStyle name="Normal 43 94" xfId="29485"/>
    <cellStyle name="Normal 43 94 2" xfId="29486"/>
    <cellStyle name="Normal 43 95" xfId="29487"/>
    <cellStyle name="Normal 43 95 2" xfId="29488"/>
    <cellStyle name="Normal 43 96" xfId="29489"/>
    <cellStyle name="Normal 43 96 2" xfId="29490"/>
    <cellStyle name="Normal 43 97" xfId="29491"/>
    <cellStyle name="Normal 43 97 2" xfId="29492"/>
    <cellStyle name="Normal 43 98" xfId="29493"/>
    <cellStyle name="Normal 43 98 2" xfId="29494"/>
    <cellStyle name="Normal 43 99" xfId="29495"/>
    <cellStyle name="Normal 43 99 2" xfId="29496"/>
    <cellStyle name="Normal 44" xfId="29497"/>
    <cellStyle name="Normal 44 10" xfId="29498"/>
    <cellStyle name="Normal 44 10 2" xfId="29499"/>
    <cellStyle name="Normal 44 100" xfId="29500"/>
    <cellStyle name="Normal 44 100 2" xfId="29501"/>
    <cellStyle name="Normal 44 101" xfId="29502"/>
    <cellStyle name="Normal 44 101 2" xfId="29503"/>
    <cellStyle name="Normal 44 102" xfId="29504"/>
    <cellStyle name="Normal 44 102 2" xfId="29505"/>
    <cellStyle name="Normal 44 103" xfId="29506"/>
    <cellStyle name="Normal 44 103 2" xfId="29507"/>
    <cellStyle name="Normal 44 104" xfId="29508"/>
    <cellStyle name="Normal 44 11" xfId="29509"/>
    <cellStyle name="Normal 44 11 2" xfId="29510"/>
    <cellStyle name="Normal 44 12" xfId="29511"/>
    <cellStyle name="Normal 44 12 2" xfId="29512"/>
    <cellStyle name="Normal 44 13" xfId="29513"/>
    <cellStyle name="Normal 44 13 2" xfId="29514"/>
    <cellStyle name="Normal 44 14" xfId="29515"/>
    <cellStyle name="Normal 44 14 2" xfId="29516"/>
    <cellStyle name="Normal 44 15" xfId="29517"/>
    <cellStyle name="Normal 44 15 2" xfId="29518"/>
    <cellStyle name="Normal 44 16" xfId="29519"/>
    <cellStyle name="Normal 44 16 2" xfId="29520"/>
    <cellStyle name="Normal 44 17" xfId="29521"/>
    <cellStyle name="Normal 44 17 2" xfId="29522"/>
    <cellStyle name="Normal 44 18" xfId="29523"/>
    <cellStyle name="Normal 44 18 2" xfId="29524"/>
    <cellStyle name="Normal 44 19" xfId="29525"/>
    <cellStyle name="Normal 44 19 2" xfId="29526"/>
    <cellStyle name="Normal 44 2" xfId="29527"/>
    <cellStyle name="Normal 44 2 2" xfId="29528"/>
    <cellStyle name="Normal 44 20" xfId="29529"/>
    <cellStyle name="Normal 44 20 2" xfId="29530"/>
    <cellStyle name="Normal 44 21" xfId="29531"/>
    <cellStyle name="Normal 44 21 2" xfId="29532"/>
    <cellStyle name="Normal 44 22" xfId="29533"/>
    <cellStyle name="Normal 44 22 2" xfId="29534"/>
    <cellStyle name="Normal 44 23" xfId="29535"/>
    <cellStyle name="Normal 44 23 2" xfId="29536"/>
    <cellStyle name="Normal 44 24" xfId="29537"/>
    <cellStyle name="Normal 44 24 2" xfId="29538"/>
    <cellStyle name="Normal 44 25" xfId="29539"/>
    <cellStyle name="Normal 44 25 2" xfId="29540"/>
    <cellStyle name="Normal 44 26" xfId="29541"/>
    <cellStyle name="Normal 44 26 2" xfId="29542"/>
    <cellStyle name="Normal 44 27" xfId="29543"/>
    <cellStyle name="Normal 44 27 2" xfId="29544"/>
    <cellStyle name="Normal 44 28" xfId="29545"/>
    <cellStyle name="Normal 44 28 2" xfId="29546"/>
    <cellStyle name="Normal 44 29" xfId="29547"/>
    <cellStyle name="Normal 44 29 2" xfId="29548"/>
    <cellStyle name="Normal 44 3" xfId="29549"/>
    <cellStyle name="Normal 44 3 2" xfId="29550"/>
    <cellStyle name="Normal 44 30" xfId="29551"/>
    <cellStyle name="Normal 44 30 2" xfId="29552"/>
    <cellStyle name="Normal 44 31" xfId="29553"/>
    <cellStyle name="Normal 44 31 2" xfId="29554"/>
    <cellStyle name="Normal 44 32" xfId="29555"/>
    <cellStyle name="Normal 44 32 2" xfId="29556"/>
    <cellStyle name="Normal 44 33" xfId="29557"/>
    <cellStyle name="Normal 44 33 2" xfId="29558"/>
    <cellStyle name="Normal 44 34" xfId="29559"/>
    <cellStyle name="Normal 44 34 2" xfId="29560"/>
    <cellStyle name="Normal 44 35" xfId="29561"/>
    <cellStyle name="Normal 44 35 2" xfId="29562"/>
    <cellStyle name="Normal 44 36" xfId="29563"/>
    <cellStyle name="Normal 44 36 2" xfId="29564"/>
    <cellStyle name="Normal 44 37" xfId="29565"/>
    <cellStyle name="Normal 44 37 2" xfId="29566"/>
    <cellStyle name="Normal 44 37 2 2" xfId="29567"/>
    <cellStyle name="Normal 44 37 3" xfId="29568"/>
    <cellStyle name="Normal 44 37 3 2" xfId="29569"/>
    <cellStyle name="Normal 44 37 4" xfId="29570"/>
    <cellStyle name="Normal 44 38" xfId="29571"/>
    <cellStyle name="Normal 44 38 2" xfId="29572"/>
    <cellStyle name="Normal 44 38 2 2" xfId="29573"/>
    <cellStyle name="Normal 44 38 3" xfId="29574"/>
    <cellStyle name="Normal 44 38 3 2" xfId="29575"/>
    <cellStyle name="Normal 44 38 4" xfId="29576"/>
    <cellStyle name="Normal 44 39" xfId="29577"/>
    <cellStyle name="Normal 44 39 2" xfId="29578"/>
    <cellStyle name="Normal 44 39 2 2" xfId="29579"/>
    <cellStyle name="Normal 44 39 3" xfId="29580"/>
    <cellStyle name="Normal 44 39 3 2" xfId="29581"/>
    <cellStyle name="Normal 44 39 4" xfId="29582"/>
    <cellStyle name="Normal 44 4" xfId="29583"/>
    <cellStyle name="Normal 44 4 2" xfId="29584"/>
    <cellStyle name="Normal 44 40" xfId="29585"/>
    <cellStyle name="Normal 44 40 2" xfId="29586"/>
    <cellStyle name="Normal 44 40 2 2" xfId="29587"/>
    <cellStyle name="Normal 44 40 3" xfId="29588"/>
    <cellStyle name="Normal 44 40 3 2" xfId="29589"/>
    <cellStyle name="Normal 44 40 4" xfId="29590"/>
    <cellStyle name="Normal 44 41" xfId="29591"/>
    <cellStyle name="Normal 44 41 2" xfId="29592"/>
    <cellStyle name="Normal 44 41 2 2" xfId="29593"/>
    <cellStyle name="Normal 44 41 3" xfId="29594"/>
    <cellStyle name="Normal 44 41 3 2" xfId="29595"/>
    <cellStyle name="Normal 44 41 4" xfId="29596"/>
    <cellStyle name="Normal 44 42" xfId="29597"/>
    <cellStyle name="Normal 44 42 2" xfId="29598"/>
    <cellStyle name="Normal 44 42 2 2" xfId="29599"/>
    <cellStyle name="Normal 44 42 3" xfId="29600"/>
    <cellStyle name="Normal 44 42 3 2" xfId="29601"/>
    <cellStyle name="Normal 44 42 4" xfId="29602"/>
    <cellStyle name="Normal 44 43" xfId="29603"/>
    <cellStyle name="Normal 44 43 2" xfId="29604"/>
    <cellStyle name="Normal 44 43 2 2" xfId="29605"/>
    <cellStyle name="Normal 44 43 3" xfId="29606"/>
    <cellStyle name="Normal 44 43 3 2" xfId="29607"/>
    <cellStyle name="Normal 44 43 4" xfId="29608"/>
    <cellStyle name="Normal 44 44" xfId="29609"/>
    <cellStyle name="Normal 44 44 2" xfId="29610"/>
    <cellStyle name="Normal 44 44 2 2" xfId="29611"/>
    <cellStyle name="Normal 44 44 3" xfId="29612"/>
    <cellStyle name="Normal 44 44 3 2" xfId="29613"/>
    <cellStyle name="Normal 44 44 4" xfId="29614"/>
    <cellStyle name="Normal 44 45" xfId="29615"/>
    <cellStyle name="Normal 44 45 2" xfId="29616"/>
    <cellStyle name="Normal 44 45 2 2" xfId="29617"/>
    <cellStyle name="Normal 44 45 3" xfId="29618"/>
    <cellStyle name="Normal 44 45 3 2" xfId="29619"/>
    <cellStyle name="Normal 44 45 4" xfId="29620"/>
    <cellStyle name="Normal 44 46" xfId="29621"/>
    <cellStyle name="Normal 44 46 2" xfId="29622"/>
    <cellStyle name="Normal 44 46 2 2" xfId="29623"/>
    <cellStyle name="Normal 44 46 3" xfId="29624"/>
    <cellStyle name="Normal 44 46 3 2" xfId="29625"/>
    <cellStyle name="Normal 44 46 4" xfId="29626"/>
    <cellStyle name="Normal 44 47" xfId="29627"/>
    <cellStyle name="Normal 44 47 2" xfId="29628"/>
    <cellStyle name="Normal 44 47 2 2" xfId="29629"/>
    <cellStyle name="Normal 44 47 3" xfId="29630"/>
    <cellStyle name="Normal 44 47 3 2" xfId="29631"/>
    <cellStyle name="Normal 44 47 4" xfId="29632"/>
    <cellStyle name="Normal 44 48" xfId="29633"/>
    <cellStyle name="Normal 44 48 2" xfId="29634"/>
    <cellStyle name="Normal 44 48 2 2" xfId="29635"/>
    <cellStyle name="Normal 44 48 3" xfId="29636"/>
    <cellStyle name="Normal 44 48 3 2" xfId="29637"/>
    <cellStyle name="Normal 44 48 4" xfId="29638"/>
    <cellStyle name="Normal 44 49" xfId="29639"/>
    <cellStyle name="Normal 44 49 2" xfId="29640"/>
    <cellStyle name="Normal 44 49 2 2" xfId="29641"/>
    <cellStyle name="Normal 44 49 3" xfId="29642"/>
    <cellStyle name="Normal 44 49 3 2" xfId="29643"/>
    <cellStyle name="Normal 44 49 4" xfId="29644"/>
    <cellStyle name="Normal 44 5" xfId="29645"/>
    <cellStyle name="Normal 44 5 2" xfId="29646"/>
    <cellStyle name="Normal 44 50" xfId="29647"/>
    <cellStyle name="Normal 44 50 2" xfId="29648"/>
    <cellStyle name="Normal 44 50 2 2" xfId="29649"/>
    <cellStyle name="Normal 44 50 3" xfId="29650"/>
    <cellStyle name="Normal 44 50 3 2" xfId="29651"/>
    <cellStyle name="Normal 44 50 4" xfId="29652"/>
    <cellStyle name="Normal 44 51" xfId="29653"/>
    <cellStyle name="Normal 44 51 2" xfId="29654"/>
    <cellStyle name="Normal 44 51 2 2" xfId="29655"/>
    <cellStyle name="Normal 44 51 3" xfId="29656"/>
    <cellStyle name="Normal 44 51 3 2" xfId="29657"/>
    <cellStyle name="Normal 44 51 4" xfId="29658"/>
    <cellStyle name="Normal 44 52" xfId="29659"/>
    <cellStyle name="Normal 44 52 2" xfId="29660"/>
    <cellStyle name="Normal 44 52 2 2" xfId="29661"/>
    <cellStyle name="Normal 44 52 3" xfId="29662"/>
    <cellStyle name="Normal 44 52 3 2" xfId="29663"/>
    <cellStyle name="Normal 44 52 4" xfId="29664"/>
    <cellStyle name="Normal 44 53" xfId="29665"/>
    <cellStyle name="Normal 44 53 2" xfId="29666"/>
    <cellStyle name="Normal 44 53 2 2" xfId="29667"/>
    <cellStyle name="Normal 44 53 3" xfId="29668"/>
    <cellStyle name="Normal 44 53 3 2" xfId="29669"/>
    <cellStyle name="Normal 44 53 4" xfId="29670"/>
    <cellStyle name="Normal 44 54" xfId="29671"/>
    <cellStyle name="Normal 44 54 2" xfId="29672"/>
    <cellStyle name="Normal 44 54 2 2" xfId="29673"/>
    <cellStyle name="Normal 44 54 3" xfId="29674"/>
    <cellStyle name="Normal 44 54 3 2" xfId="29675"/>
    <cellStyle name="Normal 44 54 4" xfId="29676"/>
    <cellStyle name="Normal 44 55" xfId="29677"/>
    <cellStyle name="Normal 44 55 2" xfId="29678"/>
    <cellStyle name="Normal 44 55 2 2" xfId="29679"/>
    <cellStyle name="Normal 44 55 3" xfId="29680"/>
    <cellStyle name="Normal 44 55 3 2" xfId="29681"/>
    <cellStyle name="Normal 44 55 4" xfId="29682"/>
    <cellStyle name="Normal 44 56" xfId="29683"/>
    <cellStyle name="Normal 44 56 2" xfId="29684"/>
    <cellStyle name="Normal 44 56 2 2" xfId="29685"/>
    <cellStyle name="Normal 44 56 3" xfId="29686"/>
    <cellStyle name="Normal 44 56 3 2" xfId="29687"/>
    <cellStyle name="Normal 44 56 4" xfId="29688"/>
    <cellStyle name="Normal 44 57" xfId="29689"/>
    <cellStyle name="Normal 44 57 2" xfId="29690"/>
    <cellStyle name="Normal 44 57 2 2" xfId="29691"/>
    <cellStyle name="Normal 44 57 3" xfId="29692"/>
    <cellStyle name="Normal 44 57 3 2" xfId="29693"/>
    <cellStyle name="Normal 44 57 4" xfId="29694"/>
    <cellStyle name="Normal 44 58" xfId="29695"/>
    <cellStyle name="Normal 44 58 2" xfId="29696"/>
    <cellStyle name="Normal 44 58 2 2" xfId="29697"/>
    <cellStyle name="Normal 44 58 3" xfId="29698"/>
    <cellStyle name="Normal 44 58 3 2" xfId="29699"/>
    <cellStyle name="Normal 44 58 4" xfId="29700"/>
    <cellStyle name="Normal 44 59" xfId="29701"/>
    <cellStyle name="Normal 44 59 2" xfId="29702"/>
    <cellStyle name="Normal 44 59 2 2" xfId="29703"/>
    <cellStyle name="Normal 44 59 3" xfId="29704"/>
    <cellStyle name="Normal 44 59 3 2" xfId="29705"/>
    <cellStyle name="Normal 44 59 4" xfId="29706"/>
    <cellStyle name="Normal 44 6" xfId="29707"/>
    <cellStyle name="Normal 44 6 2" xfId="29708"/>
    <cellStyle name="Normal 44 60" xfId="29709"/>
    <cellStyle name="Normal 44 60 2" xfId="29710"/>
    <cellStyle name="Normal 44 60 2 2" xfId="29711"/>
    <cellStyle name="Normal 44 60 3" xfId="29712"/>
    <cellStyle name="Normal 44 60 3 2" xfId="29713"/>
    <cellStyle name="Normal 44 60 4" xfId="29714"/>
    <cellStyle name="Normal 44 61" xfId="29715"/>
    <cellStyle name="Normal 44 61 2" xfId="29716"/>
    <cellStyle name="Normal 44 61 2 2" xfId="29717"/>
    <cellStyle name="Normal 44 61 3" xfId="29718"/>
    <cellStyle name="Normal 44 61 3 2" xfId="29719"/>
    <cellStyle name="Normal 44 61 4" xfId="29720"/>
    <cellStyle name="Normal 44 62" xfId="29721"/>
    <cellStyle name="Normal 44 62 2" xfId="29722"/>
    <cellStyle name="Normal 44 62 2 2" xfId="29723"/>
    <cellStyle name="Normal 44 62 3" xfId="29724"/>
    <cellStyle name="Normal 44 62 3 2" xfId="29725"/>
    <cellStyle name="Normal 44 62 4" xfId="29726"/>
    <cellStyle name="Normal 44 63" xfId="29727"/>
    <cellStyle name="Normal 44 63 2" xfId="29728"/>
    <cellStyle name="Normal 44 63 2 2" xfId="29729"/>
    <cellStyle name="Normal 44 63 3" xfId="29730"/>
    <cellStyle name="Normal 44 63 3 2" xfId="29731"/>
    <cellStyle name="Normal 44 63 4" xfId="29732"/>
    <cellStyle name="Normal 44 64" xfId="29733"/>
    <cellStyle name="Normal 44 64 2" xfId="29734"/>
    <cellStyle name="Normal 44 64 2 2" xfId="29735"/>
    <cellStyle name="Normal 44 64 3" xfId="29736"/>
    <cellStyle name="Normal 44 64 3 2" xfId="29737"/>
    <cellStyle name="Normal 44 64 4" xfId="29738"/>
    <cellStyle name="Normal 44 65" xfId="29739"/>
    <cellStyle name="Normal 44 65 2" xfId="29740"/>
    <cellStyle name="Normal 44 65 2 2" xfId="29741"/>
    <cellStyle name="Normal 44 65 3" xfId="29742"/>
    <cellStyle name="Normal 44 65 3 2" xfId="29743"/>
    <cellStyle name="Normal 44 65 4" xfId="29744"/>
    <cellStyle name="Normal 44 66" xfId="29745"/>
    <cellStyle name="Normal 44 66 2" xfId="29746"/>
    <cellStyle name="Normal 44 66 2 2" xfId="29747"/>
    <cellStyle name="Normal 44 66 3" xfId="29748"/>
    <cellStyle name="Normal 44 66 3 2" xfId="29749"/>
    <cellStyle name="Normal 44 66 4" xfId="29750"/>
    <cellStyle name="Normal 44 67" xfId="29751"/>
    <cellStyle name="Normal 44 67 2" xfId="29752"/>
    <cellStyle name="Normal 44 67 2 2" xfId="29753"/>
    <cellStyle name="Normal 44 67 3" xfId="29754"/>
    <cellStyle name="Normal 44 67 3 2" xfId="29755"/>
    <cellStyle name="Normal 44 67 4" xfId="29756"/>
    <cellStyle name="Normal 44 68" xfId="29757"/>
    <cellStyle name="Normal 44 68 2" xfId="29758"/>
    <cellStyle name="Normal 44 68 2 2" xfId="29759"/>
    <cellStyle name="Normal 44 68 3" xfId="29760"/>
    <cellStyle name="Normal 44 68 3 2" xfId="29761"/>
    <cellStyle name="Normal 44 68 4" xfId="29762"/>
    <cellStyle name="Normal 44 69" xfId="29763"/>
    <cellStyle name="Normal 44 69 2" xfId="29764"/>
    <cellStyle name="Normal 44 69 2 2" xfId="29765"/>
    <cellStyle name="Normal 44 69 3" xfId="29766"/>
    <cellStyle name="Normal 44 69 3 2" xfId="29767"/>
    <cellStyle name="Normal 44 69 4" xfId="29768"/>
    <cellStyle name="Normal 44 7" xfId="29769"/>
    <cellStyle name="Normal 44 7 2" xfId="29770"/>
    <cellStyle name="Normal 44 70" xfId="29771"/>
    <cellStyle name="Normal 44 70 2" xfId="29772"/>
    <cellStyle name="Normal 44 70 2 2" xfId="29773"/>
    <cellStyle name="Normal 44 70 3" xfId="29774"/>
    <cellStyle name="Normal 44 70 3 2" xfId="29775"/>
    <cellStyle name="Normal 44 70 4" xfId="29776"/>
    <cellStyle name="Normal 44 71" xfId="29777"/>
    <cellStyle name="Normal 44 71 2" xfId="29778"/>
    <cellStyle name="Normal 44 71 2 2" xfId="29779"/>
    <cellStyle name="Normal 44 71 3" xfId="29780"/>
    <cellStyle name="Normal 44 71 3 2" xfId="29781"/>
    <cellStyle name="Normal 44 71 4" xfId="29782"/>
    <cellStyle name="Normal 44 72" xfId="29783"/>
    <cellStyle name="Normal 44 72 2" xfId="29784"/>
    <cellStyle name="Normal 44 72 2 2" xfId="29785"/>
    <cellStyle name="Normal 44 72 3" xfId="29786"/>
    <cellStyle name="Normal 44 72 3 2" xfId="29787"/>
    <cellStyle name="Normal 44 72 4" xfId="29788"/>
    <cellStyle name="Normal 44 73" xfId="29789"/>
    <cellStyle name="Normal 44 73 2" xfId="29790"/>
    <cellStyle name="Normal 44 73 2 2" xfId="29791"/>
    <cellStyle name="Normal 44 73 3" xfId="29792"/>
    <cellStyle name="Normal 44 73 3 2" xfId="29793"/>
    <cellStyle name="Normal 44 73 4" xfId="29794"/>
    <cellStyle name="Normal 44 74" xfId="29795"/>
    <cellStyle name="Normal 44 74 2" xfId="29796"/>
    <cellStyle name="Normal 44 75" xfId="29797"/>
    <cellStyle name="Normal 44 75 2" xfId="29798"/>
    <cellStyle name="Normal 44 76" xfId="29799"/>
    <cellStyle name="Normal 44 76 2" xfId="29800"/>
    <cellStyle name="Normal 44 77" xfId="29801"/>
    <cellStyle name="Normal 44 77 2" xfId="29802"/>
    <cellStyle name="Normal 44 78" xfId="29803"/>
    <cellStyle name="Normal 44 78 2" xfId="29804"/>
    <cellStyle name="Normal 44 79" xfId="29805"/>
    <cellStyle name="Normal 44 79 2" xfId="29806"/>
    <cellStyle name="Normal 44 8" xfId="29807"/>
    <cellStyle name="Normal 44 8 2" xfId="29808"/>
    <cellStyle name="Normal 44 80" xfId="29809"/>
    <cellStyle name="Normal 44 80 2" xfId="29810"/>
    <cellStyle name="Normal 44 81" xfId="29811"/>
    <cellStyle name="Normal 44 81 2" xfId="29812"/>
    <cellStyle name="Normal 44 82" xfId="29813"/>
    <cellStyle name="Normal 44 82 2" xfId="29814"/>
    <cellStyle name="Normal 44 83" xfId="29815"/>
    <cellStyle name="Normal 44 83 2" xfId="29816"/>
    <cellStyle name="Normal 44 84" xfId="29817"/>
    <cellStyle name="Normal 44 84 2" xfId="29818"/>
    <cellStyle name="Normal 44 85" xfId="29819"/>
    <cellStyle name="Normal 44 85 2" xfId="29820"/>
    <cellStyle name="Normal 44 86" xfId="29821"/>
    <cellStyle name="Normal 44 86 2" xfId="29822"/>
    <cellStyle name="Normal 44 87" xfId="29823"/>
    <cellStyle name="Normal 44 87 2" xfId="29824"/>
    <cellStyle name="Normal 44 88" xfId="29825"/>
    <cellStyle name="Normal 44 88 2" xfId="29826"/>
    <cellStyle name="Normal 44 89" xfId="29827"/>
    <cellStyle name="Normal 44 89 2" xfId="29828"/>
    <cellStyle name="Normal 44 9" xfId="29829"/>
    <cellStyle name="Normal 44 9 2" xfId="29830"/>
    <cellStyle name="Normal 44 90" xfId="29831"/>
    <cellStyle name="Normal 44 90 2" xfId="29832"/>
    <cellStyle name="Normal 44 91" xfId="29833"/>
    <cellStyle name="Normal 44 91 2" xfId="29834"/>
    <cellStyle name="Normal 44 92" xfId="29835"/>
    <cellStyle name="Normal 44 92 2" xfId="29836"/>
    <cellStyle name="Normal 44 93" xfId="29837"/>
    <cellStyle name="Normal 44 93 2" xfId="29838"/>
    <cellStyle name="Normal 44 94" xfId="29839"/>
    <cellStyle name="Normal 44 94 2" xfId="29840"/>
    <cellStyle name="Normal 44 95" xfId="29841"/>
    <cellStyle name="Normal 44 95 2" xfId="29842"/>
    <cellStyle name="Normal 44 96" xfId="29843"/>
    <cellStyle name="Normal 44 96 2" xfId="29844"/>
    <cellStyle name="Normal 44 97" xfId="29845"/>
    <cellStyle name="Normal 44 97 2" xfId="29846"/>
    <cellStyle name="Normal 44 98" xfId="29847"/>
    <cellStyle name="Normal 44 98 2" xfId="29848"/>
    <cellStyle name="Normal 44 99" xfId="29849"/>
    <cellStyle name="Normal 44 99 2" xfId="29850"/>
    <cellStyle name="Normal 45" xfId="29851"/>
    <cellStyle name="Normal 45 10" xfId="29852"/>
    <cellStyle name="Normal 45 10 2" xfId="29853"/>
    <cellStyle name="Normal 45 100" xfId="29854"/>
    <cellStyle name="Normal 45 100 2" xfId="29855"/>
    <cellStyle name="Normal 45 101" xfId="29856"/>
    <cellStyle name="Normal 45 101 2" xfId="29857"/>
    <cellStyle name="Normal 45 102" xfId="29858"/>
    <cellStyle name="Normal 45 102 2" xfId="29859"/>
    <cellStyle name="Normal 45 103" xfId="29860"/>
    <cellStyle name="Normal 45 103 2" xfId="29861"/>
    <cellStyle name="Normal 45 104" xfId="29862"/>
    <cellStyle name="Normal 45 11" xfId="29863"/>
    <cellStyle name="Normal 45 11 2" xfId="29864"/>
    <cellStyle name="Normal 45 12" xfId="29865"/>
    <cellStyle name="Normal 45 12 2" xfId="29866"/>
    <cellStyle name="Normal 45 13" xfId="29867"/>
    <cellStyle name="Normal 45 13 2" xfId="29868"/>
    <cellStyle name="Normal 45 14" xfId="29869"/>
    <cellStyle name="Normal 45 14 2" xfId="29870"/>
    <cellStyle name="Normal 45 15" xfId="29871"/>
    <cellStyle name="Normal 45 15 2" xfId="29872"/>
    <cellStyle name="Normal 45 16" xfId="29873"/>
    <cellStyle name="Normal 45 16 2" xfId="29874"/>
    <cellStyle name="Normal 45 17" xfId="29875"/>
    <cellStyle name="Normal 45 17 2" xfId="29876"/>
    <cellStyle name="Normal 45 18" xfId="29877"/>
    <cellStyle name="Normal 45 18 2" xfId="29878"/>
    <cellStyle name="Normal 45 19" xfId="29879"/>
    <cellStyle name="Normal 45 19 2" xfId="29880"/>
    <cellStyle name="Normal 45 2" xfId="29881"/>
    <cellStyle name="Normal 45 2 2" xfId="29882"/>
    <cellStyle name="Normal 45 20" xfId="29883"/>
    <cellStyle name="Normal 45 20 2" xfId="29884"/>
    <cellStyle name="Normal 45 21" xfId="29885"/>
    <cellStyle name="Normal 45 21 2" xfId="29886"/>
    <cellStyle name="Normal 45 22" xfId="29887"/>
    <cellStyle name="Normal 45 22 2" xfId="29888"/>
    <cellStyle name="Normal 45 23" xfId="29889"/>
    <cellStyle name="Normal 45 23 2" xfId="29890"/>
    <cellStyle name="Normal 45 24" xfId="29891"/>
    <cellStyle name="Normal 45 24 2" xfId="29892"/>
    <cellStyle name="Normal 45 25" xfId="29893"/>
    <cellStyle name="Normal 45 25 2" xfId="29894"/>
    <cellStyle name="Normal 45 26" xfId="29895"/>
    <cellStyle name="Normal 45 26 2" xfId="29896"/>
    <cellStyle name="Normal 45 27" xfId="29897"/>
    <cellStyle name="Normal 45 27 2" xfId="29898"/>
    <cellStyle name="Normal 45 28" xfId="29899"/>
    <cellStyle name="Normal 45 28 2" xfId="29900"/>
    <cellStyle name="Normal 45 29" xfId="29901"/>
    <cellStyle name="Normal 45 29 2" xfId="29902"/>
    <cellStyle name="Normal 45 3" xfId="29903"/>
    <cellStyle name="Normal 45 3 2" xfId="29904"/>
    <cellStyle name="Normal 45 30" xfId="29905"/>
    <cellStyle name="Normal 45 30 2" xfId="29906"/>
    <cellStyle name="Normal 45 31" xfId="29907"/>
    <cellStyle name="Normal 45 31 2" xfId="29908"/>
    <cellStyle name="Normal 45 32" xfId="29909"/>
    <cellStyle name="Normal 45 32 2" xfId="29910"/>
    <cellStyle name="Normal 45 33" xfId="29911"/>
    <cellStyle name="Normal 45 33 2" xfId="29912"/>
    <cellStyle name="Normal 45 34" xfId="29913"/>
    <cellStyle name="Normal 45 34 2" xfId="29914"/>
    <cellStyle name="Normal 45 35" xfId="29915"/>
    <cellStyle name="Normal 45 35 2" xfId="29916"/>
    <cellStyle name="Normal 45 36" xfId="29917"/>
    <cellStyle name="Normal 45 36 2" xfId="29918"/>
    <cellStyle name="Normal 45 37" xfId="29919"/>
    <cellStyle name="Normal 45 37 2" xfId="29920"/>
    <cellStyle name="Normal 45 37 2 2" xfId="29921"/>
    <cellStyle name="Normal 45 37 3" xfId="29922"/>
    <cellStyle name="Normal 45 37 3 2" xfId="29923"/>
    <cellStyle name="Normal 45 37 4" xfId="29924"/>
    <cellStyle name="Normal 45 38" xfId="29925"/>
    <cellStyle name="Normal 45 38 2" xfId="29926"/>
    <cellStyle name="Normal 45 38 2 2" xfId="29927"/>
    <cellStyle name="Normal 45 38 3" xfId="29928"/>
    <cellStyle name="Normal 45 38 3 2" xfId="29929"/>
    <cellStyle name="Normal 45 38 4" xfId="29930"/>
    <cellStyle name="Normal 45 39" xfId="29931"/>
    <cellStyle name="Normal 45 39 2" xfId="29932"/>
    <cellStyle name="Normal 45 39 2 2" xfId="29933"/>
    <cellStyle name="Normal 45 39 3" xfId="29934"/>
    <cellStyle name="Normal 45 39 3 2" xfId="29935"/>
    <cellStyle name="Normal 45 39 4" xfId="29936"/>
    <cellStyle name="Normal 45 4" xfId="29937"/>
    <cellStyle name="Normal 45 4 2" xfId="29938"/>
    <cellStyle name="Normal 45 40" xfId="29939"/>
    <cellStyle name="Normal 45 40 2" xfId="29940"/>
    <cellStyle name="Normal 45 40 2 2" xfId="29941"/>
    <cellStyle name="Normal 45 40 3" xfId="29942"/>
    <cellStyle name="Normal 45 40 3 2" xfId="29943"/>
    <cellStyle name="Normal 45 40 4" xfId="29944"/>
    <cellStyle name="Normal 45 41" xfId="29945"/>
    <cellStyle name="Normal 45 41 2" xfId="29946"/>
    <cellStyle name="Normal 45 41 2 2" xfId="29947"/>
    <cellStyle name="Normal 45 41 3" xfId="29948"/>
    <cellStyle name="Normal 45 41 3 2" xfId="29949"/>
    <cellStyle name="Normal 45 41 4" xfId="29950"/>
    <cellStyle name="Normal 45 42" xfId="29951"/>
    <cellStyle name="Normal 45 42 2" xfId="29952"/>
    <cellStyle name="Normal 45 42 2 2" xfId="29953"/>
    <cellStyle name="Normal 45 42 3" xfId="29954"/>
    <cellStyle name="Normal 45 42 3 2" xfId="29955"/>
    <cellStyle name="Normal 45 42 4" xfId="29956"/>
    <cellStyle name="Normal 45 43" xfId="29957"/>
    <cellStyle name="Normal 45 43 2" xfId="29958"/>
    <cellStyle name="Normal 45 43 2 2" xfId="29959"/>
    <cellStyle name="Normal 45 43 3" xfId="29960"/>
    <cellStyle name="Normal 45 43 3 2" xfId="29961"/>
    <cellStyle name="Normal 45 43 4" xfId="29962"/>
    <cellStyle name="Normal 45 44" xfId="29963"/>
    <cellStyle name="Normal 45 44 2" xfId="29964"/>
    <cellStyle name="Normal 45 44 2 2" xfId="29965"/>
    <cellStyle name="Normal 45 44 3" xfId="29966"/>
    <cellStyle name="Normal 45 44 3 2" xfId="29967"/>
    <cellStyle name="Normal 45 44 4" xfId="29968"/>
    <cellStyle name="Normal 45 45" xfId="29969"/>
    <cellStyle name="Normal 45 45 2" xfId="29970"/>
    <cellStyle name="Normal 45 45 2 2" xfId="29971"/>
    <cellStyle name="Normal 45 45 3" xfId="29972"/>
    <cellStyle name="Normal 45 45 3 2" xfId="29973"/>
    <cellStyle name="Normal 45 45 4" xfId="29974"/>
    <cellStyle name="Normal 45 46" xfId="29975"/>
    <cellStyle name="Normal 45 46 2" xfId="29976"/>
    <cellStyle name="Normal 45 46 2 2" xfId="29977"/>
    <cellStyle name="Normal 45 46 3" xfId="29978"/>
    <cellStyle name="Normal 45 46 3 2" xfId="29979"/>
    <cellStyle name="Normal 45 46 4" xfId="29980"/>
    <cellStyle name="Normal 45 47" xfId="29981"/>
    <cellStyle name="Normal 45 47 2" xfId="29982"/>
    <cellStyle name="Normal 45 47 2 2" xfId="29983"/>
    <cellStyle name="Normal 45 47 3" xfId="29984"/>
    <cellStyle name="Normal 45 47 3 2" xfId="29985"/>
    <cellStyle name="Normal 45 47 4" xfId="29986"/>
    <cellStyle name="Normal 45 48" xfId="29987"/>
    <cellStyle name="Normal 45 48 2" xfId="29988"/>
    <cellStyle name="Normal 45 48 2 2" xfId="29989"/>
    <cellStyle name="Normal 45 48 3" xfId="29990"/>
    <cellStyle name="Normal 45 48 3 2" xfId="29991"/>
    <cellStyle name="Normal 45 48 4" xfId="29992"/>
    <cellStyle name="Normal 45 49" xfId="29993"/>
    <cellStyle name="Normal 45 49 2" xfId="29994"/>
    <cellStyle name="Normal 45 49 2 2" xfId="29995"/>
    <cellStyle name="Normal 45 49 3" xfId="29996"/>
    <cellStyle name="Normal 45 49 3 2" xfId="29997"/>
    <cellStyle name="Normal 45 49 4" xfId="29998"/>
    <cellStyle name="Normal 45 5" xfId="29999"/>
    <cellStyle name="Normal 45 5 2" xfId="30000"/>
    <cellStyle name="Normal 45 50" xfId="30001"/>
    <cellStyle name="Normal 45 50 2" xfId="30002"/>
    <cellStyle name="Normal 45 50 2 2" xfId="30003"/>
    <cellStyle name="Normal 45 50 3" xfId="30004"/>
    <cellStyle name="Normal 45 50 3 2" xfId="30005"/>
    <cellStyle name="Normal 45 50 4" xfId="30006"/>
    <cellStyle name="Normal 45 51" xfId="30007"/>
    <cellStyle name="Normal 45 51 2" xfId="30008"/>
    <cellStyle name="Normal 45 51 2 2" xfId="30009"/>
    <cellStyle name="Normal 45 51 3" xfId="30010"/>
    <cellStyle name="Normal 45 51 3 2" xfId="30011"/>
    <cellStyle name="Normal 45 51 4" xfId="30012"/>
    <cellStyle name="Normal 45 52" xfId="30013"/>
    <cellStyle name="Normal 45 52 2" xfId="30014"/>
    <cellStyle name="Normal 45 52 2 2" xfId="30015"/>
    <cellStyle name="Normal 45 52 3" xfId="30016"/>
    <cellStyle name="Normal 45 52 3 2" xfId="30017"/>
    <cellStyle name="Normal 45 52 4" xfId="30018"/>
    <cellStyle name="Normal 45 53" xfId="30019"/>
    <cellStyle name="Normal 45 53 2" xfId="30020"/>
    <cellStyle name="Normal 45 53 2 2" xfId="30021"/>
    <cellStyle name="Normal 45 53 3" xfId="30022"/>
    <cellStyle name="Normal 45 53 3 2" xfId="30023"/>
    <cellStyle name="Normal 45 53 4" xfId="30024"/>
    <cellStyle name="Normal 45 54" xfId="30025"/>
    <cellStyle name="Normal 45 54 2" xfId="30026"/>
    <cellStyle name="Normal 45 54 2 2" xfId="30027"/>
    <cellStyle name="Normal 45 54 3" xfId="30028"/>
    <cellStyle name="Normal 45 54 3 2" xfId="30029"/>
    <cellStyle name="Normal 45 54 4" xfId="30030"/>
    <cellStyle name="Normal 45 55" xfId="30031"/>
    <cellStyle name="Normal 45 55 2" xfId="30032"/>
    <cellStyle name="Normal 45 55 2 2" xfId="30033"/>
    <cellStyle name="Normal 45 55 3" xfId="30034"/>
    <cellStyle name="Normal 45 55 3 2" xfId="30035"/>
    <cellStyle name="Normal 45 55 4" xfId="30036"/>
    <cellStyle name="Normal 45 56" xfId="30037"/>
    <cellStyle name="Normal 45 56 2" xfId="30038"/>
    <cellStyle name="Normal 45 56 2 2" xfId="30039"/>
    <cellStyle name="Normal 45 56 3" xfId="30040"/>
    <cellStyle name="Normal 45 56 3 2" xfId="30041"/>
    <cellStyle name="Normal 45 56 4" xfId="30042"/>
    <cellStyle name="Normal 45 57" xfId="30043"/>
    <cellStyle name="Normal 45 57 2" xfId="30044"/>
    <cellStyle name="Normal 45 57 2 2" xfId="30045"/>
    <cellStyle name="Normal 45 57 3" xfId="30046"/>
    <cellStyle name="Normal 45 57 3 2" xfId="30047"/>
    <cellStyle name="Normal 45 57 4" xfId="30048"/>
    <cellStyle name="Normal 45 58" xfId="30049"/>
    <cellStyle name="Normal 45 58 2" xfId="30050"/>
    <cellStyle name="Normal 45 58 2 2" xfId="30051"/>
    <cellStyle name="Normal 45 58 3" xfId="30052"/>
    <cellStyle name="Normal 45 58 3 2" xfId="30053"/>
    <cellStyle name="Normal 45 58 4" xfId="30054"/>
    <cellStyle name="Normal 45 59" xfId="30055"/>
    <cellStyle name="Normal 45 59 2" xfId="30056"/>
    <cellStyle name="Normal 45 59 2 2" xfId="30057"/>
    <cellStyle name="Normal 45 59 3" xfId="30058"/>
    <cellStyle name="Normal 45 59 3 2" xfId="30059"/>
    <cellStyle name="Normal 45 59 4" xfId="30060"/>
    <cellStyle name="Normal 45 6" xfId="30061"/>
    <cellStyle name="Normal 45 6 2" xfId="30062"/>
    <cellStyle name="Normal 45 60" xfId="30063"/>
    <cellStyle name="Normal 45 60 2" xfId="30064"/>
    <cellStyle name="Normal 45 60 2 2" xfId="30065"/>
    <cellStyle name="Normal 45 60 3" xfId="30066"/>
    <cellStyle name="Normal 45 60 3 2" xfId="30067"/>
    <cellStyle name="Normal 45 60 4" xfId="30068"/>
    <cellStyle name="Normal 45 61" xfId="30069"/>
    <cellStyle name="Normal 45 61 2" xfId="30070"/>
    <cellStyle name="Normal 45 61 2 2" xfId="30071"/>
    <cellStyle name="Normal 45 61 3" xfId="30072"/>
    <cellStyle name="Normal 45 61 3 2" xfId="30073"/>
    <cellStyle name="Normal 45 61 4" xfId="30074"/>
    <cellStyle name="Normal 45 62" xfId="30075"/>
    <cellStyle name="Normal 45 62 2" xfId="30076"/>
    <cellStyle name="Normal 45 62 2 2" xfId="30077"/>
    <cellStyle name="Normal 45 62 3" xfId="30078"/>
    <cellStyle name="Normal 45 62 3 2" xfId="30079"/>
    <cellStyle name="Normal 45 62 4" xfId="30080"/>
    <cellStyle name="Normal 45 63" xfId="30081"/>
    <cellStyle name="Normal 45 63 2" xfId="30082"/>
    <cellStyle name="Normal 45 63 2 2" xfId="30083"/>
    <cellStyle name="Normal 45 63 3" xfId="30084"/>
    <cellStyle name="Normal 45 63 3 2" xfId="30085"/>
    <cellStyle name="Normal 45 63 4" xfId="30086"/>
    <cellStyle name="Normal 45 64" xfId="30087"/>
    <cellStyle name="Normal 45 64 2" xfId="30088"/>
    <cellStyle name="Normal 45 64 2 2" xfId="30089"/>
    <cellStyle name="Normal 45 64 3" xfId="30090"/>
    <cellStyle name="Normal 45 64 3 2" xfId="30091"/>
    <cellStyle name="Normal 45 64 4" xfId="30092"/>
    <cellStyle name="Normal 45 65" xfId="30093"/>
    <cellStyle name="Normal 45 65 2" xfId="30094"/>
    <cellStyle name="Normal 45 65 2 2" xfId="30095"/>
    <cellStyle name="Normal 45 65 3" xfId="30096"/>
    <cellStyle name="Normal 45 65 3 2" xfId="30097"/>
    <cellStyle name="Normal 45 65 4" xfId="30098"/>
    <cellStyle name="Normal 45 66" xfId="30099"/>
    <cellStyle name="Normal 45 66 2" xfId="30100"/>
    <cellStyle name="Normal 45 66 2 2" xfId="30101"/>
    <cellStyle name="Normal 45 66 3" xfId="30102"/>
    <cellStyle name="Normal 45 66 3 2" xfId="30103"/>
    <cellStyle name="Normal 45 66 4" xfId="30104"/>
    <cellStyle name="Normal 45 67" xfId="30105"/>
    <cellStyle name="Normal 45 67 2" xfId="30106"/>
    <cellStyle name="Normal 45 67 2 2" xfId="30107"/>
    <cellStyle name="Normal 45 67 3" xfId="30108"/>
    <cellStyle name="Normal 45 67 3 2" xfId="30109"/>
    <cellStyle name="Normal 45 67 4" xfId="30110"/>
    <cellStyle name="Normal 45 68" xfId="30111"/>
    <cellStyle name="Normal 45 68 2" xfId="30112"/>
    <cellStyle name="Normal 45 68 2 2" xfId="30113"/>
    <cellStyle name="Normal 45 68 3" xfId="30114"/>
    <cellStyle name="Normal 45 68 3 2" xfId="30115"/>
    <cellStyle name="Normal 45 68 4" xfId="30116"/>
    <cellStyle name="Normal 45 69" xfId="30117"/>
    <cellStyle name="Normal 45 69 2" xfId="30118"/>
    <cellStyle name="Normal 45 69 2 2" xfId="30119"/>
    <cellStyle name="Normal 45 69 3" xfId="30120"/>
    <cellStyle name="Normal 45 69 3 2" xfId="30121"/>
    <cellStyle name="Normal 45 69 4" xfId="30122"/>
    <cellStyle name="Normal 45 7" xfId="30123"/>
    <cellStyle name="Normal 45 7 2" xfId="30124"/>
    <cellStyle name="Normal 45 70" xfId="30125"/>
    <cellStyle name="Normal 45 70 2" xfId="30126"/>
    <cellStyle name="Normal 45 70 2 2" xfId="30127"/>
    <cellStyle name="Normal 45 70 3" xfId="30128"/>
    <cellStyle name="Normal 45 70 3 2" xfId="30129"/>
    <cellStyle name="Normal 45 70 4" xfId="30130"/>
    <cellStyle name="Normal 45 71" xfId="30131"/>
    <cellStyle name="Normal 45 71 2" xfId="30132"/>
    <cellStyle name="Normal 45 71 2 2" xfId="30133"/>
    <cellStyle name="Normal 45 71 3" xfId="30134"/>
    <cellStyle name="Normal 45 71 3 2" xfId="30135"/>
    <cellStyle name="Normal 45 71 4" xfId="30136"/>
    <cellStyle name="Normal 45 72" xfId="30137"/>
    <cellStyle name="Normal 45 72 2" xfId="30138"/>
    <cellStyle name="Normal 45 72 2 2" xfId="30139"/>
    <cellStyle name="Normal 45 72 3" xfId="30140"/>
    <cellStyle name="Normal 45 72 3 2" xfId="30141"/>
    <cellStyle name="Normal 45 72 4" xfId="30142"/>
    <cellStyle name="Normal 45 73" xfId="30143"/>
    <cellStyle name="Normal 45 73 2" xfId="30144"/>
    <cellStyle name="Normal 45 73 2 2" xfId="30145"/>
    <cellStyle name="Normal 45 73 3" xfId="30146"/>
    <cellStyle name="Normal 45 73 3 2" xfId="30147"/>
    <cellStyle name="Normal 45 73 4" xfId="30148"/>
    <cellStyle name="Normal 45 74" xfId="30149"/>
    <cellStyle name="Normal 45 74 2" xfId="30150"/>
    <cellStyle name="Normal 45 75" xfId="30151"/>
    <cellStyle name="Normal 45 75 2" xfId="30152"/>
    <cellStyle name="Normal 45 76" xfId="30153"/>
    <cellStyle name="Normal 45 76 2" xfId="30154"/>
    <cellStyle name="Normal 45 77" xfId="30155"/>
    <cellStyle name="Normal 45 77 2" xfId="30156"/>
    <cellStyle name="Normal 45 78" xfId="30157"/>
    <cellStyle name="Normal 45 78 2" xfId="30158"/>
    <cellStyle name="Normal 45 79" xfId="30159"/>
    <cellStyle name="Normal 45 79 2" xfId="30160"/>
    <cellStyle name="Normal 45 8" xfId="30161"/>
    <cellStyle name="Normal 45 8 2" xfId="30162"/>
    <cellStyle name="Normal 45 80" xfId="30163"/>
    <cellStyle name="Normal 45 80 2" xfId="30164"/>
    <cellStyle name="Normal 45 81" xfId="30165"/>
    <cellStyle name="Normal 45 81 2" xfId="30166"/>
    <cellStyle name="Normal 45 82" xfId="30167"/>
    <cellStyle name="Normal 45 82 2" xfId="30168"/>
    <cellStyle name="Normal 45 83" xfId="30169"/>
    <cellStyle name="Normal 45 83 2" xfId="30170"/>
    <cellStyle name="Normal 45 84" xfId="30171"/>
    <cellStyle name="Normal 45 84 2" xfId="30172"/>
    <cellStyle name="Normal 45 85" xfId="30173"/>
    <cellStyle name="Normal 45 85 2" xfId="30174"/>
    <cellStyle name="Normal 45 86" xfId="30175"/>
    <cellStyle name="Normal 45 86 2" xfId="30176"/>
    <cellStyle name="Normal 45 87" xfId="30177"/>
    <cellStyle name="Normal 45 87 2" xfId="30178"/>
    <cellStyle name="Normal 45 88" xfId="30179"/>
    <cellStyle name="Normal 45 88 2" xfId="30180"/>
    <cellStyle name="Normal 45 89" xfId="30181"/>
    <cellStyle name="Normal 45 89 2" xfId="30182"/>
    <cellStyle name="Normal 45 9" xfId="30183"/>
    <cellStyle name="Normal 45 9 2" xfId="30184"/>
    <cellStyle name="Normal 45 90" xfId="30185"/>
    <cellStyle name="Normal 45 90 2" xfId="30186"/>
    <cellStyle name="Normal 45 91" xfId="30187"/>
    <cellStyle name="Normal 45 91 2" xfId="30188"/>
    <cellStyle name="Normal 45 92" xfId="30189"/>
    <cellStyle name="Normal 45 92 2" xfId="30190"/>
    <cellStyle name="Normal 45 93" xfId="30191"/>
    <cellStyle name="Normal 45 93 2" xfId="30192"/>
    <cellStyle name="Normal 45 94" xfId="30193"/>
    <cellStyle name="Normal 45 94 2" xfId="30194"/>
    <cellStyle name="Normal 45 95" xfId="30195"/>
    <cellStyle name="Normal 45 95 2" xfId="30196"/>
    <cellStyle name="Normal 45 96" xfId="30197"/>
    <cellStyle name="Normal 45 96 2" xfId="30198"/>
    <cellStyle name="Normal 45 97" xfId="30199"/>
    <cellStyle name="Normal 45 97 2" xfId="30200"/>
    <cellStyle name="Normal 45 98" xfId="30201"/>
    <cellStyle name="Normal 45 98 2" xfId="30202"/>
    <cellStyle name="Normal 45 99" xfId="30203"/>
    <cellStyle name="Normal 45 99 2" xfId="30204"/>
    <cellStyle name="Normal 46" xfId="30205"/>
    <cellStyle name="Normal 46 10" xfId="30206"/>
    <cellStyle name="Normal 46 10 2" xfId="30207"/>
    <cellStyle name="Normal 46 100" xfId="30208"/>
    <cellStyle name="Normal 46 100 2" xfId="30209"/>
    <cellStyle name="Normal 46 101" xfId="30210"/>
    <cellStyle name="Normal 46 101 2" xfId="30211"/>
    <cellStyle name="Normal 46 102" xfId="30212"/>
    <cellStyle name="Normal 46 102 2" xfId="30213"/>
    <cellStyle name="Normal 46 103" xfId="30214"/>
    <cellStyle name="Normal 46 103 2" xfId="30215"/>
    <cellStyle name="Normal 46 104" xfId="30216"/>
    <cellStyle name="Normal 46 11" xfId="30217"/>
    <cellStyle name="Normal 46 11 2" xfId="30218"/>
    <cellStyle name="Normal 46 12" xfId="30219"/>
    <cellStyle name="Normal 46 12 2" xfId="30220"/>
    <cellStyle name="Normal 46 13" xfId="30221"/>
    <cellStyle name="Normal 46 13 2" xfId="30222"/>
    <cellStyle name="Normal 46 14" xfId="30223"/>
    <cellStyle name="Normal 46 14 2" xfId="30224"/>
    <cellStyle name="Normal 46 15" xfId="30225"/>
    <cellStyle name="Normal 46 15 2" xfId="30226"/>
    <cellStyle name="Normal 46 16" xfId="30227"/>
    <cellStyle name="Normal 46 16 2" xfId="30228"/>
    <cellStyle name="Normal 46 17" xfId="30229"/>
    <cellStyle name="Normal 46 17 2" xfId="30230"/>
    <cellStyle name="Normal 46 18" xfId="30231"/>
    <cellStyle name="Normal 46 18 2" xfId="30232"/>
    <cellStyle name="Normal 46 19" xfId="30233"/>
    <cellStyle name="Normal 46 19 2" xfId="30234"/>
    <cellStyle name="Normal 46 2" xfId="30235"/>
    <cellStyle name="Normal 46 2 2" xfId="30236"/>
    <cellStyle name="Normal 46 20" xfId="30237"/>
    <cellStyle name="Normal 46 20 2" xfId="30238"/>
    <cellStyle name="Normal 46 21" xfId="30239"/>
    <cellStyle name="Normal 46 21 2" xfId="30240"/>
    <cellStyle name="Normal 46 22" xfId="30241"/>
    <cellStyle name="Normal 46 22 2" xfId="30242"/>
    <cellStyle name="Normal 46 23" xfId="30243"/>
    <cellStyle name="Normal 46 23 2" xfId="30244"/>
    <cellStyle name="Normal 46 24" xfId="30245"/>
    <cellStyle name="Normal 46 24 2" xfId="30246"/>
    <cellStyle name="Normal 46 25" xfId="30247"/>
    <cellStyle name="Normal 46 25 2" xfId="30248"/>
    <cellStyle name="Normal 46 26" xfId="30249"/>
    <cellStyle name="Normal 46 26 2" xfId="30250"/>
    <cellStyle name="Normal 46 27" xfId="30251"/>
    <cellStyle name="Normal 46 27 2" xfId="30252"/>
    <cellStyle name="Normal 46 28" xfId="30253"/>
    <cellStyle name="Normal 46 28 2" xfId="30254"/>
    <cellStyle name="Normal 46 29" xfId="30255"/>
    <cellStyle name="Normal 46 29 2" xfId="30256"/>
    <cellStyle name="Normal 46 3" xfId="30257"/>
    <cellStyle name="Normal 46 3 2" xfId="30258"/>
    <cellStyle name="Normal 46 30" xfId="30259"/>
    <cellStyle name="Normal 46 30 2" xfId="30260"/>
    <cellStyle name="Normal 46 31" xfId="30261"/>
    <cellStyle name="Normal 46 31 2" xfId="30262"/>
    <cellStyle name="Normal 46 32" xfId="30263"/>
    <cellStyle name="Normal 46 32 2" xfId="30264"/>
    <cellStyle name="Normal 46 33" xfId="30265"/>
    <cellStyle name="Normal 46 33 2" xfId="30266"/>
    <cellStyle name="Normal 46 34" xfId="30267"/>
    <cellStyle name="Normal 46 34 2" xfId="30268"/>
    <cellStyle name="Normal 46 35" xfId="30269"/>
    <cellStyle name="Normal 46 35 2" xfId="30270"/>
    <cellStyle name="Normal 46 36" xfId="30271"/>
    <cellStyle name="Normal 46 36 2" xfId="30272"/>
    <cellStyle name="Normal 46 37" xfId="30273"/>
    <cellStyle name="Normal 46 37 2" xfId="30274"/>
    <cellStyle name="Normal 46 37 2 2" xfId="30275"/>
    <cellStyle name="Normal 46 37 3" xfId="30276"/>
    <cellStyle name="Normal 46 37 3 2" xfId="30277"/>
    <cellStyle name="Normal 46 37 4" xfId="30278"/>
    <cellStyle name="Normal 46 38" xfId="30279"/>
    <cellStyle name="Normal 46 38 2" xfId="30280"/>
    <cellStyle name="Normal 46 38 2 2" xfId="30281"/>
    <cellStyle name="Normal 46 38 3" xfId="30282"/>
    <cellStyle name="Normal 46 38 3 2" xfId="30283"/>
    <cellStyle name="Normal 46 38 4" xfId="30284"/>
    <cellStyle name="Normal 46 39" xfId="30285"/>
    <cellStyle name="Normal 46 39 2" xfId="30286"/>
    <cellStyle name="Normal 46 39 2 2" xfId="30287"/>
    <cellStyle name="Normal 46 39 3" xfId="30288"/>
    <cellStyle name="Normal 46 39 3 2" xfId="30289"/>
    <cellStyle name="Normal 46 39 4" xfId="30290"/>
    <cellStyle name="Normal 46 4" xfId="30291"/>
    <cellStyle name="Normal 46 4 2" xfId="30292"/>
    <cellStyle name="Normal 46 40" xfId="30293"/>
    <cellStyle name="Normal 46 40 2" xfId="30294"/>
    <cellStyle name="Normal 46 40 2 2" xfId="30295"/>
    <cellStyle name="Normal 46 40 3" xfId="30296"/>
    <cellStyle name="Normal 46 40 3 2" xfId="30297"/>
    <cellStyle name="Normal 46 40 4" xfId="30298"/>
    <cellStyle name="Normal 46 41" xfId="30299"/>
    <cellStyle name="Normal 46 41 2" xfId="30300"/>
    <cellStyle name="Normal 46 41 2 2" xfId="30301"/>
    <cellStyle name="Normal 46 41 3" xfId="30302"/>
    <cellStyle name="Normal 46 41 3 2" xfId="30303"/>
    <cellStyle name="Normal 46 41 4" xfId="30304"/>
    <cellStyle name="Normal 46 42" xfId="30305"/>
    <cellStyle name="Normal 46 42 2" xfId="30306"/>
    <cellStyle name="Normal 46 42 2 2" xfId="30307"/>
    <cellStyle name="Normal 46 42 3" xfId="30308"/>
    <cellStyle name="Normal 46 42 3 2" xfId="30309"/>
    <cellStyle name="Normal 46 42 4" xfId="30310"/>
    <cellStyle name="Normal 46 43" xfId="30311"/>
    <cellStyle name="Normal 46 43 2" xfId="30312"/>
    <cellStyle name="Normal 46 43 2 2" xfId="30313"/>
    <cellStyle name="Normal 46 43 3" xfId="30314"/>
    <cellStyle name="Normal 46 43 3 2" xfId="30315"/>
    <cellStyle name="Normal 46 43 4" xfId="30316"/>
    <cellStyle name="Normal 46 44" xfId="30317"/>
    <cellStyle name="Normal 46 44 2" xfId="30318"/>
    <cellStyle name="Normal 46 44 2 2" xfId="30319"/>
    <cellStyle name="Normal 46 44 3" xfId="30320"/>
    <cellStyle name="Normal 46 44 3 2" xfId="30321"/>
    <cellStyle name="Normal 46 44 4" xfId="30322"/>
    <cellStyle name="Normal 46 45" xfId="30323"/>
    <cellStyle name="Normal 46 45 2" xfId="30324"/>
    <cellStyle name="Normal 46 45 2 2" xfId="30325"/>
    <cellStyle name="Normal 46 45 3" xfId="30326"/>
    <cellStyle name="Normal 46 45 3 2" xfId="30327"/>
    <cellStyle name="Normal 46 45 4" xfId="30328"/>
    <cellStyle name="Normal 46 46" xfId="30329"/>
    <cellStyle name="Normal 46 46 2" xfId="30330"/>
    <cellStyle name="Normal 46 46 2 2" xfId="30331"/>
    <cellStyle name="Normal 46 46 3" xfId="30332"/>
    <cellStyle name="Normal 46 46 3 2" xfId="30333"/>
    <cellStyle name="Normal 46 46 4" xfId="30334"/>
    <cellStyle name="Normal 46 47" xfId="30335"/>
    <cellStyle name="Normal 46 47 2" xfId="30336"/>
    <cellStyle name="Normal 46 47 2 2" xfId="30337"/>
    <cellStyle name="Normal 46 47 3" xfId="30338"/>
    <cellStyle name="Normal 46 47 3 2" xfId="30339"/>
    <cellStyle name="Normal 46 47 4" xfId="30340"/>
    <cellStyle name="Normal 46 48" xfId="30341"/>
    <cellStyle name="Normal 46 48 2" xfId="30342"/>
    <cellStyle name="Normal 46 48 2 2" xfId="30343"/>
    <cellStyle name="Normal 46 48 3" xfId="30344"/>
    <cellStyle name="Normal 46 48 3 2" xfId="30345"/>
    <cellStyle name="Normal 46 48 4" xfId="30346"/>
    <cellStyle name="Normal 46 49" xfId="30347"/>
    <cellStyle name="Normal 46 49 2" xfId="30348"/>
    <cellStyle name="Normal 46 49 2 2" xfId="30349"/>
    <cellStyle name="Normal 46 49 3" xfId="30350"/>
    <cellStyle name="Normal 46 49 3 2" xfId="30351"/>
    <cellStyle name="Normal 46 49 4" xfId="30352"/>
    <cellStyle name="Normal 46 5" xfId="30353"/>
    <cellStyle name="Normal 46 5 2" xfId="30354"/>
    <cellStyle name="Normal 46 50" xfId="30355"/>
    <cellStyle name="Normal 46 50 2" xfId="30356"/>
    <cellStyle name="Normal 46 50 2 2" xfId="30357"/>
    <cellStyle name="Normal 46 50 3" xfId="30358"/>
    <cellStyle name="Normal 46 50 3 2" xfId="30359"/>
    <cellStyle name="Normal 46 50 4" xfId="30360"/>
    <cellStyle name="Normal 46 51" xfId="30361"/>
    <cellStyle name="Normal 46 51 2" xfId="30362"/>
    <cellStyle name="Normal 46 51 2 2" xfId="30363"/>
    <cellStyle name="Normal 46 51 3" xfId="30364"/>
    <cellStyle name="Normal 46 51 3 2" xfId="30365"/>
    <cellStyle name="Normal 46 51 4" xfId="30366"/>
    <cellStyle name="Normal 46 52" xfId="30367"/>
    <cellStyle name="Normal 46 52 2" xfId="30368"/>
    <cellStyle name="Normal 46 52 2 2" xfId="30369"/>
    <cellStyle name="Normal 46 52 3" xfId="30370"/>
    <cellStyle name="Normal 46 52 3 2" xfId="30371"/>
    <cellStyle name="Normal 46 52 4" xfId="30372"/>
    <cellStyle name="Normal 46 53" xfId="30373"/>
    <cellStyle name="Normal 46 53 2" xfId="30374"/>
    <cellStyle name="Normal 46 53 2 2" xfId="30375"/>
    <cellStyle name="Normal 46 53 3" xfId="30376"/>
    <cellStyle name="Normal 46 53 3 2" xfId="30377"/>
    <cellStyle name="Normal 46 53 4" xfId="30378"/>
    <cellStyle name="Normal 46 54" xfId="30379"/>
    <cellStyle name="Normal 46 54 2" xfId="30380"/>
    <cellStyle name="Normal 46 54 2 2" xfId="30381"/>
    <cellStyle name="Normal 46 54 3" xfId="30382"/>
    <cellStyle name="Normal 46 54 3 2" xfId="30383"/>
    <cellStyle name="Normal 46 54 4" xfId="30384"/>
    <cellStyle name="Normal 46 55" xfId="30385"/>
    <cellStyle name="Normal 46 55 2" xfId="30386"/>
    <cellStyle name="Normal 46 55 2 2" xfId="30387"/>
    <cellStyle name="Normal 46 55 3" xfId="30388"/>
    <cellStyle name="Normal 46 55 3 2" xfId="30389"/>
    <cellStyle name="Normal 46 55 4" xfId="30390"/>
    <cellStyle name="Normal 46 56" xfId="30391"/>
    <cellStyle name="Normal 46 56 2" xfId="30392"/>
    <cellStyle name="Normal 46 56 2 2" xfId="30393"/>
    <cellStyle name="Normal 46 56 3" xfId="30394"/>
    <cellStyle name="Normal 46 56 3 2" xfId="30395"/>
    <cellStyle name="Normal 46 56 4" xfId="30396"/>
    <cellStyle name="Normal 46 57" xfId="30397"/>
    <cellStyle name="Normal 46 57 2" xfId="30398"/>
    <cellStyle name="Normal 46 57 2 2" xfId="30399"/>
    <cellStyle name="Normal 46 57 3" xfId="30400"/>
    <cellStyle name="Normal 46 57 3 2" xfId="30401"/>
    <cellStyle name="Normal 46 57 4" xfId="30402"/>
    <cellStyle name="Normal 46 58" xfId="30403"/>
    <cellStyle name="Normal 46 58 2" xfId="30404"/>
    <cellStyle name="Normal 46 58 2 2" xfId="30405"/>
    <cellStyle name="Normal 46 58 3" xfId="30406"/>
    <cellStyle name="Normal 46 58 3 2" xfId="30407"/>
    <cellStyle name="Normal 46 58 4" xfId="30408"/>
    <cellStyle name="Normal 46 59" xfId="30409"/>
    <cellStyle name="Normal 46 59 2" xfId="30410"/>
    <cellStyle name="Normal 46 59 2 2" xfId="30411"/>
    <cellStyle name="Normal 46 59 3" xfId="30412"/>
    <cellStyle name="Normal 46 59 3 2" xfId="30413"/>
    <cellStyle name="Normal 46 59 4" xfId="30414"/>
    <cellStyle name="Normal 46 6" xfId="30415"/>
    <cellStyle name="Normal 46 6 2" xfId="30416"/>
    <cellStyle name="Normal 46 60" xfId="30417"/>
    <cellStyle name="Normal 46 60 2" xfId="30418"/>
    <cellStyle name="Normal 46 60 2 2" xfId="30419"/>
    <cellStyle name="Normal 46 60 3" xfId="30420"/>
    <cellStyle name="Normal 46 60 3 2" xfId="30421"/>
    <cellStyle name="Normal 46 60 4" xfId="30422"/>
    <cellStyle name="Normal 46 61" xfId="30423"/>
    <cellStyle name="Normal 46 61 2" xfId="30424"/>
    <cellStyle name="Normal 46 61 2 2" xfId="30425"/>
    <cellStyle name="Normal 46 61 3" xfId="30426"/>
    <cellStyle name="Normal 46 61 3 2" xfId="30427"/>
    <cellStyle name="Normal 46 61 4" xfId="30428"/>
    <cellStyle name="Normal 46 62" xfId="30429"/>
    <cellStyle name="Normal 46 62 2" xfId="30430"/>
    <cellStyle name="Normal 46 62 2 2" xfId="30431"/>
    <cellStyle name="Normal 46 62 3" xfId="30432"/>
    <cellStyle name="Normal 46 62 3 2" xfId="30433"/>
    <cellStyle name="Normal 46 62 4" xfId="30434"/>
    <cellStyle name="Normal 46 63" xfId="30435"/>
    <cellStyle name="Normal 46 63 2" xfId="30436"/>
    <cellStyle name="Normal 46 63 2 2" xfId="30437"/>
    <cellStyle name="Normal 46 63 3" xfId="30438"/>
    <cellStyle name="Normal 46 63 3 2" xfId="30439"/>
    <cellStyle name="Normal 46 63 4" xfId="30440"/>
    <cellStyle name="Normal 46 64" xfId="30441"/>
    <cellStyle name="Normal 46 64 2" xfId="30442"/>
    <cellStyle name="Normal 46 64 2 2" xfId="30443"/>
    <cellStyle name="Normal 46 64 3" xfId="30444"/>
    <cellStyle name="Normal 46 64 3 2" xfId="30445"/>
    <cellStyle name="Normal 46 64 4" xfId="30446"/>
    <cellStyle name="Normal 46 65" xfId="30447"/>
    <cellStyle name="Normal 46 65 2" xfId="30448"/>
    <cellStyle name="Normal 46 65 2 2" xfId="30449"/>
    <cellStyle name="Normal 46 65 3" xfId="30450"/>
    <cellStyle name="Normal 46 65 3 2" xfId="30451"/>
    <cellStyle name="Normal 46 65 4" xfId="30452"/>
    <cellStyle name="Normal 46 66" xfId="30453"/>
    <cellStyle name="Normal 46 66 2" xfId="30454"/>
    <cellStyle name="Normal 46 66 2 2" xfId="30455"/>
    <cellStyle name="Normal 46 66 3" xfId="30456"/>
    <cellStyle name="Normal 46 66 3 2" xfId="30457"/>
    <cellStyle name="Normal 46 66 4" xfId="30458"/>
    <cellStyle name="Normal 46 67" xfId="30459"/>
    <cellStyle name="Normal 46 67 2" xfId="30460"/>
    <cellStyle name="Normal 46 67 2 2" xfId="30461"/>
    <cellStyle name="Normal 46 67 3" xfId="30462"/>
    <cellStyle name="Normal 46 67 3 2" xfId="30463"/>
    <cellStyle name="Normal 46 67 4" xfId="30464"/>
    <cellStyle name="Normal 46 68" xfId="30465"/>
    <cellStyle name="Normal 46 68 2" xfId="30466"/>
    <cellStyle name="Normal 46 68 2 2" xfId="30467"/>
    <cellStyle name="Normal 46 68 3" xfId="30468"/>
    <cellStyle name="Normal 46 68 3 2" xfId="30469"/>
    <cellStyle name="Normal 46 68 4" xfId="30470"/>
    <cellStyle name="Normal 46 69" xfId="30471"/>
    <cellStyle name="Normal 46 69 2" xfId="30472"/>
    <cellStyle name="Normal 46 69 2 2" xfId="30473"/>
    <cellStyle name="Normal 46 69 3" xfId="30474"/>
    <cellStyle name="Normal 46 69 3 2" xfId="30475"/>
    <cellStyle name="Normal 46 69 4" xfId="30476"/>
    <cellStyle name="Normal 46 7" xfId="30477"/>
    <cellStyle name="Normal 46 7 2" xfId="30478"/>
    <cellStyle name="Normal 46 70" xfId="30479"/>
    <cellStyle name="Normal 46 70 2" xfId="30480"/>
    <cellStyle name="Normal 46 70 2 2" xfId="30481"/>
    <cellStyle name="Normal 46 70 3" xfId="30482"/>
    <cellStyle name="Normal 46 70 3 2" xfId="30483"/>
    <cellStyle name="Normal 46 70 4" xfId="30484"/>
    <cellStyle name="Normal 46 71" xfId="30485"/>
    <cellStyle name="Normal 46 71 2" xfId="30486"/>
    <cellStyle name="Normal 46 71 2 2" xfId="30487"/>
    <cellStyle name="Normal 46 71 3" xfId="30488"/>
    <cellStyle name="Normal 46 71 3 2" xfId="30489"/>
    <cellStyle name="Normal 46 71 4" xfId="30490"/>
    <cellStyle name="Normal 46 72" xfId="30491"/>
    <cellStyle name="Normal 46 72 2" xfId="30492"/>
    <cellStyle name="Normal 46 72 2 2" xfId="30493"/>
    <cellStyle name="Normal 46 72 3" xfId="30494"/>
    <cellStyle name="Normal 46 72 3 2" xfId="30495"/>
    <cellStyle name="Normal 46 72 4" xfId="30496"/>
    <cellStyle name="Normal 46 73" xfId="30497"/>
    <cellStyle name="Normal 46 73 2" xfId="30498"/>
    <cellStyle name="Normal 46 73 2 2" xfId="30499"/>
    <cellStyle name="Normal 46 73 3" xfId="30500"/>
    <cellStyle name="Normal 46 73 3 2" xfId="30501"/>
    <cellStyle name="Normal 46 73 4" xfId="30502"/>
    <cellStyle name="Normal 46 74" xfId="30503"/>
    <cellStyle name="Normal 46 74 2" xfId="30504"/>
    <cellStyle name="Normal 46 75" xfId="30505"/>
    <cellStyle name="Normal 46 75 2" xfId="30506"/>
    <cellStyle name="Normal 46 76" xfId="30507"/>
    <cellStyle name="Normal 46 76 2" xfId="30508"/>
    <cellStyle name="Normal 46 77" xfId="30509"/>
    <cellStyle name="Normal 46 77 2" xfId="30510"/>
    <cellStyle name="Normal 46 78" xfId="30511"/>
    <cellStyle name="Normal 46 78 2" xfId="30512"/>
    <cellStyle name="Normal 46 79" xfId="30513"/>
    <cellStyle name="Normal 46 79 2" xfId="30514"/>
    <cellStyle name="Normal 46 8" xfId="30515"/>
    <cellStyle name="Normal 46 8 2" xfId="30516"/>
    <cellStyle name="Normal 46 80" xfId="30517"/>
    <cellStyle name="Normal 46 80 2" xfId="30518"/>
    <cellStyle name="Normal 46 81" xfId="30519"/>
    <cellStyle name="Normal 46 81 2" xfId="30520"/>
    <cellStyle name="Normal 46 82" xfId="30521"/>
    <cellStyle name="Normal 46 82 2" xfId="30522"/>
    <cellStyle name="Normal 46 83" xfId="30523"/>
    <cellStyle name="Normal 46 83 2" xfId="30524"/>
    <cellStyle name="Normal 46 84" xfId="30525"/>
    <cellStyle name="Normal 46 84 2" xfId="30526"/>
    <cellStyle name="Normal 46 85" xfId="30527"/>
    <cellStyle name="Normal 46 85 2" xfId="30528"/>
    <cellStyle name="Normal 46 86" xfId="30529"/>
    <cellStyle name="Normal 46 86 2" xfId="30530"/>
    <cellStyle name="Normal 46 87" xfId="30531"/>
    <cellStyle name="Normal 46 87 2" xfId="30532"/>
    <cellStyle name="Normal 46 88" xfId="30533"/>
    <cellStyle name="Normal 46 88 2" xfId="30534"/>
    <cellStyle name="Normal 46 89" xfId="30535"/>
    <cellStyle name="Normal 46 89 2" xfId="30536"/>
    <cellStyle name="Normal 46 9" xfId="30537"/>
    <cellStyle name="Normal 46 9 2" xfId="30538"/>
    <cellStyle name="Normal 46 90" xfId="30539"/>
    <cellStyle name="Normal 46 90 2" xfId="30540"/>
    <cellStyle name="Normal 46 91" xfId="30541"/>
    <cellStyle name="Normal 46 91 2" xfId="30542"/>
    <cellStyle name="Normal 46 92" xfId="30543"/>
    <cellStyle name="Normal 46 92 2" xfId="30544"/>
    <cellStyle name="Normal 46 93" xfId="30545"/>
    <cellStyle name="Normal 46 93 2" xfId="30546"/>
    <cellStyle name="Normal 46 94" xfId="30547"/>
    <cellStyle name="Normal 46 94 2" xfId="30548"/>
    <cellStyle name="Normal 46 95" xfId="30549"/>
    <cellStyle name="Normal 46 95 2" xfId="30550"/>
    <cellStyle name="Normal 46 96" xfId="30551"/>
    <cellStyle name="Normal 46 96 2" xfId="30552"/>
    <cellStyle name="Normal 46 97" xfId="30553"/>
    <cellStyle name="Normal 46 97 2" xfId="30554"/>
    <cellStyle name="Normal 46 98" xfId="30555"/>
    <cellStyle name="Normal 46 98 2" xfId="30556"/>
    <cellStyle name="Normal 46 99" xfId="30557"/>
    <cellStyle name="Normal 46 99 2" xfId="30558"/>
    <cellStyle name="Normal 47" xfId="30559"/>
    <cellStyle name="Normal 47 10" xfId="30560"/>
    <cellStyle name="Normal 47 10 2" xfId="30561"/>
    <cellStyle name="Normal 47 100" xfId="30562"/>
    <cellStyle name="Normal 47 100 2" xfId="30563"/>
    <cellStyle name="Normal 47 101" xfId="30564"/>
    <cellStyle name="Normal 47 101 2" xfId="30565"/>
    <cellStyle name="Normal 47 102" xfId="30566"/>
    <cellStyle name="Normal 47 102 2" xfId="30567"/>
    <cellStyle name="Normal 47 103" xfId="30568"/>
    <cellStyle name="Normal 47 103 2" xfId="30569"/>
    <cellStyle name="Normal 47 104" xfId="30570"/>
    <cellStyle name="Normal 47 11" xfId="30571"/>
    <cellStyle name="Normal 47 11 2" xfId="30572"/>
    <cellStyle name="Normal 47 12" xfId="30573"/>
    <cellStyle name="Normal 47 12 2" xfId="30574"/>
    <cellStyle name="Normal 47 13" xfId="30575"/>
    <cellStyle name="Normal 47 13 2" xfId="30576"/>
    <cellStyle name="Normal 47 14" xfId="30577"/>
    <cellStyle name="Normal 47 14 2" xfId="30578"/>
    <cellStyle name="Normal 47 15" xfId="30579"/>
    <cellStyle name="Normal 47 15 2" xfId="30580"/>
    <cellStyle name="Normal 47 16" xfId="30581"/>
    <cellStyle name="Normal 47 16 2" xfId="30582"/>
    <cellStyle name="Normal 47 17" xfId="30583"/>
    <cellStyle name="Normal 47 17 2" xfId="30584"/>
    <cellStyle name="Normal 47 18" xfId="30585"/>
    <cellStyle name="Normal 47 18 2" xfId="30586"/>
    <cellStyle name="Normal 47 19" xfId="30587"/>
    <cellStyle name="Normal 47 19 2" xfId="30588"/>
    <cellStyle name="Normal 47 2" xfId="30589"/>
    <cellStyle name="Normal 47 2 2" xfId="30590"/>
    <cellStyle name="Normal 47 20" xfId="30591"/>
    <cellStyle name="Normal 47 20 2" xfId="30592"/>
    <cellStyle name="Normal 47 21" xfId="30593"/>
    <cellStyle name="Normal 47 21 2" xfId="30594"/>
    <cellStyle name="Normal 47 22" xfId="30595"/>
    <cellStyle name="Normal 47 22 2" xfId="30596"/>
    <cellStyle name="Normal 47 23" xfId="30597"/>
    <cellStyle name="Normal 47 23 2" xfId="30598"/>
    <cellStyle name="Normal 47 24" xfId="30599"/>
    <cellStyle name="Normal 47 24 2" xfId="30600"/>
    <cellStyle name="Normal 47 25" xfId="30601"/>
    <cellStyle name="Normal 47 25 2" xfId="30602"/>
    <cellStyle name="Normal 47 26" xfId="30603"/>
    <cellStyle name="Normal 47 26 2" xfId="30604"/>
    <cellStyle name="Normal 47 27" xfId="30605"/>
    <cellStyle name="Normal 47 27 2" xfId="30606"/>
    <cellStyle name="Normal 47 28" xfId="30607"/>
    <cellStyle name="Normal 47 28 2" xfId="30608"/>
    <cellStyle name="Normal 47 29" xfId="30609"/>
    <cellStyle name="Normal 47 29 2" xfId="30610"/>
    <cellStyle name="Normal 47 3" xfId="30611"/>
    <cellStyle name="Normal 47 3 2" xfId="30612"/>
    <cellStyle name="Normal 47 30" xfId="30613"/>
    <cellStyle name="Normal 47 30 2" xfId="30614"/>
    <cellStyle name="Normal 47 31" xfId="30615"/>
    <cellStyle name="Normal 47 31 2" xfId="30616"/>
    <cellStyle name="Normal 47 32" xfId="30617"/>
    <cellStyle name="Normal 47 32 2" xfId="30618"/>
    <cellStyle name="Normal 47 33" xfId="30619"/>
    <cellStyle name="Normal 47 33 2" xfId="30620"/>
    <cellStyle name="Normal 47 34" xfId="30621"/>
    <cellStyle name="Normal 47 34 2" xfId="30622"/>
    <cellStyle name="Normal 47 35" xfId="30623"/>
    <cellStyle name="Normal 47 35 2" xfId="30624"/>
    <cellStyle name="Normal 47 36" xfId="30625"/>
    <cellStyle name="Normal 47 36 2" xfId="30626"/>
    <cellStyle name="Normal 47 37" xfId="30627"/>
    <cellStyle name="Normal 47 37 2" xfId="30628"/>
    <cellStyle name="Normal 47 37 2 2" xfId="30629"/>
    <cellStyle name="Normal 47 37 3" xfId="30630"/>
    <cellStyle name="Normal 47 37 3 2" xfId="30631"/>
    <cellStyle name="Normal 47 37 4" xfId="30632"/>
    <cellStyle name="Normal 47 38" xfId="30633"/>
    <cellStyle name="Normal 47 38 2" xfId="30634"/>
    <cellStyle name="Normal 47 38 2 2" xfId="30635"/>
    <cellStyle name="Normal 47 38 3" xfId="30636"/>
    <cellStyle name="Normal 47 38 3 2" xfId="30637"/>
    <cellStyle name="Normal 47 38 4" xfId="30638"/>
    <cellStyle name="Normal 47 39" xfId="30639"/>
    <cellStyle name="Normal 47 39 2" xfId="30640"/>
    <cellStyle name="Normal 47 39 2 2" xfId="30641"/>
    <cellStyle name="Normal 47 39 3" xfId="30642"/>
    <cellStyle name="Normal 47 39 3 2" xfId="30643"/>
    <cellStyle name="Normal 47 39 4" xfId="30644"/>
    <cellStyle name="Normal 47 4" xfId="30645"/>
    <cellStyle name="Normal 47 4 2" xfId="30646"/>
    <cellStyle name="Normal 47 40" xfId="30647"/>
    <cellStyle name="Normal 47 40 2" xfId="30648"/>
    <cellStyle name="Normal 47 40 2 2" xfId="30649"/>
    <cellStyle name="Normal 47 40 3" xfId="30650"/>
    <cellStyle name="Normal 47 40 3 2" xfId="30651"/>
    <cellStyle name="Normal 47 40 4" xfId="30652"/>
    <cellStyle name="Normal 47 41" xfId="30653"/>
    <cellStyle name="Normal 47 41 2" xfId="30654"/>
    <cellStyle name="Normal 47 41 2 2" xfId="30655"/>
    <cellStyle name="Normal 47 41 3" xfId="30656"/>
    <cellStyle name="Normal 47 41 3 2" xfId="30657"/>
    <cellStyle name="Normal 47 41 4" xfId="30658"/>
    <cellStyle name="Normal 47 42" xfId="30659"/>
    <cellStyle name="Normal 47 42 2" xfId="30660"/>
    <cellStyle name="Normal 47 42 2 2" xfId="30661"/>
    <cellStyle name="Normal 47 42 3" xfId="30662"/>
    <cellStyle name="Normal 47 42 3 2" xfId="30663"/>
    <cellStyle name="Normal 47 42 4" xfId="30664"/>
    <cellStyle name="Normal 47 43" xfId="30665"/>
    <cellStyle name="Normal 47 43 2" xfId="30666"/>
    <cellStyle name="Normal 47 43 2 2" xfId="30667"/>
    <cellStyle name="Normal 47 43 3" xfId="30668"/>
    <cellStyle name="Normal 47 43 3 2" xfId="30669"/>
    <cellStyle name="Normal 47 43 4" xfId="30670"/>
    <cellStyle name="Normal 47 44" xfId="30671"/>
    <cellStyle name="Normal 47 44 2" xfId="30672"/>
    <cellStyle name="Normal 47 44 2 2" xfId="30673"/>
    <cellStyle name="Normal 47 44 3" xfId="30674"/>
    <cellStyle name="Normal 47 44 3 2" xfId="30675"/>
    <cellStyle name="Normal 47 44 4" xfId="30676"/>
    <cellStyle name="Normal 47 45" xfId="30677"/>
    <cellStyle name="Normal 47 45 2" xfId="30678"/>
    <cellStyle name="Normal 47 45 2 2" xfId="30679"/>
    <cellStyle name="Normal 47 45 3" xfId="30680"/>
    <cellStyle name="Normal 47 45 3 2" xfId="30681"/>
    <cellStyle name="Normal 47 45 4" xfId="30682"/>
    <cellStyle name="Normal 47 46" xfId="30683"/>
    <cellStyle name="Normal 47 46 2" xfId="30684"/>
    <cellStyle name="Normal 47 46 2 2" xfId="30685"/>
    <cellStyle name="Normal 47 46 3" xfId="30686"/>
    <cellStyle name="Normal 47 46 3 2" xfId="30687"/>
    <cellStyle name="Normal 47 46 4" xfId="30688"/>
    <cellStyle name="Normal 47 47" xfId="30689"/>
    <cellStyle name="Normal 47 47 2" xfId="30690"/>
    <cellStyle name="Normal 47 47 2 2" xfId="30691"/>
    <cellStyle name="Normal 47 47 3" xfId="30692"/>
    <cellStyle name="Normal 47 47 3 2" xfId="30693"/>
    <cellStyle name="Normal 47 47 4" xfId="30694"/>
    <cellStyle name="Normal 47 48" xfId="30695"/>
    <cellStyle name="Normal 47 48 2" xfId="30696"/>
    <cellStyle name="Normal 47 48 2 2" xfId="30697"/>
    <cellStyle name="Normal 47 48 3" xfId="30698"/>
    <cellStyle name="Normal 47 48 3 2" xfId="30699"/>
    <cellStyle name="Normal 47 48 4" xfId="30700"/>
    <cellStyle name="Normal 47 49" xfId="30701"/>
    <cellStyle name="Normal 47 49 2" xfId="30702"/>
    <cellStyle name="Normal 47 49 2 2" xfId="30703"/>
    <cellStyle name="Normal 47 49 3" xfId="30704"/>
    <cellStyle name="Normal 47 49 3 2" xfId="30705"/>
    <cellStyle name="Normal 47 49 4" xfId="30706"/>
    <cellStyle name="Normal 47 5" xfId="30707"/>
    <cellStyle name="Normal 47 5 2" xfId="30708"/>
    <cellStyle name="Normal 47 50" xfId="30709"/>
    <cellStyle name="Normal 47 50 2" xfId="30710"/>
    <cellStyle name="Normal 47 50 2 2" xfId="30711"/>
    <cellStyle name="Normal 47 50 3" xfId="30712"/>
    <cellStyle name="Normal 47 50 3 2" xfId="30713"/>
    <cellStyle name="Normal 47 50 4" xfId="30714"/>
    <cellStyle name="Normal 47 51" xfId="30715"/>
    <cellStyle name="Normal 47 51 2" xfId="30716"/>
    <cellStyle name="Normal 47 51 2 2" xfId="30717"/>
    <cellStyle name="Normal 47 51 3" xfId="30718"/>
    <cellStyle name="Normal 47 51 3 2" xfId="30719"/>
    <cellStyle name="Normal 47 51 4" xfId="30720"/>
    <cellStyle name="Normal 47 52" xfId="30721"/>
    <cellStyle name="Normal 47 52 2" xfId="30722"/>
    <cellStyle name="Normal 47 52 2 2" xfId="30723"/>
    <cellStyle name="Normal 47 52 3" xfId="30724"/>
    <cellStyle name="Normal 47 52 3 2" xfId="30725"/>
    <cellStyle name="Normal 47 52 4" xfId="30726"/>
    <cellStyle name="Normal 47 53" xfId="30727"/>
    <cellStyle name="Normal 47 53 2" xfId="30728"/>
    <cellStyle name="Normal 47 53 2 2" xfId="30729"/>
    <cellStyle name="Normal 47 53 3" xfId="30730"/>
    <cellStyle name="Normal 47 53 3 2" xfId="30731"/>
    <cellStyle name="Normal 47 53 4" xfId="30732"/>
    <cellStyle name="Normal 47 54" xfId="30733"/>
    <cellStyle name="Normal 47 54 2" xfId="30734"/>
    <cellStyle name="Normal 47 54 2 2" xfId="30735"/>
    <cellStyle name="Normal 47 54 3" xfId="30736"/>
    <cellStyle name="Normal 47 54 3 2" xfId="30737"/>
    <cellStyle name="Normal 47 54 4" xfId="30738"/>
    <cellStyle name="Normal 47 55" xfId="30739"/>
    <cellStyle name="Normal 47 55 2" xfId="30740"/>
    <cellStyle name="Normal 47 55 2 2" xfId="30741"/>
    <cellStyle name="Normal 47 55 3" xfId="30742"/>
    <cellStyle name="Normal 47 55 3 2" xfId="30743"/>
    <cellStyle name="Normal 47 55 4" xfId="30744"/>
    <cellStyle name="Normal 47 56" xfId="30745"/>
    <cellStyle name="Normal 47 56 2" xfId="30746"/>
    <cellStyle name="Normal 47 56 2 2" xfId="30747"/>
    <cellStyle name="Normal 47 56 3" xfId="30748"/>
    <cellStyle name="Normal 47 56 3 2" xfId="30749"/>
    <cellStyle name="Normal 47 56 4" xfId="30750"/>
    <cellStyle name="Normal 47 57" xfId="30751"/>
    <cellStyle name="Normal 47 57 2" xfId="30752"/>
    <cellStyle name="Normal 47 57 2 2" xfId="30753"/>
    <cellStyle name="Normal 47 57 3" xfId="30754"/>
    <cellStyle name="Normal 47 57 3 2" xfId="30755"/>
    <cellStyle name="Normal 47 57 4" xfId="30756"/>
    <cellStyle name="Normal 47 58" xfId="30757"/>
    <cellStyle name="Normal 47 58 2" xfId="30758"/>
    <cellStyle name="Normal 47 58 2 2" xfId="30759"/>
    <cellStyle name="Normal 47 58 3" xfId="30760"/>
    <cellStyle name="Normal 47 58 3 2" xfId="30761"/>
    <cellStyle name="Normal 47 58 4" xfId="30762"/>
    <cellStyle name="Normal 47 59" xfId="30763"/>
    <cellStyle name="Normal 47 59 2" xfId="30764"/>
    <cellStyle name="Normal 47 59 2 2" xfId="30765"/>
    <cellStyle name="Normal 47 59 3" xfId="30766"/>
    <cellStyle name="Normal 47 59 3 2" xfId="30767"/>
    <cellStyle name="Normal 47 59 4" xfId="30768"/>
    <cellStyle name="Normal 47 6" xfId="30769"/>
    <cellStyle name="Normal 47 6 2" xfId="30770"/>
    <cellStyle name="Normal 47 60" xfId="30771"/>
    <cellStyle name="Normal 47 60 2" xfId="30772"/>
    <cellStyle name="Normal 47 60 2 2" xfId="30773"/>
    <cellStyle name="Normal 47 60 3" xfId="30774"/>
    <cellStyle name="Normal 47 60 3 2" xfId="30775"/>
    <cellStyle name="Normal 47 60 4" xfId="30776"/>
    <cellStyle name="Normal 47 61" xfId="30777"/>
    <cellStyle name="Normal 47 61 2" xfId="30778"/>
    <cellStyle name="Normal 47 61 2 2" xfId="30779"/>
    <cellStyle name="Normal 47 61 3" xfId="30780"/>
    <cellStyle name="Normal 47 61 3 2" xfId="30781"/>
    <cellStyle name="Normal 47 61 4" xfId="30782"/>
    <cellStyle name="Normal 47 62" xfId="30783"/>
    <cellStyle name="Normal 47 62 2" xfId="30784"/>
    <cellStyle name="Normal 47 62 2 2" xfId="30785"/>
    <cellStyle name="Normal 47 62 3" xfId="30786"/>
    <cellStyle name="Normal 47 62 3 2" xfId="30787"/>
    <cellStyle name="Normal 47 62 4" xfId="30788"/>
    <cellStyle name="Normal 47 63" xfId="30789"/>
    <cellStyle name="Normal 47 63 2" xfId="30790"/>
    <cellStyle name="Normal 47 63 2 2" xfId="30791"/>
    <cellStyle name="Normal 47 63 3" xfId="30792"/>
    <cellStyle name="Normal 47 63 3 2" xfId="30793"/>
    <cellStyle name="Normal 47 63 4" xfId="30794"/>
    <cellStyle name="Normal 47 64" xfId="30795"/>
    <cellStyle name="Normal 47 64 2" xfId="30796"/>
    <cellStyle name="Normal 47 64 2 2" xfId="30797"/>
    <cellStyle name="Normal 47 64 3" xfId="30798"/>
    <cellStyle name="Normal 47 64 3 2" xfId="30799"/>
    <cellStyle name="Normal 47 64 4" xfId="30800"/>
    <cellStyle name="Normal 47 65" xfId="30801"/>
    <cellStyle name="Normal 47 65 2" xfId="30802"/>
    <cellStyle name="Normal 47 65 2 2" xfId="30803"/>
    <cellStyle name="Normal 47 65 3" xfId="30804"/>
    <cellStyle name="Normal 47 65 3 2" xfId="30805"/>
    <cellStyle name="Normal 47 65 4" xfId="30806"/>
    <cellStyle name="Normal 47 66" xfId="30807"/>
    <cellStyle name="Normal 47 66 2" xfId="30808"/>
    <cellStyle name="Normal 47 66 2 2" xfId="30809"/>
    <cellStyle name="Normal 47 66 3" xfId="30810"/>
    <cellStyle name="Normal 47 66 3 2" xfId="30811"/>
    <cellStyle name="Normal 47 66 4" xfId="30812"/>
    <cellStyle name="Normal 47 67" xfId="30813"/>
    <cellStyle name="Normal 47 67 2" xfId="30814"/>
    <cellStyle name="Normal 47 67 2 2" xfId="30815"/>
    <cellStyle name="Normal 47 67 3" xfId="30816"/>
    <cellStyle name="Normal 47 67 3 2" xfId="30817"/>
    <cellStyle name="Normal 47 67 4" xfId="30818"/>
    <cellStyle name="Normal 47 68" xfId="30819"/>
    <cellStyle name="Normal 47 68 2" xfId="30820"/>
    <cellStyle name="Normal 47 68 2 2" xfId="30821"/>
    <cellStyle name="Normal 47 68 3" xfId="30822"/>
    <cellStyle name="Normal 47 68 3 2" xfId="30823"/>
    <cellStyle name="Normal 47 68 4" xfId="30824"/>
    <cellStyle name="Normal 47 69" xfId="30825"/>
    <cellStyle name="Normal 47 69 2" xfId="30826"/>
    <cellStyle name="Normal 47 69 2 2" xfId="30827"/>
    <cellStyle name="Normal 47 69 3" xfId="30828"/>
    <cellStyle name="Normal 47 69 3 2" xfId="30829"/>
    <cellStyle name="Normal 47 69 4" xfId="30830"/>
    <cellStyle name="Normal 47 7" xfId="30831"/>
    <cellStyle name="Normal 47 7 2" xfId="30832"/>
    <cellStyle name="Normal 47 70" xfId="30833"/>
    <cellStyle name="Normal 47 70 2" xfId="30834"/>
    <cellStyle name="Normal 47 70 2 2" xfId="30835"/>
    <cellStyle name="Normal 47 70 3" xfId="30836"/>
    <cellStyle name="Normal 47 70 3 2" xfId="30837"/>
    <cellStyle name="Normal 47 70 4" xfId="30838"/>
    <cellStyle name="Normal 47 71" xfId="30839"/>
    <cellStyle name="Normal 47 71 2" xfId="30840"/>
    <cellStyle name="Normal 47 71 2 2" xfId="30841"/>
    <cellStyle name="Normal 47 71 3" xfId="30842"/>
    <cellStyle name="Normal 47 71 3 2" xfId="30843"/>
    <cellStyle name="Normal 47 71 4" xfId="30844"/>
    <cellStyle name="Normal 47 72" xfId="30845"/>
    <cellStyle name="Normal 47 72 2" xfId="30846"/>
    <cellStyle name="Normal 47 72 2 2" xfId="30847"/>
    <cellStyle name="Normal 47 72 3" xfId="30848"/>
    <cellStyle name="Normal 47 72 3 2" xfId="30849"/>
    <cellStyle name="Normal 47 72 4" xfId="30850"/>
    <cellStyle name="Normal 47 73" xfId="30851"/>
    <cellStyle name="Normal 47 73 2" xfId="30852"/>
    <cellStyle name="Normal 47 73 2 2" xfId="30853"/>
    <cellStyle name="Normal 47 73 3" xfId="30854"/>
    <cellStyle name="Normal 47 73 3 2" xfId="30855"/>
    <cellStyle name="Normal 47 73 4" xfId="30856"/>
    <cellStyle name="Normal 47 74" xfId="30857"/>
    <cellStyle name="Normal 47 74 2" xfId="30858"/>
    <cellStyle name="Normal 47 75" xfId="30859"/>
    <cellStyle name="Normal 47 75 2" xfId="30860"/>
    <cellStyle name="Normal 47 76" xfId="30861"/>
    <cellStyle name="Normal 47 76 2" xfId="30862"/>
    <cellStyle name="Normal 47 77" xfId="30863"/>
    <cellStyle name="Normal 47 77 2" xfId="30864"/>
    <cellStyle name="Normal 47 78" xfId="30865"/>
    <cellStyle name="Normal 47 78 2" xfId="30866"/>
    <cellStyle name="Normal 47 79" xfId="30867"/>
    <cellStyle name="Normal 47 79 2" xfId="30868"/>
    <cellStyle name="Normal 47 8" xfId="30869"/>
    <cellStyle name="Normal 47 8 2" xfId="30870"/>
    <cellStyle name="Normal 47 80" xfId="30871"/>
    <cellStyle name="Normal 47 80 2" xfId="30872"/>
    <cellStyle name="Normal 47 81" xfId="30873"/>
    <cellStyle name="Normal 47 81 2" xfId="30874"/>
    <cellStyle name="Normal 47 82" xfId="30875"/>
    <cellStyle name="Normal 47 82 2" xfId="30876"/>
    <cellStyle name="Normal 47 83" xfId="30877"/>
    <cellStyle name="Normal 47 83 2" xfId="30878"/>
    <cellStyle name="Normal 47 84" xfId="30879"/>
    <cellStyle name="Normal 47 84 2" xfId="30880"/>
    <cellStyle name="Normal 47 85" xfId="30881"/>
    <cellStyle name="Normal 47 85 2" xfId="30882"/>
    <cellStyle name="Normal 47 86" xfId="30883"/>
    <cellStyle name="Normal 47 86 2" xfId="30884"/>
    <cellStyle name="Normal 47 87" xfId="30885"/>
    <cellStyle name="Normal 47 87 2" xfId="30886"/>
    <cellStyle name="Normal 47 88" xfId="30887"/>
    <cellStyle name="Normal 47 88 2" xfId="30888"/>
    <cellStyle name="Normal 47 89" xfId="30889"/>
    <cellStyle name="Normal 47 89 2" xfId="30890"/>
    <cellStyle name="Normal 47 9" xfId="30891"/>
    <cellStyle name="Normal 47 9 2" xfId="30892"/>
    <cellStyle name="Normal 47 90" xfId="30893"/>
    <cellStyle name="Normal 47 90 2" xfId="30894"/>
    <cellStyle name="Normal 47 91" xfId="30895"/>
    <cellStyle name="Normal 47 91 2" xfId="30896"/>
    <cellStyle name="Normal 47 92" xfId="30897"/>
    <cellStyle name="Normal 47 92 2" xfId="30898"/>
    <cellStyle name="Normal 47 93" xfId="30899"/>
    <cellStyle name="Normal 47 93 2" xfId="30900"/>
    <cellStyle name="Normal 47 94" xfId="30901"/>
    <cellStyle name="Normal 47 94 2" xfId="30902"/>
    <cellStyle name="Normal 47 95" xfId="30903"/>
    <cellStyle name="Normal 47 95 2" xfId="30904"/>
    <cellStyle name="Normal 47 96" xfId="30905"/>
    <cellStyle name="Normal 47 96 2" xfId="30906"/>
    <cellStyle name="Normal 47 97" xfId="30907"/>
    <cellStyle name="Normal 47 97 2" xfId="30908"/>
    <cellStyle name="Normal 47 98" xfId="30909"/>
    <cellStyle name="Normal 47 98 2" xfId="30910"/>
    <cellStyle name="Normal 47 99" xfId="30911"/>
    <cellStyle name="Normal 47 99 2" xfId="30912"/>
    <cellStyle name="Normal 48" xfId="30913"/>
    <cellStyle name="Normal 48 10" xfId="30914"/>
    <cellStyle name="Normal 48 10 2" xfId="30915"/>
    <cellStyle name="Normal 48 100" xfId="30916"/>
    <cellStyle name="Normal 48 100 2" xfId="30917"/>
    <cellStyle name="Normal 48 101" xfId="30918"/>
    <cellStyle name="Normal 48 101 2" xfId="30919"/>
    <cellStyle name="Normal 48 102" xfId="30920"/>
    <cellStyle name="Normal 48 102 2" xfId="30921"/>
    <cellStyle name="Normal 48 103" xfId="30922"/>
    <cellStyle name="Normal 48 103 2" xfId="30923"/>
    <cellStyle name="Normal 48 104" xfId="30924"/>
    <cellStyle name="Normal 48 11" xfId="30925"/>
    <cellStyle name="Normal 48 11 2" xfId="30926"/>
    <cellStyle name="Normal 48 12" xfId="30927"/>
    <cellStyle name="Normal 48 12 2" xfId="30928"/>
    <cellStyle name="Normal 48 13" xfId="30929"/>
    <cellStyle name="Normal 48 13 2" xfId="30930"/>
    <cellStyle name="Normal 48 14" xfId="30931"/>
    <cellStyle name="Normal 48 14 2" xfId="30932"/>
    <cellStyle name="Normal 48 15" xfId="30933"/>
    <cellStyle name="Normal 48 15 2" xfId="30934"/>
    <cellStyle name="Normal 48 16" xfId="30935"/>
    <cellStyle name="Normal 48 16 2" xfId="30936"/>
    <cellStyle name="Normal 48 17" xfId="30937"/>
    <cellStyle name="Normal 48 17 2" xfId="30938"/>
    <cellStyle name="Normal 48 18" xfId="30939"/>
    <cellStyle name="Normal 48 18 2" xfId="30940"/>
    <cellStyle name="Normal 48 19" xfId="30941"/>
    <cellStyle name="Normal 48 19 2" xfId="30942"/>
    <cellStyle name="Normal 48 2" xfId="30943"/>
    <cellStyle name="Normal 48 2 2" xfId="30944"/>
    <cellStyle name="Normal 48 20" xfId="30945"/>
    <cellStyle name="Normal 48 20 2" xfId="30946"/>
    <cellStyle name="Normal 48 21" xfId="30947"/>
    <cellStyle name="Normal 48 21 2" xfId="30948"/>
    <cellStyle name="Normal 48 22" xfId="30949"/>
    <cellStyle name="Normal 48 22 2" xfId="30950"/>
    <cellStyle name="Normal 48 23" xfId="30951"/>
    <cellStyle name="Normal 48 23 2" xfId="30952"/>
    <cellStyle name="Normal 48 24" xfId="30953"/>
    <cellStyle name="Normal 48 24 2" xfId="30954"/>
    <cellStyle name="Normal 48 25" xfId="30955"/>
    <cellStyle name="Normal 48 25 2" xfId="30956"/>
    <cellStyle name="Normal 48 26" xfId="30957"/>
    <cellStyle name="Normal 48 26 2" xfId="30958"/>
    <cellStyle name="Normal 48 27" xfId="30959"/>
    <cellStyle name="Normal 48 27 2" xfId="30960"/>
    <cellStyle name="Normal 48 28" xfId="30961"/>
    <cellStyle name="Normal 48 28 2" xfId="30962"/>
    <cellStyle name="Normal 48 29" xfId="30963"/>
    <cellStyle name="Normal 48 29 2" xfId="30964"/>
    <cellStyle name="Normal 48 3" xfId="30965"/>
    <cellStyle name="Normal 48 3 2" xfId="30966"/>
    <cellStyle name="Normal 48 30" xfId="30967"/>
    <cellStyle name="Normal 48 30 2" xfId="30968"/>
    <cellStyle name="Normal 48 31" xfId="30969"/>
    <cellStyle name="Normal 48 31 2" xfId="30970"/>
    <cellStyle name="Normal 48 32" xfId="30971"/>
    <cellStyle name="Normal 48 32 2" xfId="30972"/>
    <cellStyle name="Normal 48 33" xfId="30973"/>
    <cellStyle name="Normal 48 33 2" xfId="30974"/>
    <cellStyle name="Normal 48 34" xfId="30975"/>
    <cellStyle name="Normal 48 34 2" xfId="30976"/>
    <cellStyle name="Normal 48 35" xfId="30977"/>
    <cellStyle name="Normal 48 35 2" xfId="30978"/>
    <cellStyle name="Normal 48 36" xfId="30979"/>
    <cellStyle name="Normal 48 36 2" xfId="30980"/>
    <cellStyle name="Normal 48 37" xfId="30981"/>
    <cellStyle name="Normal 48 37 2" xfId="30982"/>
    <cellStyle name="Normal 48 37 2 2" xfId="30983"/>
    <cellStyle name="Normal 48 37 3" xfId="30984"/>
    <cellStyle name="Normal 48 37 3 2" xfId="30985"/>
    <cellStyle name="Normal 48 37 4" xfId="30986"/>
    <cellStyle name="Normal 48 38" xfId="30987"/>
    <cellStyle name="Normal 48 38 2" xfId="30988"/>
    <cellStyle name="Normal 48 38 2 2" xfId="30989"/>
    <cellStyle name="Normal 48 38 3" xfId="30990"/>
    <cellStyle name="Normal 48 38 3 2" xfId="30991"/>
    <cellStyle name="Normal 48 38 4" xfId="30992"/>
    <cellStyle name="Normal 48 39" xfId="30993"/>
    <cellStyle name="Normal 48 39 2" xfId="30994"/>
    <cellStyle name="Normal 48 39 2 2" xfId="30995"/>
    <cellStyle name="Normal 48 39 3" xfId="30996"/>
    <cellStyle name="Normal 48 39 3 2" xfId="30997"/>
    <cellStyle name="Normal 48 39 4" xfId="30998"/>
    <cellStyle name="Normal 48 4" xfId="30999"/>
    <cellStyle name="Normal 48 4 2" xfId="31000"/>
    <cellStyle name="Normal 48 40" xfId="31001"/>
    <cellStyle name="Normal 48 40 2" xfId="31002"/>
    <cellStyle name="Normal 48 40 2 2" xfId="31003"/>
    <cellStyle name="Normal 48 40 3" xfId="31004"/>
    <cellStyle name="Normal 48 40 3 2" xfId="31005"/>
    <cellStyle name="Normal 48 40 4" xfId="31006"/>
    <cellStyle name="Normal 48 41" xfId="31007"/>
    <cellStyle name="Normal 48 41 2" xfId="31008"/>
    <cellStyle name="Normal 48 41 2 2" xfId="31009"/>
    <cellStyle name="Normal 48 41 3" xfId="31010"/>
    <cellStyle name="Normal 48 41 3 2" xfId="31011"/>
    <cellStyle name="Normal 48 41 4" xfId="31012"/>
    <cellStyle name="Normal 48 42" xfId="31013"/>
    <cellStyle name="Normal 48 42 2" xfId="31014"/>
    <cellStyle name="Normal 48 42 2 2" xfId="31015"/>
    <cellStyle name="Normal 48 42 3" xfId="31016"/>
    <cellStyle name="Normal 48 42 3 2" xfId="31017"/>
    <cellStyle name="Normal 48 42 4" xfId="31018"/>
    <cellStyle name="Normal 48 43" xfId="31019"/>
    <cellStyle name="Normal 48 43 2" xfId="31020"/>
    <cellStyle name="Normal 48 43 2 2" xfId="31021"/>
    <cellStyle name="Normal 48 43 3" xfId="31022"/>
    <cellStyle name="Normal 48 43 3 2" xfId="31023"/>
    <cellStyle name="Normal 48 43 4" xfId="31024"/>
    <cellStyle name="Normal 48 44" xfId="31025"/>
    <cellStyle name="Normal 48 44 2" xfId="31026"/>
    <cellStyle name="Normal 48 44 2 2" xfId="31027"/>
    <cellStyle name="Normal 48 44 3" xfId="31028"/>
    <cellStyle name="Normal 48 44 3 2" xfId="31029"/>
    <cellStyle name="Normal 48 44 4" xfId="31030"/>
    <cellStyle name="Normal 48 45" xfId="31031"/>
    <cellStyle name="Normal 48 45 2" xfId="31032"/>
    <cellStyle name="Normal 48 45 2 2" xfId="31033"/>
    <cellStyle name="Normal 48 45 3" xfId="31034"/>
    <cellStyle name="Normal 48 45 3 2" xfId="31035"/>
    <cellStyle name="Normal 48 45 4" xfId="31036"/>
    <cellStyle name="Normal 48 46" xfId="31037"/>
    <cellStyle name="Normal 48 46 2" xfId="31038"/>
    <cellStyle name="Normal 48 46 2 2" xfId="31039"/>
    <cellStyle name="Normal 48 46 3" xfId="31040"/>
    <cellStyle name="Normal 48 46 3 2" xfId="31041"/>
    <cellStyle name="Normal 48 46 4" xfId="31042"/>
    <cellStyle name="Normal 48 47" xfId="31043"/>
    <cellStyle name="Normal 48 47 2" xfId="31044"/>
    <cellStyle name="Normal 48 47 2 2" xfId="31045"/>
    <cellStyle name="Normal 48 47 3" xfId="31046"/>
    <cellStyle name="Normal 48 47 3 2" xfId="31047"/>
    <cellStyle name="Normal 48 47 4" xfId="31048"/>
    <cellStyle name="Normal 48 48" xfId="31049"/>
    <cellStyle name="Normal 48 48 2" xfId="31050"/>
    <cellStyle name="Normal 48 48 2 2" xfId="31051"/>
    <cellStyle name="Normal 48 48 3" xfId="31052"/>
    <cellStyle name="Normal 48 48 3 2" xfId="31053"/>
    <cellStyle name="Normal 48 48 4" xfId="31054"/>
    <cellStyle name="Normal 48 49" xfId="31055"/>
    <cellStyle name="Normal 48 49 2" xfId="31056"/>
    <cellStyle name="Normal 48 49 2 2" xfId="31057"/>
    <cellStyle name="Normal 48 49 3" xfId="31058"/>
    <cellStyle name="Normal 48 49 3 2" xfId="31059"/>
    <cellStyle name="Normal 48 49 4" xfId="31060"/>
    <cellStyle name="Normal 48 5" xfId="31061"/>
    <cellStyle name="Normal 48 5 2" xfId="31062"/>
    <cellStyle name="Normal 48 50" xfId="31063"/>
    <cellStyle name="Normal 48 50 2" xfId="31064"/>
    <cellStyle name="Normal 48 50 2 2" xfId="31065"/>
    <cellStyle name="Normal 48 50 3" xfId="31066"/>
    <cellStyle name="Normal 48 50 3 2" xfId="31067"/>
    <cellStyle name="Normal 48 50 4" xfId="31068"/>
    <cellStyle name="Normal 48 51" xfId="31069"/>
    <cellStyle name="Normal 48 51 2" xfId="31070"/>
    <cellStyle name="Normal 48 51 2 2" xfId="31071"/>
    <cellStyle name="Normal 48 51 3" xfId="31072"/>
    <cellStyle name="Normal 48 51 3 2" xfId="31073"/>
    <cellStyle name="Normal 48 51 4" xfId="31074"/>
    <cellStyle name="Normal 48 52" xfId="31075"/>
    <cellStyle name="Normal 48 52 2" xfId="31076"/>
    <cellStyle name="Normal 48 52 2 2" xfId="31077"/>
    <cellStyle name="Normal 48 52 3" xfId="31078"/>
    <cellStyle name="Normal 48 52 3 2" xfId="31079"/>
    <cellStyle name="Normal 48 52 4" xfId="31080"/>
    <cellStyle name="Normal 48 53" xfId="31081"/>
    <cellStyle name="Normal 48 53 2" xfId="31082"/>
    <cellStyle name="Normal 48 53 2 2" xfId="31083"/>
    <cellStyle name="Normal 48 53 3" xfId="31084"/>
    <cellStyle name="Normal 48 53 3 2" xfId="31085"/>
    <cellStyle name="Normal 48 53 4" xfId="31086"/>
    <cellStyle name="Normal 48 54" xfId="31087"/>
    <cellStyle name="Normal 48 54 2" xfId="31088"/>
    <cellStyle name="Normal 48 54 2 2" xfId="31089"/>
    <cellStyle name="Normal 48 54 3" xfId="31090"/>
    <cellStyle name="Normal 48 54 3 2" xfId="31091"/>
    <cellStyle name="Normal 48 54 4" xfId="31092"/>
    <cellStyle name="Normal 48 55" xfId="31093"/>
    <cellStyle name="Normal 48 55 2" xfId="31094"/>
    <cellStyle name="Normal 48 55 2 2" xfId="31095"/>
    <cellStyle name="Normal 48 55 3" xfId="31096"/>
    <cellStyle name="Normal 48 55 3 2" xfId="31097"/>
    <cellStyle name="Normal 48 55 4" xfId="31098"/>
    <cellStyle name="Normal 48 56" xfId="31099"/>
    <cellStyle name="Normal 48 56 2" xfId="31100"/>
    <cellStyle name="Normal 48 56 2 2" xfId="31101"/>
    <cellStyle name="Normal 48 56 3" xfId="31102"/>
    <cellStyle name="Normal 48 56 3 2" xfId="31103"/>
    <cellStyle name="Normal 48 56 4" xfId="31104"/>
    <cellStyle name="Normal 48 57" xfId="31105"/>
    <cellStyle name="Normal 48 57 2" xfId="31106"/>
    <cellStyle name="Normal 48 57 2 2" xfId="31107"/>
    <cellStyle name="Normal 48 57 3" xfId="31108"/>
    <cellStyle name="Normal 48 57 3 2" xfId="31109"/>
    <cellStyle name="Normal 48 57 4" xfId="31110"/>
    <cellStyle name="Normal 48 58" xfId="31111"/>
    <cellStyle name="Normal 48 58 2" xfId="31112"/>
    <cellStyle name="Normal 48 58 2 2" xfId="31113"/>
    <cellStyle name="Normal 48 58 3" xfId="31114"/>
    <cellStyle name="Normal 48 58 3 2" xfId="31115"/>
    <cellStyle name="Normal 48 58 4" xfId="31116"/>
    <cellStyle name="Normal 48 59" xfId="31117"/>
    <cellStyle name="Normal 48 59 2" xfId="31118"/>
    <cellStyle name="Normal 48 59 2 2" xfId="31119"/>
    <cellStyle name="Normal 48 59 3" xfId="31120"/>
    <cellStyle name="Normal 48 59 3 2" xfId="31121"/>
    <cellStyle name="Normal 48 59 4" xfId="31122"/>
    <cellStyle name="Normal 48 6" xfId="31123"/>
    <cellStyle name="Normal 48 6 2" xfId="31124"/>
    <cellStyle name="Normal 48 60" xfId="31125"/>
    <cellStyle name="Normal 48 60 2" xfId="31126"/>
    <cellStyle name="Normal 48 60 2 2" xfId="31127"/>
    <cellStyle name="Normal 48 60 3" xfId="31128"/>
    <cellStyle name="Normal 48 60 3 2" xfId="31129"/>
    <cellStyle name="Normal 48 60 4" xfId="31130"/>
    <cellStyle name="Normal 48 61" xfId="31131"/>
    <cellStyle name="Normal 48 61 2" xfId="31132"/>
    <cellStyle name="Normal 48 61 2 2" xfId="31133"/>
    <cellStyle name="Normal 48 61 3" xfId="31134"/>
    <cellStyle name="Normal 48 61 3 2" xfId="31135"/>
    <cellStyle name="Normal 48 61 4" xfId="31136"/>
    <cellStyle name="Normal 48 62" xfId="31137"/>
    <cellStyle name="Normal 48 62 2" xfId="31138"/>
    <cellStyle name="Normal 48 62 2 2" xfId="31139"/>
    <cellStyle name="Normal 48 62 3" xfId="31140"/>
    <cellStyle name="Normal 48 62 3 2" xfId="31141"/>
    <cellStyle name="Normal 48 62 4" xfId="31142"/>
    <cellStyle name="Normal 48 63" xfId="31143"/>
    <cellStyle name="Normal 48 63 2" xfId="31144"/>
    <cellStyle name="Normal 48 63 2 2" xfId="31145"/>
    <cellStyle name="Normal 48 63 3" xfId="31146"/>
    <cellStyle name="Normal 48 63 3 2" xfId="31147"/>
    <cellStyle name="Normal 48 63 4" xfId="31148"/>
    <cellStyle name="Normal 48 64" xfId="31149"/>
    <cellStyle name="Normal 48 64 2" xfId="31150"/>
    <cellStyle name="Normal 48 64 2 2" xfId="31151"/>
    <cellStyle name="Normal 48 64 3" xfId="31152"/>
    <cellStyle name="Normal 48 64 3 2" xfId="31153"/>
    <cellStyle name="Normal 48 64 4" xfId="31154"/>
    <cellStyle name="Normal 48 65" xfId="31155"/>
    <cellStyle name="Normal 48 65 2" xfId="31156"/>
    <cellStyle name="Normal 48 65 2 2" xfId="31157"/>
    <cellStyle name="Normal 48 65 3" xfId="31158"/>
    <cellStyle name="Normal 48 65 3 2" xfId="31159"/>
    <cellStyle name="Normal 48 65 4" xfId="31160"/>
    <cellStyle name="Normal 48 66" xfId="31161"/>
    <cellStyle name="Normal 48 66 2" xfId="31162"/>
    <cellStyle name="Normal 48 66 2 2" xfId="31163"/>
    <cellStyle name="Normal 48 66 3" xfId="31164"/>
    <cellStyle name="Normal 48 66 3 2" xfId="31165"/>
    <cellStyle name="Normal 48 66 4" xfId="31166"/>
    <cellStyle name="Normal 48 67" xfId="31167"/>
    <cellStyle name="Normal 48 67 2" xfId="31168"/>
    <cellStyle name="Normal 48 67 2 2" xfId="31169"/>
    <cellStyle name="Normal 48 67 3" xfId="31170"/>
    <cellStyle name="Normal 48 67 3 2" xfId="31171"/>
    <cellStyle name="Normal 48 67 4" xfId="31172"/>
    <cellStyle name="Normal 48 68" xfId="31173"/>
    <cellStyle name="Normal 48 68 2" xfId="31174"/>
    <cellStyle name="Normal 48 68 2 2" xfId="31175"/>
    <cellStyle name="Normal 48 68 3" xfId="31176"/>
    <cellStyle name="Normal 48 68 3 2" xfId="31177"/>
    <cellStyle name="Normal 48 68 4" xfId="31178"/>
    <cellStyle name="Normal 48 69" xfId="31179"/>
    <cellStyle name="Normal 48 69 2" xfId="31180"/>
    <cellStyle name="Normal 48 69 2 2" xfId="31181"/>
    <cellStyle name="Normal 48 69 3" xfId="31182"/>
    <cellStyle name="Normal 48 69 3 2" xfId="31183"/>
    <cellStyle name="Normal 48 69 4" xfId="31184"/>
    <cellStyle name="Normal 48 7" xfId="31185"/>
    <cellStyle name="Normal 48 7 2" xfId="31186"/>
    <cellStyle name="Normal 48 70" xfId="31187"/>
    <cellStyle name="Normal 48 70 2" xfId="31188"/>
    <cellStyle name="Normal 48 70 2 2" xfId="31189"/>
    <cellStyle name="Normal 48 70 3" xfId="31190"/>
    <cellStyle name="Normal 48 70 3 2" xfId="31191"/>
    <cellStyle name="Normal 48 70 4" xfId="31192"/>
    <cellStyle name="Normal 48 71" xfId="31193"/>
    <cellStyle name="Normal 48 71 2" xfId="31194"/>
    <cellStyle name="Normal 48 71 2 2" xfId="31195"/>
    <cellStyle name="Normal 48 71 3" xfId="31196"/>
    <cellStyle name="Normal 48 71 3 2" xfId="31197"/>
    <cellStyle name="Normal 48 71 4" xfId="31198"/>
    <cellStyle name="Normal 48 72" xfId="31199"/>
    <cellStyle name="Normal 48 72 2" xfId="31200"/>
    <cellStyle name="Normal 48 72 2 2" xfId="31201"/>
    <cellStyle name="Normal 48 72 3" xfId="31202"/>
    <cellStyle name="Normal 48 72 3 2" xfId="31203"/>
    <cellStyle name="Normal 48 72 4" xfId="31204"/>
    <cellStyle name="Normal 48 73" xfId="31205"/>
    <cellStyle name="Normal 48 73 2" xfId="31206"/>
    <cellStyle name="Normal 48 73 2 2" xfId="31207"/>
    <cellStyle name="Normal 48 73 3" xfId="31208"/>
    <cellStyle name="Normal 48 73 3 2" xfId="31209"/>
    <cellStyle name="Normal 48 73 4" xfId="31210"/>
    <cellStyle name="Normal 48 74" xfId="31211"/>
    <cellStyle name="Normal 48 74 2" xfId="31212"/>
    <cellStyle name="Normal 48 75" xfId="31213"/>
    <cellStyle name="Normal 48 75 2" xfId="31214"/>
    <cellStyle name="Normal 48 76" xfId="31215"/>
    <cellStyle name="Normal 48 76 2" xfId="31216"/>
    <cellStyle name="Normal 48 77" xfId="31217"/>
    <cellStyle name="Normal 48 77 2" xfId="31218"/>
    <cellStyle name="Normal 48 78" xfId="31219"/>
    <cellStyle name="Normal 48 78 2" xfId="31220"/>
    <cellStyle name="Normal 48 79" xfId="31221"/>
    <cellStyle name="Normal 48 79 2" xfId="31222"/>
    <cellStyle name="Normal 48 8" xfId="31223"/>
    <cellStyle name="Normal 48 8 2" xfId="31224"/>
    <cellStyle name="Normal 48 80" xfId="31225"/>
    <cellStyle name="Normal 48 80 2" xfId="31226"/>
    <cellStyle name="Normal 48 81" xfId="31227"/>
    <cellStyle name="Normal 48 81 2" xfId="31228"/>
    <cellStyle name="Normal 48 82" xfId="31229"/>
    <cellStyle name="Normal 48 82 2" xfId="31230"/>
    <cellStyle name="Normal 48 83" xfId="31231"/>
    <cellStyle name="Normal 48 83 2" xfId="31232"/>
    <cellStyle name="Normal 48 84" xfId="31233"/>
    <cellStyle name="Normal 48 84 2" xfId="31234"/>
    <cellStyle name="Normal 48 85" xfId="31235"/>
    <cellStyle name="Normal 48 85 2" xfId="31236"/>
    <cellStyle name="Normal 48 86" xfId="31237"/>
    <cellStyle name="Normal 48 86 2" xfId="31238"/>
    <cellStyle name="Normal 48 87" xfId="31239"/>
    <cellStyle name="Normal 48 87 2" xfId="31240"/>
    <cellStyle name="Normal 48 88" xfId="31241"/>
    <cellStyle name="Normal 48 88 2" xfId="31242"/>
    <cellStyle name="Normal 48 89" xfId="31243"/>
    <cellStyle name="Normal 48 89 2" xfId="31244"/>
    <cellStyle name="Normal 48 9" xfId="31245"/>
    <cellStyle name="Normal 48 9 2" xfId="31246"/>
    <cellStyle name="Normal 48 90" xfId="31247"/>
    <cellStyle name="Normal 48 90 2" xfId="31248"/>
    <cellStyle name="Normal 48 91" xfId="31249"/>
    <cellStyle name="Normal 48 91 2" xfId="31250"/>
    <cellStyle name="Normal 48 92" xfId="31251"/>
    <cellStyle name="Normal 48 92 2" xfId="31252"/>
    <cellStyle name="Normal 48 93" xfId="31253"/>
    <cellStyle name="Normal 48 93 2" xfId="31254"/>
    <cellStyle name="Normal 48 94" xfId="31255"/>
    <cellStyle name="Normal 48 94 2" xfId="31256"/>
    <cellStyle name="Normal 48 95" xfId="31257"/>
    <cellStyle name="Normal 48 95 2" xfId="31258"/>
    <cellStyle name="Normal 48 96" xfId="31259"/>
    <cellStyle name="Normal 48 96 2" xfId="31260"/>
    <cellStyle name="Normal 48 97" xfId="31261"/>
    <cellStyle name="Normal 48 97 2" xfId="31262"/>
    <cellStyle name="Normal 48 98" xfId="31263"/>
    <cellStyle name="Normal 48 98 2" xfId="31264"/>
    <cellStyle name="Normal 48 99" xfId="31265"/>
    <cellStyle name="Normal 48 99 2" xfId="31266"/>
    <cellStyle name="Normal 49" xfId="31267"/>
    <cellStyle name="Normal 49 10" xfId="31268"/>
    <cellStyle name="Normal 49 10 2" xfId="31269"/>
    <cellStyle name="Normal 49 100" xfId="31270"/>
    <cellStyle name="Normal 49 100 2" xfId="31271"/>
    <cellStyle name="Normal 49 101" xfId="31272"/>
    <cellStyle name="Normal 49 101 2" xfId="31273"/>
    <cellStyle name="Normal 49 102" xfId="31274"/>
    <cellStyle name="Normal 49 102 2" xfId="31275"/>
    <cellStyle name="Normal 49 103" xfId="31276"/>
    <cellStyle name="Normal 49 103 2" xfId="31277"/>
    <cellStyle name="Normal 49 104" xfId="31278"/>
    <cellStyle name="Normal 49 11" xfId="31279"/>
    <cellStyle name="Normal 49 11 2" xfId="31280"/>
    <cellStyle name="Normal 49 12" xfId="31281"/>
    <cellStyle name="Normal 49 12 2" xfId="31282"/>
    <cellStyle name="Normal 49 13" xfId="31283"/>
    <cellStyle name="Normal 49 13 2" xfId="31284"/>
    <cellStyle name="Normal 49 14" xfId="31285"/>
    <cellStyle name="Normal 49 14 2" xfId="31286"/>
    <cellStyle name="Normal 49 15" xfId="31287"/>
    <cellStyle name="Normal 49 15 2" xfId="31288"/>
    <cellStyle name="Normal 49 16" xfId="31289"/>
    <cellStyle name="Normal 49 16 2" xfId="31290"/>
    <cellStyle name="Normal 49 17" xfId="31291"/>
    <cellStyle name="Normal 49 17 2" xfId="31292"/>
    <cellStyle name="Normal 49 18" xfId="31293"/>
    <cellStyle name="Normal 49 18 2" xfId="31294"/>
    <cellStyle name="Normal 49 19" xfId="31295"/>
    <cellStyle name="Normal 49 19 2" xfId="31296"/>
    <cellStyle name="Normal 49 2" xfId="31297"/>
    <cellStyle name="Normal 49 2 2" xfId="31298"/>
    <cellStyle name="Normal 49 20" xfId="31299"/>
    <cellStyle name="Normal 49 20 2" xfId="31300"/>
    <cellStyle name="Normal 49 21" xfId="31301"/>
    <cellStyle name="Normal 49 21 2" xfId="31302"/>
    <cellStyle name="Normal 49 22" xfId="31303"/>
    <cellStyle name="Normal 49 22 2" xfId="31304"/>
    <cellStyle name="Normal 49 23" xfId="31305"/>
    <cellStyle name="Normal 49 23 2" xfId="31306"/>
    <cellStyle name="Normal 49 24" xfId="31307"/>
    <cellStyle name="Normal 49 24 2" xfId="31308"/>
    <cellStyle name="Normal 49 25" xfId="31309"/>
    <cellStyle name="Normal 49 25 2" xfId="31310"/>
    <cellStyle name="Normal 49 26" xfId="31311"/>
    <cellStyle name="Normal 49 26 2" xfId="31312"/>
    <cellStyle name="Normal 49 27" xfId="31313"/>
    <cellStyle name="Normal 49 27 2" xfId="31314"/>
    <cellStyle name="Normal 49 28" xfId="31315"/>
    <cellStyle name="Normal 49 28 2" xfId="31316"/>
    <cellStyle name="Normal 49 29" xfId="31317"/>
    <cellStyle name="Normal 49 29 2" xfId="31318"/>
    <cellStyle name="Normal 49 3" xfId="31319"/>
    <cellStyle name="Normal 49 3 2" xfId="31320"/>
    <cellStyle name="Normal 49 30" xfId="31321"/>
    <cellStyle name="Normal 49 30 2" xfId="31322"/>
    <cellStyle name="Normal 49 31" xfId="31323"/>
    <cellStyle name="Normal 49 31 2" xfId="31324"/>
    <cellStyle name="Normal 49 32" xfId="31325"/>
    <cellStyle name="Normal 49 32 2" xfId="31326"/>
    <cellStyle name="Normal 49 33" xfId="31327"/>
    <cellStyle name="Normal 49 33 2" xfId="31328"/>
    <cellStyle name="Normal 49 34" xfId="31329"/>
    <cellStyle name="Normal 49 34 2" xfId="31330"/>
    <cellStyle name="Normal 49 35" xfId="31331"/>
    <cellStyle name="Normal 49 35 2" xfId="31332"/>
    <cellStyle name="Normal 49 36" xfId="31333"/>
    <cellStyle name="Normal 49 36 2" xfId="31334"/>
    <cellStyle name="Normal 49 37" xfId="31335"/>
    <cellStyle name="Normal 49 37 2" xfId="31336"/>
    <cellStyle name="Normal 49 37 2 2" xfId="31337"/>
    <cellStyle name="Normal 49 37 3" xfId="31338"/>
    <cellStyle name="Normal 49 37 3 2" xfId="31339"/>
    <cellStyle name="Normal 49 37 4" xfId="31340"/>
    <cellStyle name="Normal 49 38" xfId="31341"/>
    <cellStyle name="Normal 49 38 2" xfId="31342"/>
    <cellStyle name="Normal 49 38 2 2" xfId="31343"/>
    <cellStyle name="Normal 49 38 3" xfId="31344"/>
    <cellStyle name="Normal 49 38 3 2" xfId="31345"/>
    <cellStyle name="Normal 49 38 4" xfId="31346"/>
    <cellStyle name="Normal 49 39" xfId="31347"/>
    <cellStyle name="Normal 49 39 2" xfId="31348"/>
    <cellStyle name="Normal 49 39 2 2" xfId="31349"/>
    <cellStyle name="Normal 49 39 3" xfId="31350"/>
    <cellStyle name="Normal 49 39 3 2" xfId="31351"/>
    <cellStyle name="Normal 49 39 4" xfId="31352"/>
    <cellStyle name="Normal 49 4" xfId="31353"/>
    <cellStyle name="Normal 49 4 2" xfId="31354"/>
    <cellStyle name="Normal 49 40" xfId="31355"/>
    <cellStyle name="Normal 49 40 2" xfId="31356"/>
    <cellStyle name="Normal 49 40 2 2" xfId="31357"/>
    <cellStyle name="Normal 49 40 3" xfId="31358"/>
    <cellStyle name="Normal 49 40 3 2" xfId="31359"/>
    <cellStyle name="Normal 49 40 4" xfId="31360"/>
    <cellStyle name="Normal 49 41" xfId="31361"/>
    <cellStyle name="Normal 49 41 2" xfId="31362"/>
    <cellStyle name="Normal 49 41 2 2" xfId="31363"/>
    <cellStyle name="Normal 49 41 3" xfId="31364"/>
    <cellStyle name="Normal 49 41 3 2" xfId="31365"/>
    <cellStyle name="Normal 49 41 4" xfId="31366"/>
    <cellStyle name="Normal 49 42" xfId="31367"/>
    <cellStyle name="Normal 49 42 2" xfId="31368"/>
    <cellStyle name="Normal 49 42 2 2" xfId="31369"/>
    <cellStyle name="Normal 49 42 3" xfId="31370"/>
    <cellStyle name="Normal 49 42 3 2" xfId="31371"/>
    <cellStyle name="Normal 49 42 4" xfId="31372"/>
    <cellStyle name="Normal 49 43" xfId="31373"/>
    <cellStyle name="Normal 49 43 2" xfId="31374"/>
    <cellStyle name="Normal 49 43 2 2" xfId="31375"/>
    <cellStyle name="Normal 49 43 3" xfId="31376"/>
    <cellStyle name="Normal 49 43 3 2" xfId="31377"/>
    <cellStyle name="Normal 49 43 4" xfId="31378"/>
    <cellStyle name="Normal 49 44" xfId="31379"/>
    <cellStyle name="Normal 49 44 2" xfId="31380"/>
    <cellStyle name="Normal 49 44 2 2" xfId="31381"/>
    <cellStyle name="Normal 49 44 3" xfId="31382"/>
    <cellStyle name="Normal 49 44 3 2" xfId="31383"/>
    <cellStyle name="Normal 49 44 4" xfId="31384"/>
    <cellStyle name="Normal 49 45" xfId="31385"/>
    <cellStyle name="Normal 49 45 2" xfId="31386"/>
    <cellStyle name="Normal 49 45 2 2" xfId="31387"/>
    <cellStyle name="Normal 49 45 3" xfId="31388"/>
    <cellStyle name="Normal 49 45 3 2" xfId="31389"/>
    <cellStyle name="Normal 49 45 4" xfId="31390"/>
    <cellStyle name="Normal 49 46" xfId="31391"/>
    <cellStyle name="Normal 49 46 2" xfId="31392"/>
    <cellStyle name="Normal 49 46 2 2" xfId="31393"/>
    <cellStyle name="Normal 49 46 3" xfId="31394"/>
    <cellStyle name="Normal 49 46 3 2" xfId="31395"/>
    <cellStyle name="Normal 49 46 4" xfId="31396"/>
    <cellStyle name="Normal 49 47" xfId="31397"/>
    <cellStyle name="Normal 49 47 2" xfId="31398"/>
    <cellStyle name="Normal 49 47 2 2" xfId="31399"/>
    <cellStyle name="Normal 49 47 3" xfId="31400"/>
    <cellStyle name="Normal 49 47 3 2" xfId="31401"/>
    <cellStyle name="Normal 49 47 4" xfId="31402"/>
    <cellStyle name="Normal 49 48" xfId="31403"/>
    <cellStyle name="Normal 49 48 2" xfId="31404"/>
    <cellStyle name="Normal 49 48 2 2" xfId="31405"/>
    <cellStyle name="Normal 49 48 3" xfId="31406"/>
    <cellStyle name="Normal 49 48 3 2" xfId="31407"/>
    <cellStyle name="Normal 49 48 4" xfId="31408"/>
    <cellStyle name="Normal 49 49" xfId="31409"/>
    <cellStyle name="Normal 49 49 2" xfId="31410"/>
    <cellStyle name="Normal 49 49 2 2" xfId="31411"/>
    <cellStyle name="Normal 49 49 3" xfId="31412"/>
    <cellStyle name="Normal 49 49 3 2" xfId="31413"/>
    <cellStyle name="Normal 49 49 4" xfId="31414"/>
    <cellStyle name="Normal 49 5" xfId="31415"/>
    <cellStyle name="Normal 49 5 2" xfId="31416"/>
    <cellStyle name="Normal 49 50" xfId="31417"/>
    <cellStyle name="Normal 49 50 2" xfId="31418"/>
    <cellStyle name="Normal 49 50 2 2" xfId="31419"/>
    <cellStyle name="Normal 49 50 3" xfId="31420"/>
    <cellStyle name="Normal 49 50 3 2" xfId="31421"/>
    <cellStyle name="Normal 49 50 4" xfId="31422"/>
    <cellStyle name="Normal 49 51" xfId="31423"/>
    <cellStyle name="Normal 49 51 2" xfId="31424"/>
    <cellStyle name="Normal 49 51 2 2" xfId="31425"/>
    <cellStyle name="Normal 49 51 3" xfId="31426"/>
    <cellStyle name="Normal 49 51 3 2" xfId="31427"/>
    <cellStyle name="Normal 49 51 4" xfId="31428"/>
    <cellStyle name="Normal 49 52" xfId="31429"/>
    <cellStyle name="Normal 49 52 2" xfId="31430"/>
    <cellStyle name="Normal 49 52 2 2" xfId="31431"/>
    <cellStyle name="Normal 49 52 3" xfId="31432"/>
    <cellStyle name="Normal 49 52 3 2" xfId="31433"/>
    <cellStyle name="Normal 49 52 4" xfId="31434"/>
    <cellStyle name="Normal 49 53" xfId="31435"/>
    <cellStyle name="Normal 49 53 2" xfId="31436"/>
    <cellStyle name="Normal 49 53 2 2" xfId="31437"/>
    <cellStyle name="Normal 49 53 3" xfId="31438"/>
    <cellStyle name="Normal 49 53 3 2" xfId="31439"/>
    <cellStyle name="Normal 49 53 4" xfId="31440"/>
    <cellStyle name="Normal 49 54" xfId="31441"/>
    <cellStyle name="Normal 49 54 2" xfId="31442"/>
    <cellStyle name="Normal 49 54 2 2" xfId="31443"/>
    <cellStyle name="Normal 49 54 3" xfId="31444"/>
    <cellStyle name="Normal 49 54 3 2" xfId="31445"/>
    <cellStyle name="Normal 49 54 4" xfId="31446"/>
    <cellStyle name="Normal 49 55" xfId="31447"/>
    <cellStyle name="Normal 49 55 2" xfId="31448"/>
    <cellStyle name="Normal 49 55 2 2" xfId="31449"/>
    <cellStyle name="Normal 49 55 3" xfId="31450"/>
    <cellStyle name="Normal 49 55 3 2" xfId="31451"/>
    <cellStyle name="Normal 49 55 4" xfId="31452"/>
    <cellStyle name="Normal 49 56" xfId="31453"/>
    <cellStyle name="Normal 49 56 2" xfId="31454"/>
    <cellStyle name="Normal 49 56 2 2" xfId="31455"/>
    <cellStyle name="Normal 49 56 3" xfId="31456"/>
    <cellStyle name="Normal 49 56 3 2" xfId="31457"/>
    <cellStyle name="Normal 49 56 4" xfId="31458"/>
    <cellStyle name="Normal 49 57" xfId="31459"/>
    <cellStyle name="Normal 49 57 2" xfId="31460"/>
    <cellStyle name="Normal 49 57 2 2" xfId="31461"/>
    <cellStyle name="Normal 49 57 3" xfId="31462"/>
    <cellStyle name="Normal 49 57 3 2" xfId="31463"/>
    <cellStyle name="Normal 49 57 4" xfId="31464"/>
    <cellStyle name="Normal 49 58" xfId="31465"/>
    <cellStyle name="Normal 49 58 2" xfId="31466"/>
    <cellStyle name="Normal 49 58 2 2" xfId="31467"/>
    <cellStyle name="Normal 49 58 3" xfId="31468"/>
    <cellStyle name="Normal 49 58 3 2" xfId="31469"/>
    <cellStyle name="Normal 49 58 4" xfId="31470"/>
    <cellStyle name="Normal 49 59" xfId="31471"/>
    <cellStyle name="Normal 49 59 2" xfId="31472"/>
    <cellStyle name="Normal 49 59 2 2" xfId="31473"/>
    <cellStyle name="Normal 49 59 3" xfId="31474"/>
    <cellStyle name="Normal 49 59 3 2" xfId="31475"/>
    <cellStyle name="Normal 49 59 4" xfId="31476"/>
    <cellStyle name="Normal 49 6" xfId="31477"/>
    <cellStyle name="Normal 49 6 2" xfId="31478"/>
    <cellStyle name="Normal 49 60" xfId="31479"/>
    <cellStyle name="Normal 49 60 2" xfId="31480"/>
    <cellStyle name="Normal 49 60 2 2" xfId="31481"/>
    <cellStyle name="Normal 49 60 3" xfId="31482"/>
    <cellStyle name="Normal 49 60 3 2" xfId="31483"/>
    <cellStyle name="Normal 49 60 4" xfId="31484"/>
    <cellStyle name="Normal 49 61" xfId="31485"/>
    <cellStyle name="Normal 49 61 2" xfId="31486"/>
    <cellStyle name="Normal 49 61 2 2" xfId="31487"/>
    <cellStyle name="Normal 49 61 3" xfId="31488"/>
    <cellStyle name="Normal 49 61 3 2" xfId="31489"/>
    <cellStyle name="Normal 49 61 4" xfId="31490"/>
    <cellStyle name="Normal 49 62" xfId="31491"/>
    <cellStyle name="Normal 49 62 2" xfId="31492"/>
    <cellStyle name="Normal 49 62 2 2" xfId="31493"/>
    <cellStyle name="Normal 49 62 3" xfId="31494"/>
    <cellStyle name="Normal 49 62 3 2" xfId="31495"/>
    <cellStyle name="Normal 49 62 4" xfId="31496"/>
    <cellStyle name="Normal 49 63" xfId="31497"/>
    <cellStyle name="Normal 49 63 2" xfId="31498"/>
    <cellStyle name="Normal 49 63 2 2" xfId="31499"/>
    <cellStyle name="Normal 49 63 3" xfId="31500"/>
    <cellStyle name="Normal 49 63 3 2" xfId="31501"/>
    <cellStyle name="Normal 49 63 4" xfId="31502"/>
    <cellStyle name="Normal 49 64" xfId="31503"/>
    <cellStyle name="Normal 49 64 2" xfId="31504"/>
    <cellStyle name="Normal 49 64 2 2" xfId="31505"/>
    <cellStyle name="Normal 49 64 3" xfId="31506"/>
    <cellStyle name="Normal 49 64 3 2" xfId="31507"/>
    <cellStyle name="Normal 49 64 4" xfId="31508"/>
    <cellStyle name="Normal 49 65" xfId="31509"/>
    <cellStyle name="Normal 49 65 2" xfId="31510"/>
    <cellStyle name="Normal 49 65 2 2" xfId="31511"/>
    <cellStyle name="Normal 49 65 3" xfId="31512"/>
    <cellStyle name="Normal 49 65 3 2" xfId="31513"/>
    <cellStyle name="Normal 49 65 4" xfId="31514"/>
    <cellStyle name="Normal 49 66" xfId="31515"/>
    <cellStyle name="Normal 49 66 2" xfId="31516"/>
    <cellStyle name="Normal 49 66 2 2" xfId="31517"/>
    <cellStyle name="Normal 49 66 3" xfId="31518"/>
    <cellStyle name="Normal 49 66 3 2" xfId="31519"/>
    <cellStyle name="Normal 49 66 4" xfId="31520"/>
    <cellStyle name="Normal 49 67" xfId="31521"/>
    <cellStyle name="Normal 49 67 2" xfId="31522"/>
    <cellStyle name="Normal 49 67 2 2" xfId="31523"/>
    <cellStyle name="Normal 49 67 3" xfId="31524"/>
    <cellStyle name="Normal 49 67 3 2" xfId="31525"/>
    <cellStyle name="Normal 49 67 4" xfId="31526"/>
    <cellStyle name="Normal 49 68" xfId="31527"/>
    <cellStyle name="Normal 49 68 2" xfId="31528"/>
    <cellStyle name="Normal 49 68 2 2" xfId="31529"/>
    <cellStyle name="Normal 49 68 3" xfId="31530"/>
    <cellStyle name="Normal 49 68 3 2" xfId="31531"/>
    <cellStyle name="Normal 49 68 4" xfId="31532"/>
    <cellStyle name="Normal 49 69" xfId="31533"/>
    <cellStyle name="Normal 49 69 2" xfId="31534"/>
    <cellStyle name="Normal 49 69 2 2" xfId="31535"/>
    <cellStyle name="Normal 49 69 3" xfId="31536"/>
    <cellStyle name="Normal 49 69 3 2" xfId="31537"/>
    <cellStyle name="Normal 49 69 4" xfId="31538"/>
    <cellStyle name="Normal 49 7" xfId="31539"/>
    <cellStyle name="Normal 49 7 2" xfId="31540"/>
    <cellStyle name="Normal 49 70" xfId="31541"/>
    <cellStyle name="Normal 49 70 2" xfId="31542"/>
    <cellStyle name="Normal 49 70 2 2" xfId="31543"/>
    <cellStyle name="Normal 49 70 3" xfId="31544"/>
    <cellStyle name="Normal 49 70 3 2" xfId="31545"/>
    <cellStyle name="Normal 49 70 4" xfId="31546"/>
    <cellStyle name="Normal 49 71" xfId="31547"/>
    <cellStyle name="Normal 49 71 2" xfId="31548"/>
    <cellStyle name="Normal 49 71 2 2" xfId="31549"/>
    <cellStyle name="Normal 49 71 3" xfId="31550"/>
    <cellStyle name="Normal 49 71 3 2" xfId="31551"/>
    <cellStyle name="Normal 49 71 4" xfId="31552"/>
    <cellStyle name="Normal 49 72" xfId="31553"/>
    <cellStyle name="Normal 49 72 2" xfId="31554"/>
    <cellStyle name="Normal 49 72 2 2" xfId="31555"/>
    <cellStyle name="Normal 49 72 3" xfId="31556"/>
    <cellStyle name="Normal 49 72 3 2" xfId="31557"/>
    <cellStyle name="Normal 49 72 4" xfId="31558"/>
    <cellStyle name="Normal 49 73" xfId="31559"/>
    <cellStyle name="Normal 49 73 2" xfId="31560"/>
    <cellStyle name="Normal 49 73 2 2" xfId="31561"/>
    <cellStyle name="Normal 49 73 3" xfId="31562"/>
    <cellStyle name="Normal 49 73 3 2" xfId="31563"/>
    <cellStyle name="Normal 49 73 4" xfId="31564"/>
    <cellStyle name="Normal 49 74" xfId="31565"/>
    <cellStyle name="Normal 49 74 2" xfId="31566"/>
    <cellStyle name="Normal 49 75" xfId="31567"/>
    <cellStyle name="Normal 49 75 2" xfId="31568"/>
    <cellStyle name="Normal 49 76" xfId="31569"/>
    <cellStyle name="Normal 49 76 2" xfId="31570"/>
    <cellStyle name="Normal 49 77" xfId="31571"/>
    <cellStyle name="Normal 49 77 2" xfId="31572"/>
    <cellStyle name="Normal 49 78" xfId="31573"/>
    <cellStyle name="Normal 49 78 2" xfId="31574"/>
    <cellStyle name="Normal 49 79" xfId="31575"/>
    <cellStyle name="Normal 49 79 2" xfId="31576"/>
    <cellStyle name="Normal 49 8" xfId="31577"/>
    <cellStyle name="Normal 49 8 2" xfId="31578"/>
    <cellStyle name="Normal 49 80" xfId="31579"/>
    <cellStyle name="Normal 49 80 2" xfId="31580"/>
    <cellStyle name="Normal 49 81" xfId="31581"/>
    <cellStyle name="Normal 49 81 2" xfId="31582"/>
    <cellStyle name="Normal 49 82" xfId="31583"/>
    <cellStyle name="Normal 49 82 2" xfId="31584"/>
    <cellStyle name="Normal 49 83" xfId="31585"/>
    <cellStyle name="Normal 49 83 2" xfId="31586"/>
    <cellStyle name="Normal 49 84" xfId="31587"/>
    <cellStyle name="Normal 49 84 2" xfId="31588"/>
    <cellStyle name="Normal 49 85" xfId="31589"/>
    <cellStyle name="Normal 49 85 2" xfId="31590"/>
    <cellStyle name="Normal 49 86" xfId="31591"/>
    <cellStyle name="Normal 49 86 2" xfId="31592"/>
    <cellStyle name="Normal 49 87" xfId="31593"/>
    <cellStyle name="Normal 49 87 2" xfId="31594"/>
    <cellStyle name="Normal 49 88" xfId="31595"/>
    <cellStyle name="Normal 49 88 2" xfId="31596"/>
    <cellStyle name="Normal 49 89" xfId="31597"/>
    <cellStyle name="Normal 49 89 2" xfId="31598"/>
    <cellStyle name="Normal 49 9" xfId="31599"/>
    <cellStyle name="Normal 49 9 2" xfId="31600"/>
    <cellStyle name="Normal 49 90" xfId="31601"/>
    <cellStyle name="Normal 49 90 2" xfId="31602"/>
    <cellStyle name="Normal 49 91" xfId="31603"/>
    <cellStyle name="Normal 49 91 2" xfId="31604"/>
    <cellStyle name="Normal 49 92" xfId="31605"/>
    <cellStyle name="Normal 49 92 2" xfId="31606"/>
    <cellStyle name="Normal 49 93" xfId="31607"/>
    <cellStyle name="Normal 49 93 2" xfId="31608"/>
    <cellStyle name="Normal 49 94" xfId="31609"/>
    <cellStyle name="Normal 49 94 2" xfId="31610"/>
    <cellStyle name="Normal 49 95" xfId="31611"/>
    <cellStyle name="Normal 49 95 2" xfId="31612"/>
    <cellStyle name="Normal 49 96" xfId="31613"/>
    <cellStyle name="Normal 49 96 2" xfId="31614"/>
    <cellStyle name="Normal 49 97" xfId="31615"/>
    <cellStyle name="Normal 49 97 2" xfId="31616"/>
    <cellStyle name="Normal 49 98" xfId="31617"/>
    <cellStyle name="Normal 49 98 2" xfId="31618"/>
    <cellStyle name="Normal 49 99" xfId="31619"/>
    <cellStyle name="Normal 49 99 2" xfId="31620"/>
    <cellStyle name="Normal 5" xfId="31621"/>
    <cellStyle name="Normal 5 10" xfId="31622"/>
    <cellStyle name="Normal 5 10 2" xfId="31623"/>
    <cellStyle name="Normal 5 10 3" xfId="31624"/>
    <cellStyle name="Normal 5 10 4" xfId="31625"/>
    <cellStyle name="Normal 5 11" xfId="31626"/>
    <cellStyle name="Normal 5 11 2" xfId="31627"/>
    <cellStyle name="Normal 5 11 3" xfId="31628"/>
    <cellStyle name="Normal 5 11 4" xfId="31629"/>
    <cellStyle name="Normal 5 12" xfId="31630"/>
    <cellStyle name="Normal 5 12 2" xfId="31631"/>
    <cellStyle name="Normal 5 12 3" xfId="31632"/>
    <cellStyle name="Normal 5 12 4" xfId="31633"/>
    <cellStyle name="Normal 5 13" xfId="31634"/>
    <cellStyle name="Normal 5 13 2" xfId="31635"/>
    <cellStyle name="Normal 5 13 3" xfId="31636"/>
    <cellStyle name="Normal 5 14" xfId="31637"/>
    <cellStyle name="Normal 5 14 2" xfId="31638"/>
    <cellStyle name="Normal 5 14 3" xfId="31639"/>
    <cellStyle name="Normal 5 15" xfId="31640"/>
    <cellStyle name="Normal 5 15 2" xfId="31641"/>
    <cellStyle name="Normal 5 16" xfId="31642"/>
    <cellStyle name="Normal 5 16 2" xfId="31643"/>
    <cellStyle name="Normal 5 16 3" xfId="31644"/>
    <cellStyle name="Normal 5 17" xfId="31645"/>
    <cellStyle name="Normal 5 17 2" xfId="31646"/>
    <cellStyle name="Normal 5 17 3" xfId="31647"/>
    <cellStyle name="Normal 5 18" xfId="31648"/>
    <cellStyle name="Normal 5 18 2" xfId="31649"/>
    <cellStyle name="Normal 5 18 3" xfId="31650"/>
    <cellStyle name="Normal 5 19" xfId="31651"/>
    <cellStyle name="Normal 5 19 10" xfId="31652"/>
    <cellStyle name="Normal 5 19 10 2" xfId="31653"/>
    <cellStyle name="Normal 5 19 100" xfId="31654"/>
    <cellStyle name="Normal 5 19 100 2" xfId="31655"/>
    <cellStyle name="Normal 5 19 101" xfId="31656"/>
    <cellStyle name="Normal 5 19 101 2" xfId="31657"/>
    <cellStyle name="Normal 5 19 102" xfId="31658"/>
    <cellStyle name="Normal 5 19 102 2" xfId="31659"/>
    <cellStyle name="Normal 5 19 103" xfId="31660"/>
    <cellStyle name="Normal 5 19 103 2" xfId="31661"/>
    <cellStyle name="Normal 5 19 104" xfId="31662"/>
    <cellStyle name="Normal 5 19 104 2" xfId="31663"/>
    <cellStyle name="Normal 5 19 105" xfId="31664"/>
    <cellStyle name="Normal 5 19 106" xfId="31665"/>
    <cellStyle name="Normal 5 19 11" xfId="31666"/>
    <cellStyle name="Normal 5 19 11 2" xfId="31667"/>
    <cellStyle name="Normal 5 19 12" xfId="31668"/>
    <cellStyle name="Normal 5 19 12 2" xfId="31669"/>
    <cellStyle name="Normal 5 19 13" xfId="31670"/>
    <cellStyle name="Normal 5 19 13 2" xfId="31671"/>
    <cellStyle name="Normal 5 19 14" xfId="31672"/>
    <cellStyle name="Normal 5 19 14 2" xfId="31673"/>
    <cellStyle name="Normal 5 19 15" xfId="31674"/>
    <cellStyle name="Normal 5 19 15 2" xfId="31675"/>
    <cellStyle name="Normal 5 19 16" xfId="31676"/>
    <cellStyle name="Normal 5 19 16 2" xfId="31677"/>
    <cellStyle name="Normal 5 19 17" xfId="31678"/>
    <cellStyle name="Normal 5 19 17 2" xfId="31679"/>
    <cellStyle name="Normal 5 19 18" xfId="31680"/>
    <cellStyle name="Normal 5 19 18 2" xfId="31681"/>
    <cellStyle name="Normal 5 19 19" xfId="31682"/>
    <cellStyle name="Normal 5 19 19 2" xfId="31683"/>
    <cellStyle name="Normal 5 19 2" xfId="31684"/>
    <cellStyle name="Normal 5 19 2 2" xfId="31685"/>
    <cellStyle name="Normal 5 19 20" xfId="31686"/>
    <cellStyle name="Normal 5 19 20 2" xfId="31687"/>
    <cellStyle name="Normal 5 19 21" xfId="31688"/>
    <cellStyle name="Normal 5 19 21 2" xfId="31689"/>
    <cellStyle name="Normal 5 19 22" xfId="31690"/>
    <cellStyle name="Normal 5 19 22 2" xfId="31691"/>
    <cellStyle name="Normal 5 19 23" xfId="31692"/>
    <cellStyle name="Normal 5 19 23 2" xfId="31693"/>
    <cellStyle name="Normal 5 19 24" xfId="31694"/>
    <cellStyle name="Normal 5 19 24 2" xfId="31695"/>
    <cellStyle name="Normal 5 19 25" xfId="31696"/>
    <cellStyle name="Normal 5 19 25 2" xfId="31697"/>
    <cellStyle name="Normal 5 19 26" xfId="31698"/>
    <cellStyle name="Normal 5 19 26 2" xfId="31699"/>
    <cellStyle name="Normal 5 19 27" xfId="31700"/>
    <cellStyle name="Normal 5 19 27 2" xfId="31701"/>
    <cellStyle name="Normal 5 19 28" xfId="31702"/>
    <cellStyle name="Normal 5 19 28 2" xfId="31703"/>
    <cellStyle name="Normal 5 19 29" xfId="31704"/>
    <cellStyle name="Normal 5 19 29 2" xfId="31705"/>
    <cellStyle name="Normal 5 19 3" xfId="31706"/>
    <cellStyle name="Normal 5 19 3 2" xfId="31707"/>
    <cellStyle name="Normal 5 19 30" xfId="31708"/>
    <cellStyle name="Normal 5 19 30 2" xfId="31709"/>
    <cellStyle name="Normal 5 19 31" xfId="31710"/>
    <cellStyle name="Normal 5 19 31 2" xfId="31711"/>
    <cellStyle name="Normal 5 19 32" xfId="31712"/>
    <cellStyle name="Normal 5 19 32 2" xfId="31713"/>
    <cellStyle name="Normal 5 19 33" xfId="31714"/>
    <cellStyle name="Normal 5 19 33 2" xfId="31715"/>
    <cellStyle name="Normal 5 19 34" xfId="31716"/>
    <cellStyle name="Normal 5 19 34 2" xfId="31717"/>
    <cellStyle name="Normal 5 19 35" xfId="31718"/>
    <cellStyle name="Normal 5 19 35 2" xfId="31719"/>
    <cellStyle name="Normal 5 19 36" xfId="31720"/>
    <cellStyle name="Normal 5 19 36 2" xfId="31721"/>
    <cellStyle name="Normal 5 19 37" xfId="31722"/>
    <cellStyle name="Normal 5 19 37 2" xfId="31723"/>
    <cellStyle name="Normal 5 19 38" xfId="31724"/>
    <cellStyle name="Normal 5 19 38 2" xfId="31725"/>
    <cellStyle name="Normal 5 19 38 2 2" xfId="31726"/>
    <cellStyle name="Normal 5 19 38 3" xfId="31727"/>
    <cellStyle name="Normal 5 19 38 3 2" xfId="31728"/>
    <cellStyle name="Normal 5 19 38 4" xfId="31729"/>
    <cellStyle name="Normal 5 19 39" xfId="31730"/>
    <cellStyle name="Normal 5 19 39 2" xfId="31731"/>
    <cellStyle name="Normal 5 19 39 2 2" xfId="31732"/>
    <cellStyle name="Normal 5 19 39 3" xfId="31733"/>
    <cellStyle name="Normal 5 19 39 3 2" xfId="31734"/>
    <cellStyle name="Normal 5 19 39 4" xfId="31735"/>
    <cellStyle name="Normal 5 19 4" xfId="31736"/>
    <cellStyle name="Normal 5 19 4 2" xfId="31737"/>
    <cellStyle name="Normal 5 19 40" xfId="31738"/>
    <cellStyle name="Normal 5 19 40 2" xfId="31739"/>
    <cellStyle name="Normal 5 19 40 2 2" xfId="31740"/>
    <cellStyle name="Normal 5 19 40 3" xfId="31741"/>
    <cellStyle name="Normal 5 19 40 3 2" xfId="31742"/>
    <cellStyle name="Normal 5 19 40 4" xfId="31743"/>
    <cellStyle name="Normal 5 19 41" xfId="31744"/>
    <cellStyle name="Normal 5 19 41 2" xfId="31745"/>
    <cellStyle name="Normal 5 19 41 2 2" xfId="31746"/>
    <cellStyle name="Normal 5 19 41 3" xfId="31747"/>
    <cellStyle name="Normal 5 19 41 3 2" xfId="31748"/>
    <cellStyle name="Normal 5 19 41 4" xfId="31749"/>
    <cellStyle name="Normal 5 19 42" xfId="31750"/>
    <cellStyle name="Normal 5 19 42 2" xfId="31751"/>
    <cellStyle name="Normal 5 19 42 2 2" xfId="31752"/>
    <cellStyle name="Normal 5 19 42 3" xfId="31753"/>
    <cellStyle name="Normal 5 19 42 3 2" xfId="31754"/>
    <cellStyle name="Normal 5 19 42 4" xfId="31755"/>
    <cellStyle name="Normal 5 19 43" xfId="31756"/>
    <cellStyle name="Normal 5 19 43 2" xfId="31757"/>
    <cellStyle name="Normal 5 19 43 2 2" xfId="31758"/>
    <cellStyle name="Normal 5 19 43 3" xfId="31759"/>
    <cellStyle name="Normal 5 19 43 3 2" xfId="31760"/>
    <cellStyle name="Normal 5 19 43 4" xfId="31761"/>
    <cellStyle name="Normal 5 19 44" xfId="31762"/>
    <cellStyle name="Normal 5 19 44 2" xfId="31763"/>
    <cellStyle name="Normal 5 19 44 2 2" xfId="31764"/>
    <cellStyle name="Normal 5 19 44 3" xfId="31765"/>
    <cellStyle name="Normal 5 19 44 3 2" xfId="31766"/>
    <cellStyle name="Normal 5 19 44 4" xfId="31767"/>
    <cellStyle name="Normal 5 19 45" xfId="31768"/>
    <cellStyle name="Normal 5 19 45 2" xfId="31769"/>
    <cellStyle name="Normal 5 19 45 2 2" xfId="31770"/>
    <cellStyle name="Normal 5 19 45 3" xfId="31771"/>
    <cellStyle name="Normal 5 19 45 3 2" xfId="31772"/>
    <cellStyle name="Normal 5 19 45 4" xfId="31773"/>
    <cellStyle name="Normal 5 19 46" xfId="31774"/>
    <cellStyle name="Normal 5 19 46 2" xfId="31775"/>
    <cellStyle name="Normal 5 19 46 2 2" xfId="31776"/>
    <cellStyle name="Normal 5 19 46 3" xfId="31777"/>
    <cellStyle name="Normal 5 19 46 3 2" xfId="31778"/>
    <cellStyle name="Normal 5 19 46 4" xfId="31779"/>
    <cellStyle name="Normal 5 19 47" xfId="31780"/>
    <cellStyle name="Normal 5 19 47 2" xfId="31781"/>
    <cellStyle name="Normal 5 19 47 2 2" xfId="31782"/>
    <cellStyle name="Normal 5 19 47 3" xfId="31783"/>
    <cellStyle name="Normal 5 19 47 3 2" xfId="31784"/>
    <cellStyle name="Normal 5 19 47 4" xfId="31785"/>
    <cellStyle name="Normal 5 19 48" xfId="31786"/>
    <cellStyle name="Normal 5 19 48 2" xfId="31787"/>
    <cellStyle name="Normal 5 19 48 2 2" xfId="31788"/>
    <cellStyle name="Normal 5 19 48 3" xfId="31789"/>
    <cellStyle name="Normal 5 19 48 3 2" xfId="31790"/>
    <cellStyle name="Normal 5 19 48 4" xfId="31791"/>
    <cellStyle name="Normal 5 19 49" xfId="31792"/>
    <cellStyle name="Normal 5 19 49 2" xfId="31793"/>
    <cellStyle name="Normal 5 19 49 2 2" xfId="31794"/>
    <cellStyle name="Normal 5 19 49 3" xfId="31795"/>
    <cellStyle name="Normal 5 19 49 3 2" xfId="31796"/>
    <cellStyle name="Normal 5 19 49 4" xfId="31797"/>
    <cellStyle name="Normal 5 19 5" xfId="31798"/>
    <cellStyle name="Normal 5 19 5 2" xfId="31799"/>
    <cellStyle name="Normal 5 19 50" xfId="31800"/>
    <cellStyle name="Normal 5 19 50 2" xfId="31801"/>
    <cellStyle name="Normal 5 19 50 2 2" xfId="31802"/>
    <cellStyle name="Normal 5 19 50 3" xfId="31803"/>
    <cellStyle name="Normal 5 19 50 3 2" xfId="31804"/>
    <cellStyle name="Normal 5 19 50 4" xfId="31805"/>
    <cellStyle name="Normal 5 19 51" xfId="31806"/>
    <cellStyle name="Normal 5 19 51 2" xfId="31807"/>
    <cellStyle name="Normal 5 19 51 2 2" xfId="31808"/>
    <cellStyle name="Normal 5 19 51 3" xfId="31809"/>
    <cellStyle name="Normal 5 19 51 3 2" xfId="31810"/>
    <cellStyle name="Normal 5 19 51 4" xfId="31811"/>
    <cellStyle name="Normal 5 19 52" xfId="31812"/>
    <cellStyle name="Normal 5 19 52 2" xfId="31813"/>
    <cellStyle name="Normal 5 19 52 2 2" xfId="31814"/>
    <cellStyle name="Normal 5 19 52 3" xfId="31815"/>
    <cellStyle name="Normal 5 19 52 3 2" xfId="31816"/>
    <cellStyle name="Normal 5 19 52 4" xfId="31817"/>
    <cellStyle name="Normal 5 19 53" xfId="31818"/>
    <cellStyle name="Normal 5 19 53 2" xfId="31819"/>
    <cellStyle name="Normal 5 19 53 2 2" xfId="31820"/>
    <cellStyle name="Normal 5 19 53 3" xfId="31821"/>
    <cellStyle name="Normal 5 19 53 3 2" xfId="31822"/>
    <cellStyle name="Normal 5 19 53 4" xfId="31823"/>
    <cellStyle name="Normal 5 19 54" xfId="31824"/>
    <cellStyle name="Normal 5 19 54 2" xfId="31825"/>
    <cellStyle name="Normal 5 19 54 2 2" xfId="31826"/>
    <cellStyle name="Normal 5 19 54 3" xfId="31827"/>
    <cellStyle name="Normal 5 19 54 3 2" xfId="31828"/>
    <cellStyle name="Normal 5 19 54 4" xfId="31829"/>
    <cellStyle name="Normal 5 19 55" xfId="31830"/>
    <cellStyle name="Normal 5 19 55 2" xfId="31831"/>
    <cellStyle name="Normal 5 19 55 2 2" xfId="31832"/>
    <cellStyle name="Normal 5 19 55 3" xfId="31833"/>
    <cellStyle name="Normal 5 19 55 3 2" xfId="31834"/>
    <cellStyle name="Normal 5 19 55 4" xfId="31835"/>
    <cellStyle name="Normal 5 19 56" xfId="31836"/>
    <cellStyle name="Normal 5 19 56 2" xfId="31837"/>
    <cellStyle name="Normal 5 19 56 2 2" xfId="31838"/>
    <cellStyle name="Normal 5 19 56 3" xfId="31839"/>
    <cellStyle name="Normal 5 19 56 3 2" xfId="31840"/>
    <cellStyle name="Normal 5 19 56 4" xfId="31841"/>
    <cellStyle name="Normal 5 19 57" xfId="31842"/>
    <cellStyle name="Normal 5 19 57 2" xfId="31843"/>
    <cellStyle name="Normal 5 19 57 2 2" xfId="31844"/>
    <cellStyle name="Normal 5 19 57 3" xfId="31845"/>
    <cellStyle name="Normal 5 19 57 3 2" xfId="31846"/>
    <cellStyle name="Normal 5 19 57 4" xfId="31847"/>
    <cellStyle name="Normal 5 19 58" xfId="31848"/>
    <cellStyle name="Normal 5 19 58 2" xfId="31849"/>
    <cellStyle name="Normal 5 19 58 2 2" xfId="31850"/>
    <cellStyle name="Normal 5 19 58 3" xfId="31851"/>
    <cellStyle name="Normal 5 19 58 3 2" xfId="31852"/>
    <cellStyle name="Normal 5 19 58 4" xfId="31853"/>
    <cellStyle name="Normal 5 19 59" xfId="31854"/>
    <cellStyle name="Normal 5 19 59 2" xfId="31855"/>
    <cellStyle name="Normal 5 19 59 2 2" xfId="31856"/>
    <cellStyle name="Normal 5 19 59 3" xfId="31857"/>
    <cellStyle name="Normal 5 19 59 3 2" xfId="31858"/>
    <cellStyle name="Normal 5 19 59 4" xfId="31859"/>
    <cellStyle name="Normal 5 19 6" xfId="31860"/>
    <cellStyle name="Normal 5 19 6 2" xfId="31861"/>
    <cellStyle name="Normal 5 19 60" xfId="31862"/>
    <cellStyle name="Normal 5 19 60 2" xfId="31863"/>
    <cellStyle name="Normal 5 19 60 2 2" xfId="31864"/>
    <cellStyle name="Normal 5 19 60 3" xfId="31865"/>
    <cellStyle name="Normal 5 19 60 3 2" xfId="31866"/>
    <cellStyle name="Normal 5 19 60 4" xfId="31867"/>
    <cellStyle name="Normal 5 19 61" xfId="31868"/>
    <cellStyle name="Normal 5 19 61 2" xfId="31869"/>
    <cellStyle name="Normal 5 19 61 2 2" xfId="31870"/>
    <cellStyle name="Normal 5 19 61 3" xfId="31871"/>
    <cellStyle name="Normal 5 19 61 3 2" xfId="31872"/>
    <cellStyle name="Normal 5 19 61 4" xfId="31873"/>
    <cellStyle name="Normal 5 19 62" xfId="31874"/>
    <cellStyle name="Normal 5 19 62 2" xfId="31875"/>
    <cellStyle name="Normal 5 19 62 2 2" xfId="31876"/>
    <cellStyle name="Normal 5 19 62 3" xfId="31877"/>
    <cellStyle name="Normal 5 19 62 3 2" xfId="31878"/>
    <cellStyle name="Normal 5 19 62 4" xfId="31879"/>
    <cellStyle name="Normal 5 19 63" xfId="31880"/>
    <cellStyle name="Normal 5 19 63 2" xfId="31881"/>
    <cellStyle name="Normal 5 19 63 2 2" xfId="31882"/>
    <cellStyle name="Normal 5 19 63 3" xfId="31883"/>
    <cellStyle name="Normal 5 19 63 3 2" xfId="31884"/>
    <cellStyle name="Normal 5 19 63 4" xfId="31885"/>
    <cellStyle name="Normal 5 19 64" xfId="31886"/>
    <cellStyle name="Normal 5 19 64 2" xfId="31887"/>
    <cellStyle name="Normal 5 19 64 2 2" xfId="31888"/>
    <cellStyle name="Normal 5 19 64 3" xfId="31889"/>
    <cellStyle name="Normal 5 19 64 3 2" xfId="31890"/>
    <cellStyle name="Normal 5 19 64 4" xfId="31891"/>
    <cellStyle name="Normal 5 19 65" xfId="31892"/>
    <cellStyle name="Normal 5 19 65 2" xfId="31893"/>
    <cellStyle name="Normal 5 19 65 2 2" xfId="31894"/>
    <cellStyle name="Normal 5 19 65 3" xfId="31895"/>
    <cellStyle name="Normal 5 19 65 3 2" xfId="31896"/>
    <cellStyle name="Normal 5 19 65 4" xfId="31897"/>
    <cellStyle name="Normal 5 19 66" xfId="31898"/>
    <cellStyle name="Normal 5 19 66 2" xfId="31899"/>
    <cellStyle name="Normal 5 19 66 2 2" xfId="31900"/>
    <cellStyle name="Normal 5 19 66 3" xfId="31901"/>
    <cellStyle name="Normal 5 19 66 3 2" xfId="31902"/>
    <cellStyle name="Normal 5 19 66 4" xfId="31903"/>
    <cellStyle name="Normal 5 19 67" xfId="31904"/>
    <cellStyle name="Normal 5 19 67 2" xfId="31905"/>
    <cellStyle name="Normal 5 19 67 2 2" xfId="31906"/>
    <cellStyle name="Normal 5 19 67 3" xfId="31907"/>
    <cellStyle name="Normal 5 19 67 3 2" xfId="31908"/>
    <cellStyle name="Normal 5 19 67 4" xfId="31909"/>
    <cellStyle name="Normal 5 19 68" xfId="31910"/>
    <cellStyle name="Normal 5 19 68 2" xfId="31911"/>
    <cellStyle name="Normal 5 19 68 2 2" xfId="31912"/>
    <cellStyle name="Normal 5 19 68 3" xfId="31913"/>
    <cellStyle name="Normal 5 19 68 3 2" xfId="31914"/>
    <cellStyle name="Normal 5 19 68 4" xfId="31915"/>
    <cellStyle name="Normal 5 19 69" xfId="31916"/>
    <cellStyle name="Normal 5 19 69 2" xfId="31917"/>
    <cellStyle name="Normal 5 19 69 2 2" xfId="31918"/>
    <cellStyle name="Normal 5 19 69 3" xfId="31919"/>
    <cellStyle name="Normal 5 19 69 3 2" xfId="31920"/>
    <cellStyle name="Normal 5 19 69 4" xfId="31921"/>
    <cellStyle name="Normal 5 19 7" xfId="31922"/>
    <cellStyle name="Normal 5 19 7 2" xfId="31923"/>
    <cellStyle name="Normal 5 19 70" xfId="31924"/>
    <cellStyle name="Normal 5 19 70 2" xfId="31925"/>
    <cellStyle name="Normal 5 19 70 2 2" xfId="31926"/>
    <cellStyle name="Normal 5 19 70 3" xfId="31927"/>
    <cellStyle name="Normal 5 19 70 3 2" xfId="31928"/>
    <cellStyle name="Normal 5 19 70 4" xfId="31929"/>
    <cellStyle name="Normal 5 19 71" xfId="31930"/>
    <cellStyle name="Normal 5 19 71 2" xfId="31931"/>
    <cellStyle name="Normal 5 19 71 2 2" xfId="31932"/>
    <cellStyle name="Normal 5 19 71 3" xfId="31933"/>
    <cellStyle name="Normal 5 19 71 3 2" xfId="31934"/>
    <cellStyle name="Normal 5 19 71 4" xfId="31935"/>
    <cellStyle name="Normal 5 19 72" xfId="31936"/>
    <cellStyle name="Normal 5 19 72 2" xfId="31937"/>
    <cellStyle name="Normal 5 19 72 2 2" xfId="31938"/>
    <cellStyle name="Normal 5 19 72 3" xfId="31939"/>
    <cellStyle name="Normal 5 19 72 3 2" xfId="31940"/>
    <cellStyle name="Normal 5 19 72 4" xfId="31941"/>
    <cellStyle name="Normal 5 19 73" xfId="31942"/>
    <cellStyle name="Normal 5 19 73 2" xfId="31943"/>
    <cellStyle name="Normal 5 19 73 2 2" xfId="31944"/>
    <cellStyle name="Normal 5 19 73 3" xfId="31945"/>
    <cellStyle name="Normal 5 19 73 3 2" xfId="31946"/>
    <cellStyle name="Normal 5 19 73 4" xfId="31947"/>
    <cellStyle name="Normal 5 19 74" xfId="31948"/>
    <cellStyle name="Normal 5 19 74 2" xfId="31949"/>
    <cellStyle name="Normal 5 19 74 2 2" xfId="31950"/>
    <cellStyle name="Normal 5 19 74 3" xfId="31951"/>
    <cellStyle name="Normal 5 19 74 3 2" xfId="31952"/>
    <cellStyle name="Normal 5 19 74 4" xfId="31953"/>
    <cellStyle name="Normal 5 19 75" xfId="31954"/>
    <cellStyle name="Normal 5 19 75 2" xfId="31955"/>
    <cellStyle name="Normal 5 19 76" xfId="31956"/>
    <cellStyle name="Normal 5 19 76 2" xfId="31957"/>
    <cellStyle name="Normal 5 19 77" xfId="31958"/>
    <cellStyle name="Normal 5 19 77 2" xfId="31959"/>
    <cellStyle name="Normal 5 19 78" xfId="31960"/>
    <cellStyle name="Normal 5 19 78 2" xfId="31961"/>
    <cellStyle name="Normal 5 19 79" xfId="31962"/>
    <cellStyle name="Normal 5 19 79 2" xfId="31963"/>
    <cellStyle name="Normal 5 19 8" xfId="31964"/>
    <cellStyle name="Normal 5 19 8 2" xfId="31965"/>
    <cellStyle name="Normal 5 19 80" xfId="31966"/>
    <cellStyle name="Normal 5 19 80 2" xfId="31967"/>
    <cellStyle name="Normal 5 19 81" xfId="31968"/>
    <cellStyle name="Normal 5 19 81 2" xfId="31969"/>
    <cellStyle name="Normal 5 19 82" xfId="31970"/>
    <cellStyle name="Normal 5 19 82 2" xfId="31971"/>
    <cellStyle name="Normal 5 19 83" xfId="31972"/>
    <cellStyle name="Normal 5 19 83 2" xfId="31973"/>
    <cellStyle name="Normal 5 19 84" xfId="31974"/>
    <cellStyle name="Normal 5 19 84 2" xfId="31975"/>
    <cellStyle name="Normal 5 19 85" xfId="31976"/>
    <cellStyle name="Normal 5 19 85 2" xfId="31977"/>
    <cellStyle name="Normal 5 19 86" xfId="31978"/>
    <cellStyle name="Normal 5 19 86 2" xfId="31979"/>
    <cellStyle name="Normal 5 19 87" xfId="31980"/>
    <cellStyle name="Normal 5 19 87 2" xfId="31981"/>
    <cellStyle name="Normal 5 19 88" xfId="31982"/>
    <cellStyle name="Normal 5 19 88 2" xfId="31983"/>
    <cellStyle name="Normal 5 19 89" xfId="31984"/>
    <cellStyle name="Normal 5 19 89 2" xfId="31985"/>
    <cellStyle name="Normal 5 19 9" xfId="31986"/>
    <cellStyle name="Normal 5 19 9 2" xfId="31987"/>
    <cellStyle name="Normal 5 19 90" xfId="31988"/>
    <cellStyle name="Normal 5 19 90 2" xfId="31989"/>
    <cellStyle name="Normal 5 19 91" xfId="31990"/>
    <cellStyle name="Normal 5 19 91 2" xfId="31991"/>
    <cellStyle name="Normal 5 19 92" xfId="31992"/>
    <cellStyle name="Normal 5 19 92 2" xfId="31993"/>
    <cellStyle name="Normal 5 19 93" xfId="31994"/>
    <cellStyle name="Normal 5 19 93 2" xfId="31995"/>
    <cellStyle name="Normal 5 19 94" xfId="31996"/>
    <cellStyle name="Normal 5 19 94 2" xfId="31997"/>
    <cellStyle name="Normal 5 19 95" xfId="31998"/>
    <cellStyle name="Normal 5 19 95 2" xfId="31999"/>
    <cellStyle name="Normal 5 19 96" xfId="32000"/>
    <cellStyle name="Normal 5 19 96 2" xfId="32001"/>
    <cellStyle name="Normal 5 19 97" xfId="32002"/>
    <cellStyle name="Normal 5 19 97 2" xfId="32003"/>
    <cellStyle name="Normal 5 19 98" xfId="32004"/>
    <cellStyle name="Normal 5 19 98 2" xfId="32005"/>
    <cellStyle name="Normal 5 19 99" xfId="32006"/>
    <cellStyle name="Normal 5 19 99 2" xfId="32007"/>
    <cellStyle name="Normal 5 2" xfId="32008"/>
    <cellStyle name="Normal 5 2 10" xfId="32009"/>
    <cellStyle name="Normal 5 2 10 2" xfId="32010"/>
    <cellStyle name="Normal 5 2 11" xfId="32011"/>
    <cellStyle name="Normal 5 2 11 2" xfId="32012"/>
    <cellStyle name="Normal 5 2 12" xfId="32013"/>
    <cellStyle name="Normal 5 2 12 2" xfId="32014"/>
    <cellStyle name="Normal 5 2 13" xfId="32015"/>
    <cellStyle name="Normal 5 2 13 2" xfId="32016"/>
    <cellStyle name="Normal 5 2 14" xfId="32017"/>
    <cellStyle name="Normal 5 2 14 2" xfId="32018"/>
    <cellStyle name="Normal 5 2 15" xfId="32019"/>
    <cellStyle name="Normal 5 2 15 2" xfId="32020"/>
    <cellStyle name="Normal 5 2 16" xfId="32021"/>
    <cellStyle name="Normal 5 2 16 2" xfId="32022"/>
    <cellStyle name="Normal 5 2 17" xfId="32023"/>
    <cellStyle name="Normal 5 2 17 2" xfId="32024"/>
    <cellStyle name="Normal 5 2 18" xfId="32025"/>
    <cellStyle name="Normal 5 2 18 2" xfId="32026"/>
    <cellStyle name="Normal 5 2 19" xfId="32027"/>
    <cellStyle name="Normal 5 2 19 2" xfId="32028"/>
    <cellStyle name="Normal 5 2 2" xfId="32029"/>
    <cellStyle name="Normal 5 2 2 2" xfId="32030"/>
    <cellStyle name="Normal 5 2 2 2 2" xfId="32031"/>
    <cellStyle name="Normal 5 2 2 3" xfId="32032"/>
    <cellStyle name="Normal 5 2 2 4" xfId="32033"/>
    <cellStyle name="Normal 5 2 2 5" xfId="32034"/>
    <cellStyle name="Normal 5 2 20" xfId="32035"/>
    <cellStyle name="Normal 5 2 20 2" xfId="32036"/>
    <cellStyle name="Normal 5 2 21" xfId="32037"/>
    <cellStyle name="Normal 5 2 21 2" xfId="32038"/>
    <cellStyle name="Normal 5 2 22" xfId="32039"/>
    <cellStyle name="Normal 5 2 22 2" xfId="32040"/>
    <cellStyle name="Normal 5 2 23" xfId="32041"/>
    <cellStyle name="Normal 5 2 23 2" xfId="32042"/>
    <cellStyle name="Normal 5 2 24" xfId="32043"/>
    <cellStyle name="Normal 5 2 24 2" xfId="32044"/>
    <cellStyle name="Normal 5 2 25" xfId="32045"/>
    <cellStyle name="Normal 5 2 25 2" xfId="32046"/>
    <cellStyle name="Normal 5 2 26" xfId="32047"/>
    <cellStyle name="Normal 5 2 26 2" xfId="32048"/>
    <cellStyle name="Normal 5 2 27" xfId="32049"/>
    <cellStyle name="Normal 5 2 27 2" xfId="32050"/>
    <cellStyle name="Normal 5 2 28" xfId="32051"/>
    <cellStyle name="Normal 5 2 28 2" xfId="32052"/>
    <cellStyle name="Normal 5 2 29" xfId="32053"/>
    <cellStyle name="Normal 5 2 29 2" xfId="32054"/>
    <cellStyle name="Normal 5 2 3" xfId="32055"/>
    <cellStyle name="Normal 5 2 3 2" xfId="32056"/>
    <cellStyle name="Normal 5 2 30" xfId="32057"/>
    <cellStyle name="Normal 5 2 30 2" xfId="32058"/>
    <cellStyle name="Normal 5 2 31" xfId="32059"/>
    <cellStyle name="Normal 5 2 31 2" xfId="32060"/>
    <cellStyle name="Normal 5 2 32" xfId="32061"/>
    <cellStyle name="Normal 5 2 32 2" xfId="32062"/>
    <cellStyle name="Normal 5 2 33" xfId="32063"/>
    <cellStyle name="Normal 5 2 33 2" xfId="32064"/>
    <cellStyle name="Normal 5 2 34" xfId="32065"/>
    <cellStyle name="Normal 5 2 34 2" xfId="32066"/>
    <cellStyle name="Normal 5 2 35" xfId="32067"/>
    <cellStyle name="Normal 5 2 35 2" xfId="32068"/>
    <cellStyle name="Normal 5 2 36" xfId="32069"/>
    <cellStyle name="Normal 5 2 36 2" xfId="32070"/>
    <cellStyle name="Normal 5 2 37" xfId="32071"/>
    <cellStyle name="Normal 5 2 37 2" xfId="32072"/>
    <cellStyle name="Normal 5 2 38" xfId="32073"/>
    <cellStyle name="Normal 5 2 38 2" xfId="32074"/>
    <cellStyle name="Normal 5 2 39" xfId="32075"/>
    <cellStyle name="Normal 5 2 39 2" xfId="32076"/>
    <cellStyle name="Normal 5 2 4" xfId="32077"/>
    <cellStyle name="Normal 5 2 4 2" xfId="32078"/>
    <cellStyle name="Normal 5 2 40" xfId="32079"/>
    <cellStyle name="Normal 5 2 40 2" xfId="32080"/>
    <cellStyle name="Normal 5 2 41" xfId="32081"/>
    <cellStyle name="Normal 5 2 41 2" xfId="32082"/>
    <cellStyle name="Normal 5 2 42" xfId="32083"/>
    <cellStyle name="Normal 5 2 42 2" xfId="32084"/>
    <cellStyle name="Normal 5 2 43" xfId="32085"/>
    <cellStyle name="Normal 5 2 43 2" xfId="32086"/>
    <cellStyle name="Normal 5 2 44" xfId="32087"/>
    <cellStyle name="Normal 5 2 44 2" xfId="32088"/>
    <cellStyle name="Normal 5 2 45" xfId="32089"/>
    <cellStyle name="Normal 5 2 45 2" xfId="32090"/>
    <cellStyle name="Normal 5 2 46" xfId="32091"/>
    <cellStyle name="Normal 5 2 46 2" xfId="32092"/>
    <cellStyle name="Normal 5 2 47" xfId="32093"/>
    <cellStyle name="Normal 5 2 47 2" xfId="32094"/>
    <cellStyle name="Normal 5 2 48" xfId="32095"/>
    <cellStyle name="Normal 5 2 48 2" xfId="32096"/>
    <cellStyle name="Normal 5 2 49" xfId="32097"/>
    <cellStyle name="Normal 5 2 49 2" xfId="32098"/>
    <cellStyle name="Normal 5 2 5" xfId="32099"/>
    <cellStyle name="Normal 5 2 5 2" xfId="32100"/>
    <cellStyle name="Normal 5 2 50" xfId="32101"/>
    <cellStyle name="Normal 5 2 50 2" xfId="32102"/>
    <cellStyle name="Normal 5 2 51" xfId="32103"/>
    <cellStyle name="Normal 5 2 51 2" xfId="32104"/>
    <cellStyle name="Normal 5 2 52" xfId="32105"/>
    <cellStyle name="Normal 5 2 52 2" xfId="32106"/>
    <cellStyle name="Normal 5 2 53" xfId="32107"/>
    <cellStyle name="Normal 5 2 53 2" xfId="32108"/>
    <cellStyle name="Normal 5 2 54" xfId="32109"/>
    <cellStyle name="Normal 5 2 55" xfId="32110"/>
    <cellStyle name="Normal 5 2 56" xfId="32111"/>
    <cellStyle name="Normal 5 2 6" xfId="32112"/>
    <cellStyle name="Normal 5 2 6 2" xfId="32113"/>
    <cellStyle name="Normal 5 2 7" xfId="32114"/>
    <cellStyle name="Normal 5 2 7 2" xfId="32115"/>
    <cellStyle name="Normal 5 2 8" xfId="32116"/>
    <cellStyle name="Normal 5 2 8 2" xfId="32117"/>
    <cellStyle name="Normal 5 2 9" xfId="32118"/>
    <cellStyle name="Normal 5 2 9 2" xfId="32119"/>
    <cellStyle name="Normal 5 2_7 INFORMENAL" xfId="32120"/>
    <cellStyle name="Normal 5 20" xfId="32121"/>
    <cellStyle name="Normal 5 20 2" xfId="32122"/>
    <cellStyle name="Normal 5 20 3" xfId="32123"/>
    <cellStyle name="Normal 5 21" xfId="32124"/>
    <cellStyle name="Normal 5 21 2" xfId="32125"/>
    <cellStyle name="Normal 5 21 3" xfId="32126"/>
    <cellStyle name="Normal 5 22" xfId="32127"/>
    <cellStyle name="Normal 5 22 2" xfId="32128"/>
    <cellStyle name="Normal 5 22 3" xfId="32129"/>
    <cellStyle name="Normal 5 23" xfId="32130"/>
    <cellStyle name="Normal 5 23 2" xfId="32131"/>
    <cellStyle name="Normal 5 23 3" xfId="32132"/>
    <cellStyle name="Normal 5 24" xfId="32133"/>
    <cellStyle name="Normal 5 24 2" xfId="32134"/>
    <cellStyle name="Normal 5 24 3" xfId="32135"/>
    <cellStyle name="Normal 5 25" xfId="32136"/>
    <cellStyle name="Normal 5 25 2" xfId="32137"/>
    <cellStyle name="Normal 5 25 3" xfId="32138"/>
    <cellStyle name="Normal 5 26" xfId="32139"/>
    <cellStyle name="Normal 5 26 2" xfId="32140"/>
    <cellStyle name="Normal 5 26 3" xfId="32141"/>
    <cellStyle name="Normal 5 27" xfId="32142"/>
    <cellStyle name="Normal 5 27 2" xfId="32143"/>
    <cellStyle name="Normal 5 27 3" xfId="32144"/>
    <cellStyle name="Normal 5 28" xfId="32145"/>
    <cellStyle name="Normal 5 28 2" xfId="32146"/>
    <cellStyle name="Normal 5 28 3" xfId="32147"/>
    <cellStyle name="Normal 5 29" xfId="32148"/>
    <cellStyle name="Normal 5 29 2" xfId="32149"/>
    <cellStyle name="Normal 5 29 3" xfId="32150"/>
    <cellStyle name="Normal 5 3" xfId="32151"/>
    <cellStyle name="Normal 5 3 2" xfId="32152"/>
    <cellStyle name="Normal 5 3 2 2" xfId="32153"/>
    <cellStyle name="Normal 5 3 2 3" xfId="32154"/>
    <cellStyle name="Normal 5 3 3" xfId="32155"/>
    <cellStyle name="Normal 5 3 4" xfId="32156"/>
    <cellStyle name="Normal 5 3 5" xfId="32157"/>
    <cellStyle name="Normal 5 3 6" xfId="32158"/>
    <cellStyle name="Normal 5 30" xfId="32159"/>
    <cellStyle name="Normal 5 30 2" xfId="32160"/>
    <cellStyle name="Normal 5 31" xfId="32161"/>
    <cellStyle name="Normal 5 31 2" xfId="32162"/>
    <cellStyle name="Normal 5 32" xfId="32163"/>
    <cellStyle name="Normal 5 32 2" xfId="32164"/>
    <cellStyle name="Normal 5 33" xfId="32165"/>
    <cellStyle name="Normal 5 33 2" xfId="32166"/>
    <cellStyle name="Normal 5 34" xfId="32167"/>
    <cellStyle name="Normal 5 34 2" xfId="32168"/>
    <cellStyle name="Normal 5 35" xfId="32169"/>
    <cellStyle name="Normal 5 35 2" xfId="32170"/>
    <cellStyle name="Normal 5 36" xfId="32171"/>
    <cellStyle name="Normal 5 36 2" xfId="32172"/>
    <cellStyle name="Normal 5 37" xfId="32173"/>
    <cellStyle name="Normal 5 37 2" xfId="32174"/>
    <cellStyle name="Normal 5 38" xfId="32175"/>
    <cellStyle name="Normal 5 38 2" xfId="32176"/>
    <cellStyle name="Normal 5 39" xfId="32177"/>
    <cellStyle name="Normal 5 39 2" xfId="32178"/>
    <cellStyle name="Normal 5 4" xfId="32179"/>
    <cellStyle name="Normal 5 4 2" xfId="32180"/>
    <cellStyle name="Normal 5 4 2 2" xfId="32181"/>
    <cellStyle name="Normal 5 4 3" xfId="32182"/>
    <cellStyle name="Normal 5 4 4" xfId="32183"/>
    <cellStyle name="Normal 5 4 5" xfId="32184"/>
    <cellStyle name="Normal 5 4 6" xfId="32185"/>
    <cellStyle name="Normal 5 40" xfId="32186"/>
    <cellStyle name="Normal 5 40 2" xfId="32187"/>
    <cellStyle name="Normal 5 41" xfId="32188"/>
    <cellStyle name="Normal 5 41 2" xfId="32189"/>
    <cellStyle name="Normal 5 42" xfId="32190"/>
    <cellStyle name="Normal 5 42 2" xfId="32191"/>
    <cellStyle name="Normal 5 43" xfId="32192"/>
    <cellStyle name="Normal 5 43 2" xfId="32193"/>
    <cellStyle name="Normal 5 44" xfId="32194"/>
    <cellStyle name="Normal 5 44 2" xfId="32195"/>
    <cellStyle name="Normal 5 45" xfId="32196"/>
    <cellStyle name="Normal 5 45 2" xfId="32197"/>
    <cellStyle name="Normal 5 46" xfId="32198"/>
    <cellStyle name="Normal 5 46 2" xfId="32199"/>
    <cellStyle name="Normal 5 47" xfId="32200"/>
    <cellStyle name="Normal 5 47 2" xfId="32201"/>
    <cellStyle name="Normal 5 48" xfId="32202"/>
    <cellStyle name="Normal 5 48 2" xfId="32203"/>
    <cellStyle name="Normal 5 49" xfId="32204"/>
    <cellStyle name="Normal 5 49 2" xfId="32205"/>
    <cellStyle name="Normal 5 5" xfId="32206"/>
    <cellStyle name="Normal 5 5 2" xfId="32207"/>
    <cellStyle name="Normal 5 5 2 2" xfId="32208"/>
    <cellStyle name="Normal 5 5 3" xfId="32209"/>
    <cellStyle name="Normal 5 5 4" xfId="32210"/>
    <cellStyle name="Normal 5 5 5" xfId="32211"/>
    <cellStyle name="Normal 5 5 6" xfId="32212"/>
    <cellStyle name="Normal 5 50" xfId="32213"/>
    <cellStyle name="Normal 5 50 2" xfId="32214"/>
    <cellStyle name="Normal 5 51" xfId="32215"/>
    <cellStyle name="Normal 5 51 2" xfId="32216"/>
    <cellStyle name="Normal 5 52" xfId="32217"/>
    <cellStyle name="Normal 5 52 2" xfId="32218"/>
    <cellStyle name="Normal 5 53" xfId="32219"/>
    <cellStyle name="Normal 5 53 2" xfId="32220"/>
    <cellStyle name="Normal 5 54" xfId="32221"/>
    <cellStyle name="Normal 5 54 2" xfId="32222"/>
    <cellStyle name="Normal 5 55" xfId="32223"/>
    <cellStyle name="Normal 5 55 2" xfId="32224"/>
    <cellStyle name="Normal 5 56" xfId="32225"/>
    <cellStyle name="Normal 5 56 2" xfId="32226"/>
    <cellStyle name="Normal 5 57" xfId="32227"/>
    <cellStyle name="Normal 5 57 2" xfId="32228"/>
    <cellStyle name="Normal 5 58" xfId="32229"/>
    <cellStyle name="Normal 5 58 2" xfId="32230"/>
    <cellStyle name="Normal 5 59" xfId="32231"/>
    <cellStyle name="Normal 5 59 2" xfId="32232"/>
    <cellStyle name="Normal 5 6" xfId="32233"/>
    <cellStyle name="Normal 5 6 2" xfId="32234"/>
    <cellStyle name="Normal 5 6 2 2" xfId="32235"/>
    <cellStyle name="Normal 5 6 3" xfId="32236"/>
    <cellStyle name="Normal 5 6 4" xfId="32237"/>
    <cellStyle name="Normal 5 6 5" xfId="32238"/>
    <cellStyle name="Normal 5 6 6" xfId="32239"/>
    <cellStyle name="Normal 5 60" xfId="32240"/>
    <cellStyle name="Normal 5 60 2" xfId="32241"/>
    <cellStyle name="Normal 5 61" xfId="32242"/>
    <cellStyle name="Normal 5 61 2" xfId="32243"/>
    <cellStyle name="Normal 5 62" xfId="32244"/>
    <cellStyle name="Normal 5 62 2" xfId="32245"/>
    <cellStyle name="Normal 5 63" xfId="32246"/>
    <cellStyle name="Normal 5 63 2" xfId="32247"/>
    <cellStyle name="Normal 5 64" xfId="32248"/>
    <cellStyle name="Normal 5 64 2" xfId="32249"/>
    <cellStyle name="Normal 5 65" xfId="32250"/>
    <cellStyle name="Normal 5 65 2" xfId="32251"/>
    <cellStyle name="Normal 5 66" xfId="32252"/>
    <cellStyle name="Normal 5 66 2" xfId="32253"/>
    <cellStyle name="Normal 5 67" xfId="32254"/>
    <cellStyle name="Normal 5 67 2" xfId="32255"/>
    <cellStyle name="Normal 5 68" xfId="32256"/>
    <cellStyle name="Normal 5 68 2" xfId="32257"/>
    <cellStyle name="Normal 5 69" xfId="32258"/>
    <cellStyle name="Normal 5 69 2" xfId="32259"/>
    <cellStyle name="Normal 5 7" xfId="32260"/>
    <cellStyle name="Normal 5 7 2" xfId="32261"/>
    <cellStyle name="Normal 5 7 2 2" xfId="32262"/>
    <cellStyle name="Normal 5 7 3" xfId="32263"/>
    <cellStyle name="Normal 5 7 4" xfId="32264"/>
    <cellStyle name="Normal 5 7 5" xfId="32265"/>
    <cellStyle name="Normal 5 7 6" xfId="32266"/>
    <cellStyle name="Normal 5 70" xfId="32267"/>
    <cellStyle name="Normal 5 70 2" xfId="32268"/>
    <cellStyle name="Normal 5 71" xfId="32269"/>
    <cellStyle name="Normal 5 71 2" xfId="32270"/>
    <cellStyle name="Normal 5 72" xfId="32271"/>
    <cellStyle name="Normal 5 73" xfId="32272"/>
    <cellStyle name="Normal 5 74" xfId="32273"/>
    <cellStyle name="Normal 5 8" xfId="32274"/>
    <cellStyle name="Normal 5 8 2" xfId="32275"/>
    <cellStyle name="Normal 5 8 2 2" xfId="32276"/>
    <cellStyle name="Normal 5 8 3" xfId="32277"/>
    <cellStyle name="Normal 5 8 4" xfId="32278"/>
    <cellStyle name="Normal 5 8 5" xfId="32279"/>
    <cellStyle name="Normal 5 8 6" xfId="32280"/>
    <cellStyle name="Normal 5 9" xfId="32281"/>
    <cellStyle name="Normal 5 9 2" xfId="32282"/>
    <cellStyle name="Normal 5 9 2 2" xfId="32283"/>
    <cellStyle name="Normal 5 9 3" xfId="32284"/>
    <cellStyle name="Normal 5 9 4" xfId="32285"/>
    <cellStyle name="Normal 5 9 5" xfId="32286"/>
    <cellStyle name="Normal 5 9 6" xfId="32287"/>
    <cellStyle name="Normal 5_13. Avanzada" xfId="32288"/>
    <cellStyle name="Normal 50" xfId="32289"/>
    <cellStyle name="Normal 50 10" xfId="32290"/>
    <cellStyle name="Normal 50 10 2" xfId="32291"/>
    <cellStyle name="Normal 50 100" xfId="32292"/>
    <cellStyle name="Normal 50 100 2" xfId="32293"/>
    <cellStyle name="Normal 50 101" xfId="32294"/>
    <cellStyle name="Normal 50 101 2" xfId="32295"/>
    <cellStyle name="Normal 50 102" xfId="32296"/>
    <cellStyle name="Normal 50 102 2" xfId="32297"/>
    <cellStyle name="Normal 50 103" xfId="32298"/>
    <cellStyle name="Normal 50 103 2" xfId="32299"/>
    <cellStyle name="Normal 50 104" xfId="32300"/>
    <cellStyle name="Normal 50 11" xfId="32301"/>
    <cellStyle name="Normal 50 11 2" xfId="32302"/>
    <cellStyle name="Normal 50 12" xfId="32303"/>
    <cellStyle name="Normal 50 12 2" xfId="32304"/>
    <cellStyle name="Normal 50 13" xfId="32305"/>
    <cellStyle name="Normal 50 13 2" xfId="32306"/>
    <cellStyle name="Normal 50 14" xfId="32307"/>
    <cellStyle name="Normal 50 14 2" xfId="32308"/>
    <cellStyle name="Normal 50 15" xfId="32309"/>
    <cellStyle name="Normal 50 15 2" xfId="32310"/>
    <cellStyle name="Normal 50 16" xfId="32311"/>
    <cellStyle name="Normal 50 16 2" xfId="32312"/>
    <cellStyle name="Normal 50 17" xfId="32313"/>
    <cellStyle name="Normal 50 17 2" xfId="32314"/>
    <cellStyle name="Normal 50 18" xfId="32315"/>
    <cellStyle name="Normal 50 18 2" xfId="32316"/>
    <cellStyle name="Normal 50 19" xfId="32317"/>
    <cellStyle name="Normal 50 19 2" xfId="32318"/>
    <cellStyle name="Normal 50 2" xfId="32319"/>
    <cellStyle name="Normal 50 2 2" xfId="32320"/>
    <cellStyle name="Normal 50 20" xfId="32321"/>
    <cellStyle name="Normal 50 20 2" xfId="32322"/>
    <cellStyle name="Normal 50 21" xfId="32323"/>
    <cellStyle name="Normal 50 21 2" xfId="32324"/>
    <cellStyle name="Normal 50 22" xfId="32325"/>
    <cellStyle name="Normal 50 22 2" xfId="32326"/>
    <cellStyle name="Normal 50 23" xfId="32327"/>
    <cellStyle name="Normal 50 23 2" xfId="32328"/>
    <cellStyle name="Normal 50 24" xfId="32329"/>
    <cellStyle name="Normal 50 24 2" xfId="32330"/>
    <cellStyle name="Normal 50 25" xfId="32331"/>
    <cellStyle name="Normal 50 25 2" xfId="32332"/>
    <cellStyle name="Normal 50 26" xfId="32333"/>
    <cellStyle name="Normal 50 26 2" xfId="32334"/>
    <cellStyle name="Normal 50 27" xfId="32335"/>
    <cellStyle name="Normal 50 27 2" xfId="32336"/>
    <cellStyle name="Normal 50 28" xfId="32337"/>
    <cellStyle name="Normal 50 28 2" xfId="32338"/>
    <cellStyle name="Normal 50 29" xfId="32339"/>
    <cellStyle name="Normal 50 29 2" xfId="32340"/>
    <cellStyle name="Normal 50 3" xfId="32341"/>
    <cellStyle name="Normal 50 3 2" xfId="32342"/>
    <cellStyle name="Normal 50 30" xfId="32343"/>
    <cellStyle name="Normal 50 30 2" xfId="32344"/>
    <cellStyle name="Normal 50 31" xfId="32345"/>
    <cellStyle name="Normal 50 31 2" xfId="32346"/>
    <cellStyle name="Normal 50 32" xfId="32347"/>
    <cellStyle name="Normal 50 32 2" xfId="32348"/>
    <cellStyle name="Normal 50 33" xfId="32349"/>
    <cellStyle name="Normal 50 33 2" xfId="32350"/>
    <cellStyle name="Normal 50 34" xfId="32351"/>
    <cellStyle name="Normal 50 34 2" xfId="32352"/>
    <cellStyle name="Normal 50 35" xfId="32353"/>
    <cellStyle name="Normal 50 35 2" xfId="32354"/>
    <cellStyle name="Normal 50 36" xfId="32355"/>
    <cellStyle name="Normal 50 36 2" xfId="32356"/>
    <cellStyle name="Normal 50 37" xfId="32357"/>
    <cellStyle name="Normal 50 37 2" xfId="32358"/>
    <cellStyle name="Normal 50 37 2 2" xfId="32359"/>
    <cellStyle name="Normal 50 37 3" xfId="32360"/>
    <cellStyle name="Normal 50 37 3 2" xfId="32361"/>
    <cellStyle name="Normal 50 37 4" xfId="32362"/>
    <cellStyle name="Normal 50 38" xfId="32363"/>
    <cellStyle name="Normal 50 38 2" xfId="32364"/>
    <cellStyle name="Normal 50 38 2 2" xfId="32365"/>
    <cellStyle name="Normal 50 38 3" xfId="32366"/>
    <cellStyle name="Normal 50 38 3 2" xfId="32367"/>
    <cellStyle name="Normal 50 38 4" xfId="32368"/>
    <cellStyle name="Normal 50 39" xfId="32369"/>
    <cellStyle name="Normal 50 39 2" xfId="32370"/>
    <cellStyle name="Normal 50 39 2 2" xfId="32371"/>
    <cellStyle name="Normal 50 39 3" xfId="32372"/>
    <cellStyle name="Normal 50 39 3 2" xfId="32373"/>
    <cellStyle name="Normal 50 39 4" xfId="32374"/>
    <cellStyle name="Normal 50 4" xfId="32375"/>
    <cellStyle name="Normal 50 4 2" xfId="32376"/>
    <cellStyle name="Normal 50 40" xfId="32377"/>
    <cellStyle name="Normal 50 40 2" xfId="32378"/>
    <cellStyle name="Normal 50 40 2 2" xfId="32379"/>
    <cellStyle name="Normal 50 40 3" xfId="32380"/>
    <cellStyle name="Normal 50 40 3 2" xfId="32381"/>
    <cellStyle name="Normal 50 40 4" xfId="32382"/>
    <cellStyle name="Normal 50 41" xfId="32383"/>
    <cellStyle name="Normal 50 41 2" xfId="32384"/>
    <cellStyle name="Normal 50 41 2 2" xfId="32385"/>
    <cellStyle name="Normal 50 41 3" xfId="32386"/>
    <cellStyle name="Normal 50 41 3 2" xfId="32387"/>
    <cellStyle name="Normal 50 41 4" xfId="32388"/>
    <cellStyle name="Normal 50 42" xfId="32389"/>
    <cellStyle name="Normal 50 42 2" xfId="32390"/>
    <cellStyle name="Normal 50 42 2 2" xfId="32391"/>
    <cellStyle name="Normal 50 42 3" xfId="32392"/>
    <cellStyle name="Normal 50 42 3 2" xfId="32393"/>
    <cellStyle name="Normal 50 42 4" xfId="32394"/>
    <cellStyle name="Normal 50 43" xfId="32395"/>
    <cellStyle name="Normal 50 43 2" xfId="32396"/>
    <cellStyle name="Normal 50 43 2 2" xfId="32397"/>
    <cellStyle name="Normal 50 43 3" xfId="32398"/>
    <cellStyle name="Normal 50 43 3 2" xfId="32399"/>
    <cellStyle name="Normal 50 43 4" xfId="32400"/>
    <cellStyle name="Normal 50 44" xfId="32401"/>
    <cellStyle name="Normal 50 44 2" xfId="32402"/>
    <cellStyle name="Normal 50 44 2 2" xfId="32403"/>
    <cellStyle name="Normal 50 44 3" xfId="32404"/>
    <cellStyle name="Normal 50 44 3 2" xfId="32405"/>
    <cellStyle name="Normal 50 44 4" xfId="32406"/>
    <cellStyle name="Normal 50 45" xfId="32407"/>
    <cellStyle name="Normal 50 45 2" xfId="32408"/>
    <cellStyle name="Normal 50 45 2 2" xfId="32409"/>
    <cellStyle name="Normal 50 45 3" xfId="32410"/>
    <cellStyle name="Normal 50 45 3 2" xfId="32411"/>
    <cellStyle name="Normal 50 45 4" xfId="32412"/>
    <cellStyle name="Normal 50 46" xfId="32413"/>
    <cellStyle name="Normal 50 46 2" xfId="32414"/>
    <cellStyle name="Normal 50 46 2 2" xfId="32415"/>
    <cellStyle name="Normal 50 46 3" xfId="32416"/>
    <cellStyle name="Normal 50 46 3 2" xfId="32417"/>
    <cellStyle name="Normal 50 46 4" xfId="32418"/>
    <cellStyle name="Normal 50 47" xfId="32419"/>
    <cellStyle name="Normal 50 47 2" xfId="32420"/>
    <cellStyle name="Normal 50 47 2 2" xfId="32421"/>
    <cellStyle name="Normal 50 47 3" xfId="32422"/>
    <cellStyle name="Normal 50 47 3 2" xfId="32423"/>
    <cellStyle name="Normal 50 47 4" xfId="32424"/>
    <cellStyle name="Normal 50 48" xfId="32425"/>
    <cellStyle name="Normal 50 48 2" xfId="32426"/>
    <cellStyle name="Normal 50 48 2 2" xfId="32427"/>
    <cellStyle name="Normal 50 48 3" xfId="32428"/>
    <cellStyle name="Normal 50 48 3 2" xfId="32429"/>
    <cellStyle name="Normal 50 48 4" xfId="32430"/>
    <cellStyle name="Normal 50 49" xfId="32431"/>
    <cellStyle name="Normal 50 49 2" xfId="32432"/>
    <cellStyle name="Normal 50 49 2 2" xfId="32433"/>
    <cellStyle name="Normal 50 49 3" xfId="32434"/>
    <cellStyle name="Normal 50 49 3 2" xfId="32435"/>
    <cellStyle name="Normal 50 49 4" xfId="32436"/>
    <cellStyle name="Normal 50 5" xfId="32437"/>
    <cellStyle name="Normal 50 5 2" xfId="32438"/>
    <cellStyle name="Normal 50 50" xfId="32439"/>
    <cellStyle name="Normal 50 50 2" xfId="32440"/>
    <cellStyle name="Normal 50 50 2 2" xfId="32441"/>
    <cellStyle name="Normal 50 50 3" xfId="32442"/>
    <cellStyle name="Normal 50 50 3 2" xfId="32443"/>
    <cellStyle name="Normal 50 50 4" xfId="32444"/>
    <cellStyle name="Normal 50 51" xfId="32445"/>
    <cellStyle name="Normal 50 51 2" xfId="32446"/>
    <cellStyle name="Normal 50 51 2 2" xfId="32447"/>
    <cellStyle name="Normal 50 51 3" xfId="32448"/>
    <cellStyle name="Normal 50 51 3 2" xfId="32449"/>
    <cellStyle name="Normal 50 51 4" xfId="32450"/>
    <cellStyle name="Normal 50 52" xfId="32451"/>
    <cellStyle name="Normal 50 52 2" xfId="32452"/>
    <cellStyle name="Normal 50 52 2 2" xfId="32453"/>
    <cellStyle name="Normal 50 52 3" xfId="32454"/>
    <cellStyle name="Normal 50 52 3 2" xfId="32455"/>
    <cellStyle name="Normal 50 52 4" xfId="32456"/>
    <cellStyle name="Normal 50 53" xfId="32457"/>
    <cellStyle name="Normal 50 53 2" xfId="32458"/>
    <cellStyle name="Normal 50 53 2 2" xfId="32459"/>
    <cellStyle name="Normal 50 53 3" xfId="32460"/>
    <cellStyle name="Normal 50 53 3 2" xfId="32461"/>
    <cellStyle name="Normal 50 53 4" xfId="32462"/>
    <cellStyle name="Normal 50 54" xfId="32463"/>
    <cellStyle name="Normal 50 54 2" xfId="32464"/>
    <cellStyle name="Normal 50 54 2 2" xfId="32465"/>
    <cellStyle name="Normal 50 54 3" xfId="32466"/>
    <cellStyle name="Normal 50 54 3 2" xfId="32467"/>
    <cellStyle name="Normal 50 54 4" xfId="32468"/>
    <cellStyle name="Normal 50 55" xfId="32469"/>
    <cellStyle name="Normal 50 55 2" xfId="32470"/>
    <cellStyle name="Normal 50 55 2 2" xfId="32471"/>
    <cellStyle name="Normal 50 55 3" xfId="32472"/>
    <cellStyle name="Normal 50 55 3 2" xfId="32473"/>
    <cellStyle name="Normal 50 55 4" xfId="32474"/>
    <cellStyle name="Normal 50 56" xfId="32475"/>
    <cellStyle name="Normal 50 56 2" xfId="32476"/>
    <cellStyle name="Normal 50 56 2 2" xfId="32477"/>
    <cellStyle name="Normal 50 56 3" xfId="32478"/>
    <cellStyle name="Normal 50 56 3 2" xfId="32479"/>
    <cellStyle name="Normal 50 56 4" xfId="32480"/>
    <cellStyle name="Normal 50 57" xfId="32481"/>
    <cellStyle name="Normal 50 57 2" xfId="32482"/>
    <cellStyle name="Normal 50 57 2 2" xfId="32483"/>
    <cellStyle name="Normal 50 57 3" xfId="32484"/>
    <cellStyle name="Normal 50 57 3 2" xfId="32485"/>
    <cellStyle name="Normal 50 57 4" xfId="32486"/>
    <cellStyle name="Normal 50 58" xfId="32487"/>
    <cellStyle name="Normal 50 58 2" xfId="32488"/>
    <cellStyle name="Normal 50 58 2 2" xfId="32489"/>
    <cellStyle name="Normal 50 58 3" xfId="32490"/>
    <cellStyle name="Normal 50 58 3 2" xfId="32491"/>
    <cellStyle name="Normal 50 58 4" xfId="32492"/>
    <cellStyle name="Normal 50 59" xfId="32493"/>
    <cellStyle name="Normal 50 59 2" xfId="32494"/>
    <cellStyle name="Normal 50 59 2 2" xfId="32495"/>
    <cellStyle name="Normal 50 59 3" xfId="32496"/>
    <cellStyle name="Normal 50 59 3 2" xfId="32497"/>
    <cellStyle name="Normal 50 59 4" xfId="32498"/>
    <cellStyle name="Normal 50 6" xfId="32499"/>
    <cellStyle name="Normal 50 6 2" xfId="32500"/>
    <cellStyle name="Normal 50 60" xfId="32501"/>
    <cellStyle name="Normal 50 60 2" xfId="32502"/>
    <cellStyle name="Normal 50 60 2 2" xfId="32503"/>
    <cellStyle name="Normal 50 60 3" xfId="32504"/>
    <cellStyle name="Normal 50 60 3 2" xfId="32505"/>
    <cellStyle name="Normal 50 60 4" xfId="32506"/>
    <cellStyle name="Normal 50 61" xfId="32507"/>
    <cellStyle name="Normal 50 61 2" xfId="32508"/>
    <cellStyle name="Normal 50 61 2 2" xfId="32509"/>
    <cellStyle name="Normal 50 61 3" xfId="32510"/>
    <cellStyle name="Normal 50 61 3 2" xfId="32511"/>
    <cellStyle name="Normal 50 61 4" xfId="32512"/>
    <cellStyle name="Normal 50 62" xfId="32513"/>
    <cellStyle name="Normal 50 62 2" xfId="32514"/>
    <cellStyle name="Normal 50 62 2 2" xfId="32515"/>
    <cellStyle name="Normal 50 62 3" xfId="32516"/>
    <cellStyle name="Normal 50 62 3 2" xfId="32517"/>
    <cellStyle name="Normal 50 62 4" xfId="32518"/>
    <cellStyle name="Normal 50 63" xfId="32519"/>
    <cellStyle name="Normal 50 63 2" xfId="32520"/>
    <cellStyle name="Normal 50 63 2 2" xfId="32521"/>
    <cellStyle name="Normal 50 63 3" xfId="32522"/>
    <cellStyle name="Normal 50 63 3 2" xfId="32523"/>
    <cellStyle name="Normal 50 63 4" xfId="32524"/>
    <cellStyle name="Normal 50 64" xfId="32525"/>
    <cellStyle name="Normal 50 64 2" xfId="32526"/>
    <cellStyle name="Normal 50 64 2 2" xfId="32527"/>
    <cellStyle name="Normal 50 64 3" xfId="32528"/>
    <cellStyle name="Normal 50 64 3 2" xfId="32529"/>
    <cellStyle name="Normal 50 64 4" xfId="32530"/>
    <cellStyle name="Normal 50 65" xfId="32531"/>
    <cellStyle name="Normal 50 65 2" xfId="32532"/>
    <cellStyle name="Normal 50 65 2 2" xfId="32533"/>
    <cellStyle name="Normal 50 65 3" xfId="32534"/>
    <cellStyle name="Normal 50 65 3 2" xfId="32535"/>
    <cellStyle name="Normal 50 65 4" xfId="32536"/>
    <cellStyle name="Normal 50 66" xfId="32537"/>
    <cellStyle name="Normal 50 66 2" xfId="32538"/>
    <cellStyle name="Normal 50 66 2 2" xfId="32539"/>
    <cellStyle name="Normal 50 66 3" xfId="32540"/>
    <cellStyle name="Normal 50 66 3 2" xfId="32541"/>
    <cellStyle name="Normal 50 66 4" xfId="32542"/>
    <cellStyle name="Normal 50 67" xfId="32543"/>
    <cellStyle name="Normal 50 67 2" xfId="32544"/>
    <cellStyle name="Normal 50 67 2 2" xfId="32545"/>
    <cellStyle name="Normal 50 67 3" xfId="32546"/>
    <cellStyle name="Normal 50 67 3 2" xfId="32547"/>
    <cellStyle name="Normal 50 67 4" xfId="32548"/>
    <cellStyle name="Normal 50 68" xfId="32549"/>
    <cellStyle name="Normal 50 68 2" xfId="32550"/>
    <cellStyle name="Normal 50 68 2 2" xfId="32551"/>
    <cellStyle name="Normal 50 68 3" xfId="32552"/>
    <cellStyle name="Normal 50 68 3 2" xfId="32553"/>
    <cellStyle name="Normal 50 68 4" xfId="32554"/>
    <cellStyle name="Normal 50 69" xfId="32555"/>
    <cellStyle name="Normal 50 69 2" xfId="32556"/>
    <cellStyle name="Normal 50 69 2 2" xfId="32557"/>
    <cellStyle name="Normal 50 69 3" xfId="32558"/>
    <cellStyle name="Normal 50 69 3 2" xfId="32559"/>
    <cellStyle name="Normal 50 69 4" xfId="32560"/>
    <cellStyle name="Normal 50 7" xfId="32561"/>
    <cellStyle name="Normal 50 7 2" xfId="32562"/>
    <cellStyle name="Normal 50 70" xfId="32563"/>
    <cellStyle name="Normal 50 70 2" xfId="32564"/>
    <cellStyle name="Normal 50 70 2 2" xfId="32565"/>
    <cellStyle name="Normal 50 70 3" xfId="32566"/>
    <cellStyle name="Normal 50 70 3 2" xfId="32567"/>
    <cellStyle name="Normal 50 70 4" xfId="32568"/>
    <cellStyle name="Normal 50 71" xfId="32569"/>
    <cellStyle name="Normal 50 71 2" xfId="32570"/>
    <cellStyle name="Normal 50 71 2 2" xfId="32571"/>
    <cellStyle name="Normal 50 71 3" xfId="32572"/>
    <cellStyle name="Normal 50 71 3 2" xfId="32573"/>
    <cellStyle name="Normal 50 71 4" xfId="32574"/>
    <cellStyle name="Normal 50 72" xfId="32575"/>
    <cellStyle name="Normal 50 72 2" xfId="32576"/>
    <cellStyle name="Normal 50 72 2 2" xfId="32577"/>
    <cellStyle name="Normal 50 72 3" xfId="32578"/>
    <cellStyle name="Normal 50 72 3 2" xfId="32579"/>
    <cellStyle name="Normal 50 72 4" xfId="32580"/>
    <cellStyle name="Normal 50 73" xfId="32581"/>
    <cellStyle name="Normal 50 73 2" xfId="32582"/>
    <cellStyle name="Normal 50 73 2 2" xfId="32583"/>
    <cellStyle name="Normal 50 73 3" xfId="32584"/>
    <cellStyle name="Normal 50 73 3 2" xfId="32585"/>
    <cellStyle name="Normal 50 73 4" xfId="32586"/>
    <cellStyle name="Normal 50 74" xfId="32587"/>
    <cellStyle name="Normal 50 74 2" xfId="32588"/>
    <cellStyle name="Normal 50 75" xfId="32589"/>
    <cellStyle name="Normal 50 75 2" xfId="32590"/>
    <cellStyle name="Normal 50 76" xfId="32591"/>
    <cellStyle name="Normal 50 76 2" xfId="32592"/>
    <cellStyle name="Normal 50 77" xfId="32593"/>
    <cellStyle name="Normal 50 77 2" xfId="32594"/>
    <cellStyle name="Normal 50 78" xfId="32595"/>
    <cellStyle name="Normal 50 78 2" xfId="32596"/>
    <cellStyle name="Normal 50 79" xfId="32597"/>
    <cellStyle name="Normal 50 79 2" xfId="32598"/>
    <cellStyle name="Normal 50 8" xfId="32599"/>
    <cellStyle name="Normal 50 8 2" xfId="32600"/>
    <cellStyle name="Normal 50 80" xfId="32601"/>
    <cellStyle name="Normal 50 80 2" xfId="32602"/>
    <cellStyle name="Normal 50 81" xfId="32603"/>
    <cellStyle name="Normal 50 81 2" xfId="32604"/>
    <cellStyle name="Normal 50 82" xfId="32605"/>
    <cellStyle name="Normal 50 82 2" xfId="32606"/>
    <cellStyle name="Normal 50 83" xfId="32607"/>
    <cellStyle name="Normal 50 83 2" xfId="32608"/>
    <cellStyle name="Normal 50 84" xfId="32609"/>
    <cellStyle name="Normal 50 84 2" xfId="32610"/>
    <cellStyle name="Normal 50 85" xfId="32611"/>
    <cellStyle name="Normal 50 85 2" xfId="32612"/>
    <cellStyle name="Normal 50 86" xfId="32613"/>
    <cellStyle name="Normal 50 86 2" xfId="32614"/>
    <cellStyle name="Normal 50 87" xfId="32615"/>
    <cellStyle name="Normal 50 87 2" xfId="32616"/>
    <cellStyle name="Normal 50 88" xfId="32617"/>
    <cellStyle name="Normal 50 88 2" xfId="32618"/>
    <cellStyle name="Normal 50 89" xfId="32619"/>
    <cellStyle name="Normal 50 89 2" xfId="32620"/>
    <cellStyle name="Normal 50 9" xfId="32621"/>
    <cellStyle name="Normal 50 9 2" xfId="32622"/>
    <cellStyle name="Normal 50 90" xfId="32623"/>
    <cellStyle name="Normal 50 90 2" xfId="32624"/>
    <cellStyle name="Normal 50 91" xfId="32625"/>
    <cellStyle name="Normal 50 91 2" xfId="32626"/>
    <cellStyle name="Normal 50 92" xfId="32627"/>
    <cellStyle name="Normal 50 92 2" xfId="32628"/>
    <cellStyle name="Normal 50 93" xfId="32629"/>
    <cellStyle name="Normal 50 93 2" xfId="32630"/>
    <cellStyle name="Normal 50 94" xfId="32631"/>
    <cellStyle name="Normal 50 94 2" xfId="32632"/>
    <cellStyle name="Normal 50 95" xfId="32633"/>
    <cellStyle name="Normal 50 95 2" xfId="32634"/>
    <cellStyle name="Normal 50 96" xfId="32635"/>
    <cellStyle name="Normal 50 96 2" xfId="32636"/>
    <cellStyle name="Normal 50 97" xfId="32637"/>
    <cellStyle name="Normal 50 97 2" xfId="32638"/>
    <cellStyle name="Normal 50 98" xfId="32639"/>
    <cellStyle name="Normal 50 98 2" xfId="32640"/>
    <cellStyle name="Normal 50 99" xfId="32641"/>
    <cellStyle name="Normal 50 99 2" xfId="32642"/>
    <cellStyle name="Normal 51" xfId="32643"/>
    <cellStyle name="Normal 51 10" xfId="32644"/>
    <cellStyle name="Normal 51 10 2" xfId="32645"/>
    <cellStyle name="Normal 51 100" xfId="32646"/>
    <cellStyle name="Normal 51 100 2" xfId="32647"/>
    <cellStyle name="Normal 51 101" xfId="32648"/>
    <cellStyle name="Normal 51 101 2" xfId="32649"/>
    <cellStyle name="Normal 51 102" xfId="32650"/>
    <cellStyle name="Normal 51 102 2" xfId="32651"/>
    <cellStyle name="Normal 51 103" xfId="32652"/>
    <cellStyle name="Normal 51 103 2" xfId="32653"/>
    <cellStyle name="Normal 51 104" xfId="32654"/>
    <cellStyle name="Normal 51 11" xfId="32655"/>
    <cellStyle name="Normal 51 11 2" xfId="32656"/>
    <cellStyle name="Normal 51 12" xfId="32657"/>
    <cellStyle name="Normal 51 12 2" xfId="32658"/>
    <cellStyle name="Normal 51 13" xfId="32659"/>
    <cellStyle name="Normal 51 13 2" xfId="32660"/>
    <cellStyle name="Normal 51 14" xfId="32661"/>
    <cellStyle name="Normal 51 14 2" xfId="32662"/>
    <cellStyle name="Normal 51 15" xfId="32663"/>
    <cellStyle name="Normal 51 15 2" xfId="32664"/>
    <cellStyle name="Normal 51 16" xfId="32665"/>
    <cellStyle name="Normal 51 16 2" xfId="32666"/>
    <cellStyle name="Normal 51 17" xfId="32667"/>
    <cellStyle name="Normal 51 17 2" xfId="32668"/>
    <cellStyle name="Normal 51 18" xfId="32669"/>
    <cellStyle name="Normal 51 18 2" xfId="32670"/>
    <cellStyle name="Normal 51 19" xfId="32671"/>
    <cellStyle name="Normal 51 19 2" xfId="32672"/>
    <cellStyle name="Normal 51 2" xfId="32673"/>
    <cellStyle name="Normal 51 2 2" xfId="32674"/>
    <cellStyle name="Normal 51 20" xfId="32675"/>
    <cellStyle name="Normal 51 20 2" xfId="32676"/>
    <cellStyle name="Normal 51 21" xfId="32677"/>
    <cellStyle name="Normal 51 21 2" xfId="32678"/>
    <cellStyle name="Normal 51 22" xfId="32679"/>
    <cellStyle name="Normal 51 22 2" xfId="32680"/>
    <cellStyle name="Normal 51 23" xfId="32681"/>
    <cellStyle name="Normal 51 23 2" xfId="32682"/>
    <cellStyle name="Normal 51 24" xfId="32683"/>
    <cellStyle name="Normal 51 24 2" xfId="32684"/>
    <cellStyle name="Normal 51 25" xfId="32685"/>
    <cellStyle name="Normal 51 25 2" xfId="32686"/>
    <cellStyle name="Normal 51 26" xfId="32687"/>
    <cellStyle name="Normal 51 26 2" xfId="32688"/>
    <cellStyle name="Normal 51 27" xfId="32689"/>
    <cellStyle name="Normal 51 27 2" xfId="32690"/>
    <cellStyle name="Normal 51 28" xfId="32691"/>
    <cellStyle name="Normal 51 28 2" xfId="32692"/>
    <cellStyle name="Normal 51 29" xfId="32693"/>
    <cellStyle name="Normal 51 29 2" xfId="32694"/>
    <cellStyle name="Normal 51 3" xfId="32695"/>
    <cellStyle name="Normal 51 3 2" xfId="32696"/>
    <cellStyle name="Normal 51 30" xfId="32697"/>
    <cellStyle name="Normal 51 30 2" xfId="32698"/>
    <cellStyle name="Normal 51 31" xfId="32699"/>
    <cellStyle name="Normal 51 31 2" xfId="32700"/>
    <cellStyle name="Normal 51 32" xfId="32701"/>
    <cellStyle name="Normal 51 32 2" xfId="32702"/>
    <cellStyle name="Normal 51 33" xfId="32703"/>
    <cellStyle name="Normal 51 33 2" xfId="32704"/>
    <cellStyle name="Normal 51 34" xfId="32705"/>
    <cellStyle name="Normal 51 34 2" xfId="32706"/>
    <cellStyle name="Normal 51 35" xfId="32707"/>
    <cellStyle name="Normal 51 35 2" xfId="32708"/>
    <cellStyle name="Normal 51 36" xfId="32709"/>
    <cellStyle name="Normal 51 36 2" xfId="32710"/>
    <cellStyle name="Normal 51 37" xfId="32711"/>
    <cellStyle name="Normal 51 37 2" xfId="32712"/>
    <cellStyle name="Normal 51 37 2 2" xfId="32713"/>
    <cellStyle name="Normal 51 37 3" xfId="32714"/>
    <cellStyle name="Normal 51 37 3 2" xfId="32715"/>
    <cellStyle name="Normal 51 37 4" xfId="32716"/>
    <cellStyle name="Normal 51 38" xfId="32717"/>
    <cellStyle name="Normal 51 38 2" xfId="32718"/>
    <cellStyle name="Normal 51 38 2 2" xfId="32719"/>
    <cellStyle name="Normal 51 38 3" xfId="32720"/>
    <cellStyle name="Normal 51 38 3 2" xfId="32721"/>
    <cellStyle name="Normal 51 38 4" xfId="32722"/>
    <cellStyle name="Normal 51 39" xfId="32723"/>
    <cellStyle name="Normal 51 39 2" xfId="32724"/>
    <cellStyle name="Normal 51 39 2 2" xfId="32725"/>
    <cellStyle name="Normal 51 39 3" xfId="32726"/>
    <cellStyle name="Normal 51 39 3 2" xfId="32727"/>
    <cellStyle name="Normal 51 39 4" xfId="32728"/>
    <cellStyle name="Normal 51 4" xfId="32729"/>
    <cellStyle name="Normal 51 4 2" xfId="32730"/>
    <cellStyle name="Normal 51 40" xfId="32731"/>
    <cellStyle name="Normal 51 40 2" xfId="32732"/>
    <cellStyle name="Normal 51 40 2 2" xfId="32733"/>
    <cellStyle name="Normal 51 40 3" xfId="32734"/>
    <cellStyle name="Normal 51 40 3 2" xfId="32735"/>
    <cellStyle name="Normal 51 40 4" xfId="32736"/>
    <cellStyle name="Normal 51 41" xfId="32737"/>
    <cellStyle name="Normal 51 41 2" xfId="32738"/>
    <cellStyle name="Normal 51 41 2 2" xfId="32739"/>
    <cellStyle name="Normal 51 41 3" xfId="32740"/>
    <cellStyle name="Normal 51 41 3 2" xfId="32741"/>
    <cellStyle name="Normal 51 41 4" xfId="32742"/>
    <cellStyle name="Normal 51 42" xfId="32743"/>
    <cellStyle name="Normal 51 42 2" xfId="32744"/>
    <cellStyle name="Normal 51 42 2 2" xfId="32745"/>
    <cellStyle name="Normal 51 42 3" xfId="32746"/>
    <cellStyle name="Normal 51 42 3 2" xfId="32747"/>
    <cellStyle name="Normal 51 42 4" xfId="32748"/>
    <cellStyle name="Normal 51 43" xfId="32749"/>
    <cellStyle name="Normal 51 43 2" xfId="32750"/>
    <cellStyle name="Normal 51 43 2 2" xfId="32751"/>
    <cellStyle name="Normal 51 43 3" xfId="32752"/>
    <cellStyle name="Normal 51 43 3 2" xfId="32753"/>
    <cellStyle name="Normal 51 43 4" xfId="32754"/>
    <cellStyle name="Normal 51 44" xfId="32755"/>
    <cellStyle name="Normal 51 44 2" xfId="32756"/>
    <cellStyle name="Normal 51 44 2 2" xfId="32757"/>
    <cellStyle name="Normal 51 44 3" xfId="32758"/>
    <cellStyle name="Normal 51 44 3 2" xfId="32759"/>
    <cellStyle name="Normal 51 44 4" xfId="32760"/>
    <cellStyle name="Normal 51 45" xfId="32761"/>
    <cellStyle name="Normal 51 45 2" xfId="32762"/>
    <cellStyle name="Normal 51 45 2 2" xfId="32763"/>
    <cellStyle name="Normal 51 45 3" xfId="32764"/>
    <cellStyle name="Normal 51 45 3 2" xfId="32765"/>
    <cellStyle name="Normal 51 45 4" xfId="32766"/>
    <cellStyle name="Normal 51 46" xfId="32767"/>
    <cellStyle name="Normal 51 46 2" xfId="32768"/>
    <cellStyle name="Normal 51 46 2 2" xfId="32769"/>
    <cellStyle name="Normal 51 46 3" xfId="32770"/>
    <cellStyle name="Normal 51 46 3 2" xfId="32771"/>
    <cellStyle name="Normal 51 46 4" xfId="32772"/>
    <cellStyle name="Normal 51 47" xfId="32773"/>
    <cellStyle name="Normal 51 47 2" xfId="32774"/>
    <cellStyle name="Normal 51 47 2 2" xfId="32775"/>
    <cellStyle name="Normal 51 47 3" xfId="32776"/>
    <cellStyle name="Normal 51 47 3 2" xfId="32777"/>
    <cellStyle name="Normal 51 47 4" xfId="32778"/>
    <cellStyle name="Normal 51 48" xfId="32779"/>
    <cellStyle name="Normal 51 48 2" xfId="32780"/>
    <cellStyle name="Normal 51 48 2 2" xfId="32781"/>
    <cellStyle name="Normal 51 48 3" xfId="32782"/>
    <cellStyle name="Normal 51 48 3 2" xfId="32783"/>
    <cellStyle name="Normal 51 48 4" xfId="32784"/>
    <cellStyle name="Normal 51 49" xfId="32785"/>
    <cellStyle name="Normal 51 49 2" xfId="32786"/>
    <cellStyle name="Normal 51 49 2 2" xfId="32787"/>
    <cellStyle name="Normal 51 49 3" xfId="32788"/>
    <cellStyle name="Normal 51 49 3 2" xfId="32789"/>
    <cellStyle name="Normal 51 49 4" xfId="32790"/>
    <cellStyle name="Normal 51 5" xfId="32791"/>
    <cellStyle name="Normal 51 5 2" xfId="32792"/>
    <cellStyle name="Normal 51 50" xfId="32793"/>
    <cellStyle name="Normal 51 50 2" xfId="32794"/>
    <cellStyle name="Normal 51 50 2 2" xfId="32795"/>
    <cellStyle name="Normal 51 50 3" xfId="32796"/>
    <cellStyle name="Normal 51 50 3 2" xfId="32797"/>
    <cellStyle name="Normal 51 50 4" xfId="32798"/>
    <cellStyle name="Normal 51 51" xfId="32799"/>
    <cellStyle name="Normal 51 51 2" xfId="32800"/>
    <cellStyle name="Normal 51 51 2 2" xfId="32801"/>
    <cellStyle name="Normal 51 51 3" xfId="32802"/>
    <cellStyle name="Normal 51 51 3 2" xfId="32803"/>
    <cellStyle name="Normal 51 51 4" xfId="32804"/>
    <cellStyle name="Normal 51 52" xfId="32805"/>
    <cellStyle name="Normal 51 52 2" xfId="32806"/>
    <cellStyle name="Normal 51 52 2 2" xfId="32807"/>
    <cellStyle name="Normal 51 52 3" xfId="32808"/>
    <cellStyle name="Normal 51 52 3 2" xfId="32809"/>
    <cellStyle name="Normal 51 52 4" xfId="32810"/>
    <cellStyle name="Normal 51 53" xfId="32811"/>
    <cellStyle name="Normal 51 53 2" xfId="32812"/>
    <cellStyle name="Normal 51 53 2 2" xfId="32813"/>
    <cellStyle name="Normal 51 53 3" xfId="32814"/>
    <cellStyle name="Normal 51 53 3 2" xfId="32815"/>
    <cellStyle name="Normal 51 53 4" xfId="32816"/>
    <cellStyle name="Normal 51 54" xfId="32817"/>
    <cellStyle name="Normal 51 54 2" xfId="32818"/>
    <cellStyle name="Normal 51 54 2 2" xfId="32819"/>
    <cellStyle name="Normal 51 54 3" xfId="32820"/>
    <cellStyle name="Normal 51 54 3 2" xfId="32821"/>
    <cellStyle name="Normal 51 54 4" xfId="32822"/>
    <cellStyle name="Normal 51 55" xfId="32823"/>
    <cellStyle name="Normal 51 55 2" xfId="32824"/>
    <cellStyle name="Normal 51 55 2 2" xfId="32825"/>
    <cellStyle name="Normal 51 55 3" xfId="32826"/>
    <cellStyle name="Normal 51 55 3 2" xfId="32827"/>
    <cellStyle name="Normal 51 55 4" xfId="32828"/>
    <cellStyle name="Normal 51 56" xfId="32829"/>
    <cellStyle name="Normal 51 56 2" xfId="32830"/>
    <cellStyle name="Normal 51 56 2 2" xfId="32831"/>
    <cellStyle name="Normal 51 56 3" xfId="32832"/>
    <cellStyle name="Normal 51 56 3 2" xfId="32833"/>
    <cellStyle name="Normal 51 56 4" xfId="32834"/>
    <cellStyle name="Normal 51 57" xfId="32835"/>
    <cellStyle name="Normal 51 57 2" xfId="32836"/>
    <cellStyle name="Normal 51 57 2 2" xfId="32837"/>
    <cellStyle name="Normal 51 57 3" xfId="32838"/>
    <cellStyle name="Normal 51 57 3 2" xfId="32839"/>
    <cellStyle name="Normal 51 57 4" xfId="32840"/>
    <cellStyle name="Normal 51 58" xfId="32841"/>
    <cellStyle name="Normal 51 58 2" xfId="32842"/>
    <cellStyle name="Normal 51 58 2 2" xfId="32843"/>
    <cellStyle name="Normal 51 58 3" xfId="32844"/>
    <cellStyle name="Normal 51 58 3 2" xfId="32845"/>
    <cellStyle name="Normal 51 58 4" xfId="32846"/>
    <cellStyle name="Normal 51 59" xfId="32847"/>
    <cellStyle name="Normal 51 59 2" xfId="32848"/>
    <cellStyle name="Normal 51 59 2 2" xfId="32849"/>
    <cellStyle name="Normal 51 59 3" xfId="32850"/>
    <cellStyle name="Normal 51 59 3 2" xfId="32851"/>
    <cellStyle name="Normal 51 59 4" xfId="32852"/>
    <cellStyle name="Normal 51 6" xfId="32853"/>
    <cellStyle name="Normal 51 6 2" xfId="32854"/>
    <cellStyle name="Normal 51 60" xfId="32855"/>
    <cellStyle name="Normal 51 60 2" xfId="32856"/>
    <cellStyle name="Normal 51 60 2 2" xfId="32857"/>
    <cellStyle name="Normal 51 60 3" xfId="32858"/>
    <cellStyle name="Normal 51 60 3 2" xfId="32859"/>
    <cellStyle name="Normal 51 60 4" xfId="32860"/>
    <cellStyle name="Normal 51 61" xfId="32861"/>
    <cellStyle name="Normal 51 61 2" xfId="32862"/>
    <cellStyle name="Normal 51 61 2 2" xfId="32863"/>
    <cellStyle name="Normal 51 61 3" xfId="32864"/>
    <cellStyle name="Normal 51 61 3 2" xfId="32865"/>
    <cellStyle name="Normal 51 61 4" xfId="32866"/>
    <cellStyle name="Normal 51 62" xfId="32867"/>
    <cellStyle name="Normal 51 62 2" xfId="32868"/>
    <cellStyle name="Normal 51 62 2 2" xfId="32869"/>
    <cellStyle name="Normal 51 62 3" xfId="32870"/>
    <cellStyle name="Normal 51 62 3 2" xfId="32871"/>
    <cellStyle name="Normal 51 62 4" xfId="32872"/>
    <cellStyle name="Normal 51 63" xfId="32873"/>
    <cellStyle name="Normal 51 63 2" xfId="32874"/>
    <cellStyle name="Normal 51 63 2 2" xfId="32875"/>
    <cellStyle name="Normal 51 63 3" xfId="32876"/>
    <cellStyle name="Normal 51 63 3 2" xfId="32877"/>
    <cellStyle name="Normal 51 63 4" xfId="32878"/>
    <cellStyle name="Normal 51 64" xfId="32879"/>
    <cellStyle name="Normal 51 64 2" xfId="32880"/>
    <cellStyle name="Normal 51 64 2 2" xfId="32881"/>
    <cellStyle name="Normal 51 64 3" xfId="32882"/>
    <cellStyle name="Normal 51 64 3 2" xfId="32883"/>
    <cellStyle name="Normal 51 64 4" xfId="32884"/>
    <cellStyle name="Normal 51 65" xfId="32885"/>
    <cellStyle name="Normal 51 65 2" xfId="32886"/>
    <cellStyle name="Normal 51 65 2 2" xfId="32887"/>
    <cellStyle name="Normal 51 65 3" xfId="32888"/>
    <cellStyle name="Normal 51 65 3 2" xfId="32889"/>
    <cellStyle name="Normal 51 65 4" xfId="32890"/>
    <cellStyle name="Normal 51 66" xfId="32891"/>
    <cellStyle name="Normal 51 66 2" xfId="32892"/>
    <cellStyle name="Normal 51 66 2 2" xfId="32893"/>
    <cellStyle name="Normal 51 66 3" xfId="32894"/>
    <cellStyle name="Normal 51 66 3 2" xfId="32895"/>
    <cellStyle name="Normal 51 66 4" xfId="32896"/>
    <cellStyle name="Normal 51 67" xfId="32897"/>
    <cellStyle name="Normal 51 67 2" xfId="32898"/>
    <cellStyle name="Normal 51 67 2 2" xfId="32899"/>
    <cellStyle name="Normal 51 67 3" xfId="32900"/>
    <cellStyle name="Normal 51 67 3 2" xfId="32901"/>
    <cellStyle name="Normal 51 67 4" xfId="32902"/>
    <cellStyle name="Normal 51 68" xfId="32903"/>
    <cellStyle name="Normal 51 68 2" xfId="32904"/>
    <cellStyle name="Normal 51 68 2 2" xfId="32905"/>
    <cellStyle name="Normal 51 68 3" xfId="32906"/>
    <cellStyle name="Normal 51 68 3 2" xfId="32907"/>
    <cellStyle name="Normal 51 68 4" xfId="32908"/>
    <cellStyle name="Normal 51 69" xfId="32909"/>
    <cellStyle name="Normal 51 69 2" xfId="32910"/>
    <cellStyle name="Normal 51 69 2 2" xfId="32911"/>
    <cellStyle name="Normal 51 69 3" xfId="32912"/>
    <cellStyle name="Normal 51 69 3 2" xfId="32913"/>
    <cellStyle name="Normal 51 69 4" xfId="32914"/>
    <cellStyle name="Normal 51 7" xfId="32915"/>
    <cellStyle name="Normal 51 7 2" xfId="32916"/>
    <cellStyle name="Normal 51 70" xfId="32917"/>
    <cellStyle name="Normal 51 70 2" xfId="32918"/>
    <cellStyle name="Normal 51 70 2 2" xfId="32919"/>
    <cellStyle name="Normal 51 70 3" xfId="32920"/>
    <cellStyle name="Normal 51 70 3 2" xfId="32921"/>
    <cellStyle name="Normal 51 70 4" xfId="32922"/>
    <cellStyle name="Normal 51 71" xfId="32923"/>
    <cellStyle name="Normal 51 71 2" xfId="32924"/>
    <cellStyle name="Normal 51 71 2 2" xfId="32925"/>
    <cellStyle name="Normal 51 71 3" xfId="32926"/>
    <cellStyle name="Normal 51 71 3 2" xfId="32927"/>
    <cellStyle name="Normal 51 71 4" xfId="32928"/>
    <cellStyle name="Normal 51 72" xfId="32929"/>
    <cellStyle name="Normal 51 72 2" xfId="32930"/>
    <cellStyle name="Normal 51 72 2 2" xfId="32931"/>
    <cellStyle name="Normal 51 72 3" xfId="32932"/>
    <cellStyle name="Normal 51 72 3 2" xfId="32933"/>
    <cellStyle name="Normal 51 72 4" xfId="32934"/>
    <cellStyle name="Normal 51 73" xfId="32935"/>
    <cellStyle name="Normal 51 73 2" xfId="32936"/>
    <cellStyle name="Normal 51 73 2 2" xfId="32937"/>
    <cellStyle name="Normal 51 73 3" xfId="32938"/>
    <cellStyle name="Normal 51 73 3 2" xfId="32939"/>
    <cellStyle name="Normal 51 73 4" xfId="32940"/>
    <cellStyle name="Normal 51 74" xfId="32941"/>
    <cellStyle name="Normal 51 74 2" xfId="32942"/>
    <cellStyle name="Normal 51 75" xfId="32943"/>
    <cellStyle name="Normal 51 75 2" xfId="32944"/>
    <cellStyle name="Normal 51 76" xfId="32945"/>
    <cellStyle name="Normal 51 76 2" xfId="32946"/>
    <cellStyle name="Normal 51 77" xfId="32947"/>
    <cellStyle name="Normal 51 77 2" xfId="32948"/>
    <cellStyle name="Normal 51 78" xfId="32949"/>
    <cellStyle name="Normal 51 78 2" xfId="32950"/>
    <cellStyle name="Normal 51 79" xfId="32951"/>
    <cellStyle name="Normal 51 79 2" xfId="32952"/>
    <cellStyle name="Normal 51 8" xfId="32953"/>
    <cellStyle name="Normal 51 8 2" xfId="32954"/>
    <cellStyle name="Normal 51 80" xfId="32955"/>
    <cellStyle name="Normal 51 80 2" xfId="32956"/>
    <cellStyle name="Normal 51 81" xfId="32957"/>
    <cellStyle name="Normal 51 81 2" xfId="32958"/>
    <cellStyle name="Normal 51 82" xfId="32959"/>
    <cellStyle name="Normal 51 82 2" xfId="32960"/>
    <cellStyle name="Normal 51 83" xfId="32961"/>
    <cellStyle name="Normal 51 83 2" xfId="32962"/>
    <cellStyle name="Normal 51 84" xfId="32963"/>
    <cellStyle name="Normal 51 84 2" xfId="32964"/>
    <cellStyle name="Normal 51 85" xfId="32965"/>
    <cellStyle name="Normal 51 85 2" xfId="32966"/>
    <cellStyle name="Normal 51 86" xfId="32967"/>
    <cellStyle name="Normal 51 86 2" xfId="32968"/>
    <cellStyle name="Normal 51 87" xfId="32969"/>
    <cellStyle name="Normal 51 87 2" xfId="32970"/>
    <cellStyle name="Normal 51 88" xfId="32971"/>
    <cellStyle name="Normal 51 88 2" xfId="32972"/>
    <cellStyle name="Normal 51 89" xfId="32973"/>
    <cellStyle name="Normal 51 89 2" xfId="32974"/>
    <cellStyle name="Normal 51 9" xfId="32975"/>
    <cellStyle name="Normal 51 9 2" xfId="32976"/>
    <cellStyle name="Normal 51 90" xfId="32977"/>
    <cellStyle name="Normal 51 90 2" xfId="32978"/>
    <cellStyle name="Normal 51 91" xfId="32979"/>
    <cellStyle name="Normal 51 91 2" xfId="32980"/>
    <cellStyle name="Normal 51 92" xfId="32981"/>
    <cellStyle name="Normal 51 92 2" xfId="32982"/>
    <cellStyle name="Normal 51 93" xfId="32983"/>
    <cellStyle name="Normal 51 93 2" xfId="32984"/>
    <cellStyle name="Normal 51 94" xfId="32985"/>
    <cellStyle name="Normal 51 94 2" xfId="32986"/>
    <cellStyle name="Normal 51 95" xfId="32987"/>
    <cellStyle name="Normal 51 95 2" xfId="32988"/>
    <cellStyle name="Normal 51 96" xfId="32989"/>
    <cellStyle name="Normal 51 96 2" xfId="32990"/>
    <cellStyle name="Normal 51 97" xfId="32991"/>
    <cellStyle name="Normal 51 97 2" xfId="32992"/>
    <cellStyle name="Normal 51 98" xfId="32993"/>
    <cellStyle name="Normal 51 98 2" xfId="32994"/>
    <cellStyle name="Normal 51 99" xfId="32995"/>
    <cellStyle name="Normal 51 99 2" xfId="32996"/>
    <cellStyle name="Normal 52" xfId="32997"/>
    <cellStyle name="Normal 52 10" xfId="32998"/>
    <cellStyle name="Normal 52 10 2" xfId="32999"/>
    <cellStyle name="Normal 52 100" xfId="33000"/>
    <cellStyle name="Normal 52 100 2" xfId="33001"/>
    <cellStyle name="Normal 52 101" xfId="33002"/>
    <cellStyle name="Normal 52 101 2" xfId="33003"/>
    <cellStyle name="Normal 52 102" xfId="33004"/>
    <cellStyle name="Normal 52 102 2" xfId="33005"/>
    <cellStyle name="Normal 52 103" xfId="33006"/>
    <cellStyle name="Normal 52 103 2" xfId="33007"/>
    <cellStyle name="Normal 52 104" xfId="33008"/>
    <cellStyle name="Normal 52 11" xfId="33009"/>
    <cellStyle name="Normal 52 11 2" xfId="33010"/>
    <cellStyle name="Normal 52 12" xfId="33011"/>
    <cellStyle name="Normal 52 12 2" xfId="33012"/>
    <cellStyle name="Normal 52 13" xfId="33013"/>
    <cellStyle name="Normal 52 13 2" xfId="33014"/>
    <cellStyle name="Normal 52 14" xfId="33015"/>
    <cellStyle name="Normal 52 14 2" xfId="33016"/>
    <cellStyle name="Normal 52 15" xfId="33017"/>
    <cellStyle name="Normal 52 15 2" xfId="33018"/>
    <cellStyle name="Normal 52 16" xfId="33019"/>
    <cellStyle name="Normal 52 16 2" xfId="33020"/>
    <cellStyle name="Normal 52 17" xfId="33021"/>
    <cellStyle name="Normal 52 17 2" xfId="33022"/>
    <cellStyle name="Normal 52 18" xfId="33023"/>
    <cellStyle name="Normal 52 18 2" xfId="33024"/>
    <cellStyle name="Normal 52 19" xfId="33025"/>
    <cellStyle name="Normal 52 19 2" xfId="33026"/>
    <cellStyle name="Normal 52 2" xfId="33027"/>
    <cellStyle name="Normal 52 2 2" xfId="33028"/>
    <cellStyle name="Normal 52 20" xfId="33029"/>
    <cellStyle name="Normal 52 20 2" xfId="33030"/>
    <cellStyle name="Normal 52 21" xfId="33031"/>
    <cellStyle name="Normal 52 21 2" xfId="33032"/>
    <cellStyle name="Normal 52 22" xfId="33033"/>
    <cellStyle name="Normal 52 22 2" xfId="33034"/>
    <cellStyle name="Normal 52 23" xfId="33035"/>
    <cellStyle name="Normal 52 23 2" xfId="33036"/>
    <cellStyle name="Normal 52 24" xfId="33037"/>
    <cellStyle name="Normal 52 24 2" xfId="33038"/>
    <cellStyle name="Normal 52 25" xfId="33039"/>
    <cellStyle name="Normal 52 25 2" xfId="33040"/>
    <cellStyle name="Normal 52 26" xfId="33041"/>
    <cellStyle name="Normal 52 26 2" xfId="33042"/>
    <cellStyle name="Normal 52 27" xfId="33043"/>
    <cellStyle name="Normal 52 27 2" xfId="33044"/>
    <cellStyle name="Normal 52 28" xfId="33045"/>
    <cellStyle name="Normal 52 28 2" xfId="33046"/>
    <cellStyle name="Normal 52 29" xfId="33047"/>
    <cellStyle name="Normal 52 29 2" xfId="33048"/>
    <cellStyle name="Normal 52 3" xfId="33049"/>
    <cellStyle name="Normal 52 3 2" xfId="33050"/>
    <cellStyle name="Normal 52 30" xfId="33051"/>
    <cellStyle name="Normal 52 30 2" xfId="33052"/>
    <cellStyle name="Normal 52 31" xfId="33053"/>
    <cellStyle name="Normal 52 31 2" xfId="33054"/>
    <cellStyle name="Normal 52 32" xfId="33055"/>
    <cellStyle name="Normal 52 32 2" xfId="33056"/>
    <cellStyle name="Normal 52 33" xfId="33057"/>
    <cellStyle name="Normal 52 33 2" xfId="33058"/>
    <cellStyle name="Normal 52 34" xfId="33059"/>
    <cellStyle name="Normal 52 34 2" xfId="33060"/>
    <cellStyle name="Normal 52 35" xfId="33061"/>
    <cellStyle name="Normal 52 35 2" xfId="33062"/>
    <cellStyle name="Normal 52 36" xfId="33063"/>
    <cellStyle name="Normal 52 36 2" xfId="33064"/>
    <cellStyle name="Normal 52 37" xfId="33065"/>
    <cellStyle name="Normal 52 37 2" xfId="33066"/>
    <cellStyle name="Normal 52 37 2 2" xfId="33067"/>
    <cellStyle name="Normal 52 37 3" xfId="33068"/>
    <cellStyle name="Normal 52 37 3 2" xfId="33069"/>
    <cellStyle name="Normal 52 37 4" xfId="33070"/>
    <cellStyle name="Normal 52 38" xfId="33071"/>
    <cellStyle name="Normal 52 38 2" xfId="33072"/>
    <cellStyle name="Normal 52 38 2 2" xfId="33073"/>
    <cellStyle name="Normal 52 38 3" xfId="33074"/>
    <cellStyle name="Normal 52 38 3 2" xfId="33075"/>
    <cellStyle name="Normal 52 38 4" xfId="33076"/>
    <cellStyle name="Normal 52 39" xfId="33077"/>
    <cellStyle name="Normal 52 39 2" xfId="33078"/>
    <cellStyle name="Normal 52 39 2 2" xfId="33079"/>
    <cellStyle name="Normal 52 39 3" xfId="33080"/>
    <cellStyle name="Normal 52 39 3 2" xfId="33081"/>
    <cellStyle name="Normal 52 39 4" xfId="33082"/>
    <cellStyle name="Normal 52 4" xfId="33083"/>
    <cellStyle name="Normal 52 4 2" xfId="33084"/>
    <cellStyle name="Normal 52 40" xfId="33085"/>
    <cellStyle name="Normal 52 40 2" xfId="33086"/>
    <cellStyle name="Normal 52 40 2 2" xfId="33087"/>
    <cellStyle name="Normal 52 40 3" xfId="33088"/>
    <cellStyle name="Normal 52 40 3 2" xfId="33089"/>
    <cellStyle name="Normal 52 40 4" xfId="33090"/>
    <cellStyle name="Normal 52 41" xfId="33091"/>
    <cellStyle name="Normal 52 41 2" xfId="33092"/>
    <cellStyle name="Normal 52 41 2 2" xfId="33093"/>
    <cellStyle name="Normal 52 41 3" xfId="33094"/>
    <cellStyle name="Normal 52 41 3 2" xfId="33095"/>
    <cellStyle name="Normal 52 41 4" xfId="33096"/>
    <cellStyle name="Normal 52 42" xfId="33097"/>
    <cellStyle name="Normal 52 42 2" xfId="33098"/>
    <cellStyle name="Normal 52 42 2 2" xfId="33099"/>
    <cellStyle name="Normal 52 42 3" xfId="33100"/>
    <cellStyle name="Normal 52 42 3 2" xfId="33101"/>
    <cellStyle name="Normal 52 42 4" xfId="33102"/>
    <cellStyle name="Normal 52 43" xfId="33103"/>
    <cellStyle name="Normal 52 43 2" xfId="33104"/>
    <cellStyle name="Normal 52 43 2 2" xfId="33105"/>
    <cellStyle name="Normal 52 43 3" xfId="33106"/>
    <cellStyle name="Normal 52 43 3 2" xfId="33107"/>
    <cellStyle name="Normal 52 43 4" xfId="33108"/>
    <cellStyle name="Normal 52 44" xfId="33109"/>
    <cellStyle name="Normal 52 44 2" xfId="33110"/>
    <cellStyle name="Normal 52 44 2 2" xfId="33111"/>
    <cellStyle name="Normal 52 44 3" xfId="33112"/>
    <cellStyle name="Normal 52 44 3 2" xfId="33113"/>
    <cellStyle name="Normal 52 44 4" xfId="33114"/>
    <cellStyle name="Normal 52 45" xfId="33115"/>
    <cellStyle name="Normal 52 45 2" xfId="33116"/>
    <cellStyle name="Normal 52 45 2 2" xfId="33117"/>
    <cellStyle name="Normal 52 45 3" xfId="33118"/>
    <cellStyle name="Normal 52 45 3 2" xfId="33119"/>
    <cellStyle name="Normal 52 45 4" xfId="33120"/>
    <cellStyle name="Normal 52 46" xfId="33121"/>
    <cellStyle name="Normal 52 46 2" xfId="33122"/>
    <cellStyle name="Normal 52 46 2 2" xfId="33123"/>
    <cellStyle name="Normal 52 46 3" xfId="33124"/>
    <cellStyle name="Normal 52 46 3 2" xfId="33125"/>
    <cellStyle name="Normal 52 46 4" xfId="33126"/>
    <cellStyle name="Normal 52 47" xfId="33127"/>
    <cellStyle name="Normal 52 47 2" xfId="33128"/>
    <cellStyle name="Normal 52 47 2 2" xfId="33129"/>
    <cellStyle name="Normal 52 47 3" xfId="33130"/>
    <cellStyle name="Normal 52 47 3 2" xfId="33131"/>
    <cellStyle name="Normal 52 47 4" xfId="33132"/>
    <cellStyle name="Normal 52 48" xfId="33133"/>
    <cellStyle name="Normal 52 48 2" xfId="33134"/>
    <cellStyle name="Normal 52 48 2 2" xfId="33135"/>
    <cellStyle name="Normal 52 48 3" xfId="33136"/>
    <cellStyle name="Normal 52 48 3 2" xfId="33137"/>
    <cellStyle name="Normal 52 48 4" xfId="33138"/>
    <cellStyle name="Normal 52 49" xfId="33139"/>
    <cellStyle name="Normal 52 49 2" xfId="33140"/>
    <cellStyle name="Normal 52 49 2 2" xfId="33141"/>
    <cellStyle name="Normal 52 49 3" xfId="33142"/>
    <cellStyle name="Normal 52 49 3 2" xfId="33143"/>
    <cellStyle name="Normal 52 49 4" xfId="33144"/>
    <cellStyle name="Normal 52 5" xfId="33145"/>
    <cellStyle name="Normal 52 5 2" xfId="33146"/>
    <cellStyle name="Normal 52 50" xfId="33147"/>
    <cellStyle name="Normal 52 50 2" xfId="33148"/>
    <cellStyle name="Normal 52 50 2 2" xfId="33149"/>
    <cellStyle name="Normal 52 50 3" xfId="33150"/>
    <cellStyle name="Normal 52 50 3 2" xfId="33151"/>
    <cellStyle name="Normal 52 50 4" xfId="33152"/>
    <cellStyle name="Normal 52 51" xfId="33153"/>
    <cellStyle name="Normal 52 51 2" xfId="33154"/>
    <cellStyle name="Normal 52 51 2 2" xfId="33155"/>
    <cellStyle name="Normal 52 51 3" xfId="33156"/>
    <cellStyle name="Normal 52 51 3 2" xfId="33157"/>
    <cellStyle name="Normal 52 51 4" xfId="33158"/>
    <cellStyle name="Normal 52 52" xfId="33159"/>
    <cellStyle name="Normal 52 52 2" xfId="33160"/>
    <cellStyle name="Normal 52 52 2 2" xfId="33161"/>
    <cellStyle name="Normal 52 52 3" xfId="33162"/>
    <cellStyle name="Normal 52 52 3 2" xfId="33163"/>
    <cellStyle name="Normal 52 52 4" xfId="33164"/>
    <cellStyle name="Normal 52 53" xfId="33165"/>
    <cellStyle name="Normal 52 53 2" xfId="33166"/>
    <cellStyle name="Normal 52 53 2 2" xfId="33167"/>
    <cellStyle name="Normal 52 53 3" xfId="33168"/>
    <cellStyle name="Normal 52 53 3 2" xfId="33169"/>
    <cellStyle name="Normal 52 53 4" xfId="33170"/>
    <cellStyle name="Normal 52 54" xfId="33171"/>
    <cellStyle name="Normal 52 54 2" xfId="33172"/>
    <cellStyle name="Normal 52 54 2 2" xfId="33173"/>
    <cellStyle name="Normal 52 54 3" xfId="33174"/>
    <cellStyle name="Normal 52 54 3 2" xfId="33175"/>
    <cellStyle name="Normal 52 54 4" xfId="33176"/>
    <cellStyle name="Normal 52 55" xfId="33177"/>
    <cellStyle name="Normal 52 55 2" xfId="33178"/>
    <cellStyle name="Normal 52 55 2 2" xfId="33179"/>
    <cellStyle name="Normal 52 55 3" xfId="33180"/>
    <cellStyle name="Normal 52 55 3 2" xfId="33181"/>
    <cellStyle name="Normal 52 55 4" xfId="33182"/>
    <cellStyle name="Normal 52 56" xfId="33183"/>
    <cellStyle name="Normal 52 56 2" xfId="33184"/>
    <cellStyle name="Normal 52 56 2 2" xfId="33185"/>
    <cellStyle name="Normal 52 56 3" xfId="33186"/>
    <cellStyle name="Normal 52 56 3 2" xfId="33187"/>
    <cellStyle name="Normal 52 56 4" xfId="33188"/>
    <cellStyle name="Normal 52 57" xfId="33189"/>
    <cellStyle name="Normal 52 57 2" xfId="33190"/>
    <cellStyle name="Normal 52 57 2 2" xfId="33191"/>
    <cellStyle name="Normal 52 57 3" xfId="33192"/>
    <cellStyle name="Normal 52 57 3 2" xfId="33193"/>
    <cellStyle name="Normal 52 57 4" xfId="33194"/>
    <cellStyle name="Normal 52 58" xfId="33195"/>
    <cellStyle name="Normal 52 58 2" xfId="33196"/>
    <cellStyle name="Normal 52 58 2 2" xfId="33197"/>
    <cellStyle name="Normal 52 58 3" xfId="33198"/>
    <cellStyle name="Normal 52 58 3 2" xfId="33199"/>
    <cellStyle name="Normal 52 58 4" xfId="33200"/>
    <cellStyle name="Normal 52 59" xfId="33201"/>
    <cellStyle name="Normal 52 59 2" xfId="33202"/>
    <cellStyle name="Normal 52 59 2 2" xfId="33203"/>
    <cellStyle name="Normal 52 59 3" xfId="33204"/>
    <cellStyle name="Normal 52 59 3 2" xfId="33205"/>
    <cellStyle name="Normal 52 59 4" xfId="33206"/>
    <cellStyle name="Normal 52 6" xfId="33207"/>
    <cellStyle name="Normal 52 6 2" xfId="33208"/>
    <cellStyle name="Normal 52 60" xfId="33209"/>
    <cellStyle name="Normal 52 60 2" xfId="33210"/>
    <cellStyle name="Normal 52 60 2 2" xfId="33211"/>
    <cellStyle name="Normal 52 60 3" xfId="33212"/>
    <cellStyle name="Normal 52 60 3 2" xfId="33213"/>
    <cellStyle name="Normal 52 60 4" xfId="33214"/>
    <cellStyle name="Normal 52 61" xfId="33215"/>
    <cellStyle name="Normal 52 61 2" xfId="33216"/>
    <cellStyle name="Normal 52 61 2 2" xfId="33217"/>
    <cellStyle name="Normal 52 61 3" xfId="33218"/>
    <cellStyle name="Normal 52 61 3 2" xfId="33219"/>
    <cellStyle name="Normal 52 61 4" xfId="33220"/>
    <cellStyle name="Normal 52 62" xfId="33221"/>
    <cellStyle name="Normal 52 62 2" xfId="33222"/>
    <cellStyle name="Normal 52 62 2 2" xfId="33223"/>
    <cellStyle name="Normal 52 62 3" xfId="33224"/>
    <cellStyle name="Normal 52 62 3 2" xfId="33225"/>
    <cellStyle name="Normal 52 62 4" xfId="33226"/>
    <cellStyle name="Normal 52 63" xfId="33227"/>
    <cellStyle name="Normal 52 63 2" xfId="33228"/>
    <cellStyle name="Normal 52 63 2 2" xfId="33229"/>
    <cellStyle name="Normal 52 63 3" xfId="33230"/>
    <cellStyle name="Normal 52 63 3 2" xfId="33231"/>
    <cellStyle name="Normal 52 63 4" xfId="33232"/>
    <cellStyle name="Normal 52 64" xfId="33233"/>
    <cellStyle name="Normal 52 64 2" xfId="33234"/>
    <cellStyle name="Normal 52 64 2 2" xfId="33235"/>
    <cellStyle name="Normal 52 64 3" xfId="33236"/>
    <cellStyle name="Normal 52 64 3 2" xfId="33237"/>
    <cellStyle name="Normal 52 64 4" xfId="33238"/>
    <cellStyle name="Normal 52 65" xfId="33239"/>
    <cellStyle name="Normal 52 65 2" xfId="33240"/>
    <cellStyle name="Normal 52 65 2 2" xfId="33241"/>
    <cellStyle name="Normal 52 65 3" xfId="33242"/>
    <cellStyle name="Normal 52 65 3 2" xfId="33243"/>
    <cellStyle name="Normal 52 65 4" xfId="33244"/>
    <cellStyle name="Normal 52 66" xfId="33245"/>
    <cellStyle name="Normal 52 66 2" xfId="33246"/>
    <cellStyle name="Normal 52 66 2 2" xfId="33247"/>
    <cellStyle name="Normal 52 66 3" xfId="33248"/>
    <cellStyle name="Normal 52 66 3 2" xfId="33249"/>
    <cellStyle name="Normal 52 66 4" xfId="33250"/>
    <cellStyle name="Normal 52 67" xfId="33251"/>
    <cellStyle name="Normal 52 67 2" xfId="33252"/>
    <cellStyle name="Normal 52 67 2 2" xfId="33253"/>
    <cellStyle name="Normal 52 67 3" xfId="33254"/>
    <cellStyle name="Normal 52 67 3 2" xfId="33255"/>
    <cellStyle name="Normal 52 67 4" xfId="33256"/>
    <cellStyle name="Normal 52 68" xfId="33257"/>
    <cellStyle name="Normal 52 68 2" xfId="33258"/>
    <cellStyle name="Normal 52 68 2 2" xfId="33259"/>
    <cellStyle name="Normal 52 68 3" xfId="33260"/>
    <cellStyle name="Normal 52 68 3 2" xfId="33261"/>
    <cellStyle name="Normal 52 68 4" xfId="33262"/>
    <cellStyle name="Normal 52 69" xfId="33263"/>
    <cellStyle name="Normal 52 69 2" xfId="33264"/>
    <cellStyle name="Normal 52 69 2 2" xfId="33265"/>
    <cellStyle name="Normal 52 69 3" xfId="33266"/>
    <cellStyle name="Normal 52 69 3 2" xfId="33267"/>
    <cellStyle name="Normal 52 69 4" xfId="33268"/>
    <cellStyle name="Normal 52 7" xfId="33269"/>
    <cellStyle name="Normal 52 7 2" xfId="33270"/>
    <cellStyle name="Normal 52 70" xfId="33271"/>
    <cellStyle name="Normal 52 70 2" xfId="33272"/>
    <cellStyle name="Normal 52 70 2 2" xfId="33273"/>
    <cellStyle name="Normal 52 70 3" xfId="33274"/>
    <cellStyle name="Normal 52 70 3 2" xfId="33275"/>
    <cellStyle name="Normal 52 70 4" xfId="33276"/>
    <cellStyle name="Normal 52 71" xfId="33277"/>
    <cellStyle name="Normal 52 71 2" xfId="33278"/>
    <cellStyle name="Normal 52 71 2 2" xfId="33279"/>
    <cellStyle name="Normal 52 71 3" xfId="33280"/>
    <cellStyle name="Normal 52 71 3 2" xfId="33281"/>
    <cellStyle name="Normal 52 71 4" xfId="33282"/>
    <cellStyle name="Normal 52 72" xfId="33283"/>
    <cellStyle name="Normal 52 72 2" xfId="33284"/>
    <cellStyle name="Normal 52 72 2 2" xfId="33285"/>
    <cellStyle name="Normal 52 72 3" xfId="33286"/>
    <cellStyle name="Normal 52 72 3 2" xfId="33287"/>
    <cellStyle name="Normal 52 72 4" xfId="33288"/>
    <cellStyle name="Normal 52 73" xfId="33289"/>
    <cellStyle name="Normal 52 73 2" xfId="33290"/>
    <cellStyle name="Normal 52 73 2 2" xfId="33291"/>
    <cellStyle name="Normal 52 73 3" xfId="33292"/>
    <cellStyle name="Normal 52 73 3 2" xfId="33293"/>
    <cellStyle name="Normal 52 73 4" xfId="33294"/>
    <cellStyle name="Normal 52 74" xfId="33295"/>
    <cellStyle name="Normal 52 74 2" xfId="33296"/>
    <cellStyle name="Normal 52 75" xfId="33297"/>
    <cellStyle name="Normal 52 75 2" xfId="33298"/>
    <cellStyle name="Normal 52 76" xfId="33299"/>
    <cellStyle name="Normal 52 76 2" xfId="33300"/>
    <cellStyle name="Normal 52 77" xfId="33301"/>
    <cellStyle name="Normal 52 77 2" xfId="33302"/>
    <cellStyle name="Normal 52 78" xfId="33303"/>
    <cellStyle name="Normal 52 78 2" xfId="33304"/>
    <cellStyle name="Normal 52 79" xfId="33305"/>
    <cellStyle name="Normal 52 79 2" xfId="33306"/>
    <cellStyle name="Normal 52 8" xfId="33307"/>
    <cellStyle name="Normal 52 8 2" xfId="33308"/>
    <cellStyle name="Normal 52 80" xfId="33309"/>
    <cellStyle name="Normal 52 80 2" xfId="33310"/>
    <cellStyle name="Normal 52 81" xfId="33311"/>
    <cellStyle name="Normal 52 81 2" xfId="33312"/>
    <cellStyle name="Normal 52 82" xfId="33313"/>
    <cellStyle name="Normal 52 82 2" xfId="33314"/>
    <cellStyle name="Normal 52 83" xfId="33315"/>
    <cellStyle name="Normal 52 83 2" xfId="33316"/>
    <cellStyle name="Normal 52 84" xfId="33317"/>
    <cellStyle name="Normal 52 84 2" xfId="33318"/>
    <cellStyle name="Normal 52 85" xfId="33319"/>
    <cellStyle name="Normal 52 85 2" xfId="33320"/>
    <cellStyle name="Normal 52 86" xfId="33321"/>
    <cellStyle name="Normal 52 86 2" xfId="33322"/>
    <cellStyle name="Normal 52 87" xfId="33323"/>
    <cellStyle name="Normal 52 87 2" xfId="33324"/>
    <cellStyle name="Normal 52 88" xfId="33325"/>
    <cellStyle name="Normal 52 88 2" xfId="33326"/>
    <cellStyle name="Normal 52 89" xfId="33327"/>
    <cellStyle name="Normal 52 89 2" xfId="33328"/>
    <cellStyle name="Normal 52 9" xfId="33329"/>
    <cellStyle name="Normal 52 9 2" xfId="33330"/>
    <cellStyle name="Normal 52 90" xfId="33331"/>
    <cellStyle name="Normal 52 90 2" xfId="33332"/>
    <cellStyle name="Normal 52 91" xfId="33333"/>
    <cellStyle name="Normal 52 91 2" xfId="33334"/>
    <cellStyle name="Normal 52 92" xfId="33335"/>
    <cellStyle name="Normal 52 92 2" xfId="33336"/>
    <cellStyle name="Normal 52 93" xfId="33337"/>
    <cellStyle name="Normal 52 93 2" xfId="33338"/>
    <cellStyle name="Normal 52 94" xfId="33339"/>
    <cellStyle name="Normal 52 94 2" xfId="33340"/>
    <cellStyle name="Normal 52 95" xfId="33341"/>
    <cellStyle name="Normal 52 95 2" xfId="33342"/>
    <cellStyle name="Normal 52 96" xfId="33343"/>
    <cellStyle name="Normal 52 96 2" xfId="33344"/>
    <cellStyle name="Normal 52 97" xfId="33345"/>
    <cellStyle name="Normal 52 97 2" xfId="33346"/>
    <cellStyle name="Normal 52 98" xfId="33347"/>
    <cellStyle name="Normal 52 98 2" xfId="33348"/>
    <cellStyle name="Normal 52 99" xfId="33349"/>
    <cellStyle name="Normal 52 99 2" xfId="33350"/>
    <cellStyle name="Normal 53" xfId="33351"/>
    <cellStyle name="Normal 53 10" xfId="33352"/>
    <cellStyle name="Normal 53 10 2" xfId="33353"/>
    <cellStyle name="Normal 53 100" xfId="33354"/>
    <cellStyle name="Normal 53 100 2" xfId="33355"/>
    <cellStyle name="Normal 53 101" xfId="33356"/>
    <cellStyle name="Normal 53 101 2" xfId="33357"/>
    <cellStyle name="Normal 53 102" xfId="33358"/>
    <cellStyle name="Normal 53 102 2" xfId="33359"/>
    <cellStyle name="Normal 53 103" xfId="33360"/>
    <cellStyle name="Normal 53 103 2" xfId="33361"/>
    <cellStyle name="Normal 53 104" xfId="33362"/>
    <cellStyle name="Normal 53 11" xfId="33363"/>
    <cellStyle name="Normal 53 11 2" xfId="33364"/>
    <cellStyle name="Normal 53 12" xfId="33365"/>
    <cellStyle name="Normal 53 12 2" xfId="33366"/>
    <cellStyle name="Normal 53 13" xfId="33367"/>
    <cellStyle name="Normal 53 13 2" xfId="33368"/>
    <cellStyle name="Normal 53 14" xfId="33369"/>
    <cellStyle name="Normal 53 14 2" xfId="33370"/>
    <cellStyle name="Normal 53 15" xfId="33371"/>
    <cellStyle name="Normal 53 15 2" xfId="33372"/>
    <cellStyle name="Normal 53 16" xfId="33373"/>
    <cellStyle name="Normal 53 16 2" xfId="33374"/>
    <cellStyle name="Normal 53 17" xfId="33375"/>
    <cellStyle name="Normal 53 17 2" xfId="33376"/>
    <cellStyle name="Normal 53 18" xfId="33377"/>
    <cellStyle name="Normal 53 18 2" xfId="33378"/>
    <cellStyle name="Normal 53 19" xfId="33379"/>
    <cellStyle name="Normal 53 19 2" xfId="33380"/>
    <cellStyle name="Normal 53 2" xfId="33381"/>
    <cellStyle name="Normal 53 2 2" xfId="33382"/>
    <cellStyle name="Normal 53 20" xfId="33383"/>
    <cellStyle name="Normal 53 20 2" xfId="33384"/>
    <cellStyle name="Normal 53 21" xfId="33385"/>
    <cellStyle name="Normal 53 21 2" xfId="33386"/>
    <cellStyle name="Normal 53 22" xfId="33387"/>
    <cellStyle name="Normal 53 22 2" xfId="33388"/>
    <cellStyle name="Normal 53 23" xfId="33389"/>
    <cellStyle name="Normal 53 23 2" xfId="33390"/>
    <cellStyle name="Normal 53 24" xfId="33391"/>
    <cellStyle name="Normal 53 24 2" xfId="33392"/>
    <cellStyle name="Normal 53 25" xfId="33393"/>
    <cellStyle name="Normal 53 25 2" xfId="33394"/>
    <cellStyle name="Normal 53 26" xfId="33395"/>
    <cellStyle name="Normal 53 26 2" xfId="33396"/>
    <cellStyle name="Normal 53 27" xfId="33397"/>
    <cellStyle name="Normal 53 27 2" xfId="33398"/>
    <cellStyle name="Normal 53 28" xfId="33399"/>
    <cellStyle name="Normal 53 28 2" xfId="33400"/>
    <cellStyle name="Normal 53 29" xfId="33401"/>
    <cellStyle name="Normal 53 29 2" xfId="33402"/>
    <cellStyle name="Normal 53 3" xfId="33403"/>
    <cellStyle name="Normal 53 3 2" xfId="33404"/>
    <cellStyle name="Normal 53 30" xfId="33405"/>
    <cellStyle name="Normal 53 30 2" xfId="33406"/>
    <cellStyle name="Normal 53 31" xfId="33407"/>
    <cellStyle name="Normal 53 31 2" xfId="33408"/>
    <cellStyle name="Normal 53 32" xfId="33409"/>
    <cellStyle name="Normal 53 32 2" xfId="33410"/>
    <cellStyle name="Normal 53 33" xfId="33411"/>
    <cellStyle name="Normal 53 33 2" xfId="33412"/>
    <cellStyle name="Normal 53 34" xfId="33413"/>
    <cellStyle name="Normal 53 34 2" xfId="33414"/>
    <cellStyle name="Normal 53 35" xfId="33415"/>
    <cellStyle name="Normal 53 35 2" xfId="33416"/>
    <cellStyle name="Normal 53 36" xfId="33417"/>
    <cellStyle name="Normal 53 36 2" xfId="33418"/>
    <cellStyle name="Normal 53 37" xfId="33419"/>
    <cellStyle name="Normal 53 37 2" xfId="33420"/>
    <cellStyle name="Normal 53 37 2 2" xfId="33421"/>
    <cellStyle name="Normal 53 37 3" xfId="33422"/>
    <cellStyle name="Normal 53 37 3 2" xfId="33423"/>
    <cellStyle name="Normal 53 37 4" xfId="33424"/>
    <cellStyle name="Normal 53 38" xfId="33425"/>
    <cellStyle name="Normal 53 38 2" xfId="33426"/>
    <cellStyle name="Normal 53 38 2 2" xfId="33427"/>
    <cellStyle name="Normal 53 38 3" xfId="33428"/>
    <cellStyle name="Normal 53 38 3 2" xfId="33429"/>
    <cellStyle name="Normal 53 38 4" xfId="33430"/>
    <cellStyle name="Normal 53 39" xfId="33431"/>
    <cellStyle name="Normal 53 39 2" xfId="33432"/>
    <cellStyle name="Normal 53 39 2 2" xfId="33433"/>
    <cellStyle name="Normal 53 39 3" xfId="33434"/>
    <cellStyle name="Normal 53 39 3 2" xfId="33435"/>
    <cellStyle name="Normal 53 39 4" xfId="33436"/>
    <cellStyle name="Normal 53 4" xfId="33437"/>
    <cellStyle name="Normal 53 4 2" xfId="33438"/>
    <cellStyle name="Normal 53 4 3" xfId="33439"/>
    <cellStyle name="Normal 53 4 3 2" xfId="33440"/>
    <cellStyle name="Normal 53 4 4" xfId="33441"/>
    <cellStyle name="Normal 53 40" xfId="33442"/>
    <cellStyle name="Normal 53 40 2" xfId="33443"/>
    <cellStyle name="Normal 53 40 2 2" xfId="33444"/>
    <cellStyle name="Normal 53 40 3" xfId="33445"/>
    <cellStyle name="Normal 53 40 3 2" xfId="33446"/>
    <cellStyle name="Normal 53 40 4" xfId="33447"/>
    <cellStyle name="Normal 53 41" xfId="33448"/>
    <cellStyle name="Normal 53 41 2" xfId="33449"/>
    <cellStyle name="Normal 53 41 2 2" xfId="33450"/>
    <cellStyle name="Normal 53 41 3" xfId="33451"/>
    <cellStyle name="Normal 53 41 3 2" xfId="33452"/>
    <cellStyle name="Normal 53 41 4" xfId="33453"/>
    <cellStyle name="Normal 53 42" xfId="33454"/>
    <cellStyle name="Normal 53 42 2" xfId="33455"/>
    <cellStyle name="Normal 53 42 2 2" xfId="33456"/>
    <cellStyle name="Normal 53 42 3" xfId="33457"/>
    <cellStyle name="Normal 53 42 3 2" xfId="33458"/>
    <cellStyle name="Normal 53 42 4" xfId="33459"/>
    <cellStyle name="Normal 53 43" xfId="33460"/>
    <cellStyle name="Normal 53 43 2" xfId="33461"/>
    <cellStyle name="Normal 53 43 2 2" xfId="33462"/>
    <cellStyle name="Normal 53 43 3" xfId="33463"/>
    <cellStyle name="Normal 53 43 3 2" xfId="33464"/>
    <cellStyle name="Normal 53 43 4" xfId="33465"/>
    <cellStyle name="Normal 53 44" xfId="33466"/>
    <cellStyle name="Normal 53 44 2" xfId="33467"/>
    <cellStyle name="Normal 53 44 2 2" xfId="33468"/>
    <cellStyle name="Normal 53 44 3" xfId="33469"/>
    <cellStyle name="Normal 53 44 3 2" xfId="33470"/>
    <cellStyle name="Normal 53 44 4" xfId="33471"/>
    <cellStyle name="Normal 53 45" xfId="33472"/>
    <cellStyle name="Normal 53 45 2" xfId="33473"/>
    <cellStyle name="Normal 53 45 2 2" xfId="33474"/>
    <cellStyle name="Normal 53 45 3" xfId="33475"/>
    <cellStyle name="Normal 53 45 3 2" xfId="33476"/>
    <cellStyle name="Normal 53 45 4" xfId="33477"/>
    <cellStyle name="Normal 53 46" xfId="33478"/>
    <cellStyle name="Normal 53 46 2" xfId="33479"/>
    <cellStyle name="Normal 53 46 2 2" xfId="33480"/>
    <cellStyle name="Normal 53 46 3" xfId="33481"/>
    <cellStyle name="Normal 53 46 3 2" xfId="33482"/>
    <cellStyle name="Normal 53 46 4" xfId="33483"/>
    <cellStyle name="Normal 53 47" xfId="33484"/>
    <cellStyle name="Normal 53 47 2" xfId="33485"/>
    <cellStyle name="Normal 53 47 2 2" xfId="33486"/>
    <cellStyle name="Normal 53 47 3" xfId="33487"/>
    <cellStyle name="Normal 53 47 3 2" xfId="33488"/>
    <cellStyle name="Normal 53 47 4" xfId="33489"/>
    <cellStyle name="Normal 53 48" xfId="33490"/>
    <cellStyle name="Normal 53 48 2" xfId="33491"/>
    <cellStyle name="Normal 53 48 2 2" xfId="33492"/>
    <cellStyle name="Normal 53 48 3" xfId="33493"/>
    <cellStyle name="Normal 53 48 3 2" xfId="33494"/>
    <cellStyle name="Normal 53 48 4" xfId="33495"/>
    <cellStyle name="Normal 53 49" xfId="33496"/>
    <cellStyle name="Normal 53 49 2" xfId="33497"/>
    <cellStyle name="Normal 53 49 2 2" xfId="33498"/>
    <cellStyle name="Normal 53 49 3" xfId="33499"/>
    <cellStyle name="Normal 53 49 3 2" xfId="33500"/>
    <cellStyle name="Normal 53 49 4" xfId="33501"/>
    <cellStyle name="Normal 53 5" xfId="33502"/>
    <cellStyle name="Normal 53 5 2" xfId="33503"/>
    <cellStyle name="Normal 53 50" xfId="33504"/>
    <cellStyle name="Normal 53 50 2" xfId="33505"/>
    <cellStyle name="Normal 53 50 2 2" xfId="33506"/>
    <cellStyle name="Normal 53 50 3" xfId="33507"/>
    <cellStyle name="Normal 53 50 3 2" xfId="33508"/>
    <cellStyle name="Normal 53 50 4" xfId="33509"/>
    <cellStyle name="Normal 53 51" xfId="33510"/>
    <cellStyle name="Normal 53 51 2" xfId="33511"/>
    <cellStyle name="Normal 53 51 2 2" xfId="33512"/>
    <cellStyle name="Normal 53 51 3" xfId="33513"/>
    <cellStyle name="Normal 53 51 3 2" xfId="33514"/>
    <cellStyle name="Normal 53 51 4" xfId="33515"/>
    <cellStyle name="Normal 53 52" xfId="33516"/>
    <cellStyle name="Normal 53 52 2" xfId="33517"/>
    <cellStyle name="Normal 53 52 2 2" xfId="33518"/>
    <cellStyle name="Normal 53 52 3" xfId="33519"/>
    <cellStyle name="Normal 53 52 3 2" xfId="33520"/>
    <cellStyle name="Normal 53 52 4" xfId="33521"/>
    <cellStyle name="Normal 53 53" xfId="33522"/>
    <cellStyle name="Normal 53 53 2" xfId="33523"/>
    <cellStyle name="Normal 53 53 2 2" xfId="33524"/>
    <cellStyle name="Normal 53 53 3" xfId="33525"/>
    <cellStyle name="Normal 53 53 3 2" xfId="33526"/>
    <cellStyle name="Normal 53 53 4" xfId="33527"/>
    <cellStyle name="Normal 53 54" xfId="33528"/>
    <cellStyle name="Normal 53 54 2" xfId="33529"/>
    <cellStyle name="Normal 53 54 2 2" xfId="33530"/>
    <cellStyle name="Normal 53 54 3" xfId="33531"/>
    <cellStyle name="Normal 53 54 3 2" xfId="33532"/>
    <cellStyle name="Normal 53 54 4" xfId="33533"/>
    <cellStyle name="Normal 53 55" xfId="33534"/>
    <cellStyle name="Normal 53 55 2" xfId="33535"/>
    <cellStyle name="Normal 53 55 2 2" xfId="33536"/>
    <cellStyle name="Normal 53 55 3" xfId="33537"/>
    <cellStyle name="Normal 53 55 3 2" xfId="33538"/>
    <cellStyle name="Normal 53 55 4" xfId="33539"/>
    <cellStyle name="Normal 53 56" xfId="33540"/>
    <cellStyle name="Normal 53 56 2" xfId="33541"/>
    <cellStyle name="Normal 53 56 2 2" xfId="33542"/>
    <cellStyle name="Normal 53 56 3" xfId="33543"/>
    <cellStyle name="Normal 53 56 3 2" xfId="33544"/>
    <cellStyle name="Normal 53 56 4" xfId="33545"/>
    <cellStyle name="Normal 53 57" xfId="33546"/>
    <cellStyle name="Normal 53 57 2" xfId="33547"/>
    <cellStyle name="Normal 53 57 2 2" xfId="33548"/>
    <cellStyle name="Normal 53 57 3" xfId="33549"/>
    <cellStyle name="Normal 53 57 3 2" xfId="33550"/>
    <cellStyle name="Normal 53 57 4" xfId="33551"/>
    <cellStyle name="Normal 53 58" xfId="33552"/>
    <cellStyle name="Normal 53 58 2" xfId="33553"/>
    <cellStyle name="Normal 53 58 2 2" xfId="33554"/>
    <cellStyle name="Normal 53 58 3" xfId="33555"/>
    <cellStyle name="Normal 53 58 3 2" xfId="33556"/>
    <cellStyle name="Normal 53 58 4" xfId="33557"/>
    <cellStyle name="Normal 53 59" xfId="33558"/>
    <cellStyle name="Normal 53 59 2" xfId="33559"/>
    <cellStyle name="Normal 53 59 2 2" xfId="33560"/>
    <cellStyle name="Normal 53 59 3" xfId="33561"/>
    <cellStyle name="Normal 53 59 3 2" xfId="33562"/>
    <cellStyle name="Normal 53 59 4" xfId="33563"/>
    <cellStyle name="Normal 53 6" xfId="33564"/>
    <cellStyle name="Normal 53 6 2" xfId="33565"/>
    <cellStyle name="Normal 53 60" xfId="33566"/>
    <cellStyle name="Normal 53 60 2" xfId="33567"/>
    <cellStyle name="Normal 53 60 2 2" xfId="33568"/>
    <cellStyle name="Normal 53 60 3" xfId="33569"/>
    <cellStyle name="Normal 53 60 3 2" xfId="33570"/>
    <cellStyle name="Normal 53 60 4" xfId="33571"/>
    <cellStyle name="Normal 53 61" xfId="33572"/>
    <cellStyle name="Normal 53 61 2" xfId="33573"/>
    <cellStyle name="Normal 53 61 2 2" xfId="33574"/>
    <cellStyle name="Normal 53 61 3" xfId="33575"/>
    <cellStyle name="Normal 53 61 3 2" xfId="33576"/>
    <cellStyle name="Normal 53 61 4" xfId="33577"/>
    <cellStyle name="Normal 53 62" xfId="33578"/>
    <cellStyle name="Normal 53 62 2" xfId="33579"/>
    <cellStyle name="Normal 53 62 2 2" xfId="33580"/>
    <cellStyle name="Normal 53 62 3" xfId="33581"/>
    <cellStyle name="Normal 53 62 3 2" xfId="33582"/>
    <cellStyle name="Normal 53 62 4" xfId="33583"/>
    <cellStyle name="Normal 53 63" xfId="33584"/>
    <cellStyle name="Normal 53 63 2" xfId="33585"/>
    <cellStyle name="Normal 53 63 2 2" xfId="33586"/>
    <cellStyle name="Normal 53 63 3" xfId="33587"/>
    <cellStyle name="Normal 53 63 3 2" xfId="33588"/>
    <cellStyle name="Normal 53 63 4" xfId="33589"/>
    <cellStyle name="Normal 53 64" xfId="33590"/>
    <cellStyle name="Normal 53 64 2" xfId="33591"/>
    <cellStyle name="Normal 53 64 2 2" xfId="33592"/>
    <cellStyle name="Normal 53 64 3" xfId="33593"/>
    <cellStyle name="Normal 53 64 3 2" xfId="33594"/>
    <cellStyle name="Normal 53 64 4" xfId="33595"/>
    <cellStyle name="Normal 53 65" xfId="33596"/>
    <cellStyle name="Normal 53 65 2" xfId="33597"/>
    <cellStyle name="Normal 53 65 2 2" xfId="33598"/>
    <cellStyle name="Normal 53 65 3" xfId="33599"/>
    <cellStyle name="Normal 53 65 3 2" xfId="33600"/>
    <cellStyle name="Normal 53 65 4" xfId="33601"/>
    <cellStyle name="Normal 53 66" xfId="33602"/>
    <cellStyle name="Normal 53 66 2" xfId="33603"/>
    <cellStyle name="Normal 53 66 2 2" xfId="33604"/>
    <cellStyle name="Normal 53 66 3" xfId="33605"/>
    <cellStyle name="Normal 53 66 3 2" xfId="33606"/>
    <cellStyle name="Normal 53 66 4" xfId="33607"/>
    <cellStyle name="Normal 53 67" xfId="33608"/>
    <cellStyle name="Normal 53 67 2" xfId="33609"/>
    <cellStyle name="Normal 53 67 2 2" xfId="33610"/>
    <cellStyle name="Normal 53 67 3" xfId="33611"/>
    <cellStyle name="Normal 53 67 3 2" xfId="33612"/>
    <cellStyle name="Normal 53 67 4" xfId="33613"/>
    <cellStyle name="Normal 53 68" xfId="33614"/>
    <cellStyle name="Normal 53 68 2" xfId="33615"/>
    <cellStyle name="Normal 53 68 2 2" xfId="33616"/>
    <cellStyle name="Normal 53 68 3" xfId="33617"/>
    <cellStyle name="Normal 53 68 3 2" xfId="33618"/>
    <cellStyle name="Normal 53 68 4" xfId="33619"/>
    <cellStyle name="Normal 53 69" xfId="33620"/>
    <cellStyle name="Normal 53 69 2" xfId="33621"/>
    <cellStyle name="Normal 53 69 2 2" xfId="33622"/>
    <cellStyle name="Normal 53 69 3" xfId="33623"/>
    <cellStyle name="Normal 53 69 3 2" xfId="33624"/>
    <cellStyle name="Normal 53 69 4" xfId="33625"/>
    <cellStyle name="Normal 53 7" xfId="33626"/>
    <cellStyle name="Normal 53 7 2" xfId="33627"/>
    <cellStyle name="Normal 53 70" xfId="33628"/>
    <cellStyle name="Normal 53 70 2" xfId="33629"/>
    <cellStyle name="Normal 53 70 2 2" xfId="33630"/>
    <cellStyle name="Normal 53 70 3" xfId="33631"/>
    <cellStyle name="Normal 53 70 3 2" xfId="33632"/>
    <cellStyle name="Normal 53 70 4" xfId="33633"/>
    <cellStyle name="Normal 53 71" xfId="33634"/>
    <cellStyle name="Normal 53 71 2" xfId="33635"/>
    <cellStyle name="Normal 53 71 2 2" xfId="33636"/>
    <cellStyle name="Normal 53 71 3" xfId="33637"/>
    <cellStyle name="Normal 53 71 3 2" xfId="33638"/>
    <cellStyle name="Normal 53 71 4" xfId="33639"/>
    <cellStyle name="Normal 53 72" xfId="33640"/>
    <cellStyle name="Normal 53 72 2" xfId="33641"/>
    <cellStyle name="Normal 53 72 2 2" xfId="33642"/>
    <cellStyle name="Normal 53 72 3" xfId="33643"/>
    <cellStyle name="Normal 53 72 3 2" xfId="33644"/>
    <cellStyle name="Normal 53 72 4" xfId="33645"/>
    <cellStyle name="Normal 53 73" xfId="33646"/>
    <cellStyle name="Normal 53 73 2" xfId="33647"/>
    <cellStyle name="Normal 53 73 2 2" xfId="33648"/>
    <cellStyle name="Normal 53 73 3" xfId="33649"/>
    <cellStyle name="Normal 53 73 3 2" xfId="33650"/>
    <cellStyle name="Normal 53 73 4" xfId="33651"/>
    <cellStyle name="Normal 53 74" xfId="33652"/>
    <cellStyle name="Normal 53 74 2" xfId="33653"/>
    <cellStyle name="Normal 53 75" xfId="33654"/>
    <cellStyle name="Normal 53 75 2" xfId="33655"/>
    <cellStyle name="Normal 53 76" xfId="33656"/>
    <cellStyle name="Normal 53 76 2" xfId="33657"/>
    <cellStyle name="Normal 53 77" xfId="33658"/>
    <cellStyle name="Normal 53 77 2" xfId="33659"/>
    <cellStyle name="Normal 53 78" xfId="33660"/>
    <cellStyle name="Normal 53 78 2" xfId="33661"/>
    <cellStyle name="Normal 53 79" xfId="33662"/>
    <cellStyle name="Normal 53 79 2" xfId="33663"/>
    <cellStyle name="Normal 53 8" xfId="33664"/>
    <cellStyle name="Normal 53 8 2" xfId="33665"/>
    <cellStyle name="Normal 53 80" xfId="33666"/>
    <cellStyle name="Normal 53 80 2" xfId="33667"/>
    <cellStyle name="Normal 53 81" xfId="33668"/>
    <cellStyle name="Normal 53 81 2" xfId="33669"/>
    <cellStyle name="Normal 53 82" xfId="33670"/>
    <cellStyle name="Normal 53 82 2" xfId="33671"/>
    <cellStyle name="Normal 53 83" xfId="33672"/>
    <cellStyle name="Normal 53 83 2" xfId="33673"/>
    <cellStyle name="Normal 53 84" xfId="33674"/>
    <cellStyle name="Normal 53 84 2" xfId="33675"/>
    <cellStyle name="Normal 53 85" xfId="33676"/>
    <cellStyle name="Normal 53 85 2" xfId="33677"/>
    <cellStyle name="Normal 53 86" xfId="33678"/>
    <cellStyle name="Normal 53 86 2" xfId="33679"/>
    <cellStyle name="Normal 53 87" xfId="33680"/>
    <cellStyle name="Normal 53 87 2" xfId="33681"/>
    <cellStyle name="Normal 53 88" xfId="33682"/>
    <cellStyle name="Normal 53 88 2" xfId="33683"/>
    <cellStyle name="Normal 53 89" xfId="33684"/>
    <cellStyle name="Normal 53 89 2" xfId="33685"/>
    <cellStyle name="Normal 53 9" xfId="33686"/>
    <cellStyle name="Normal 53 9 2" xfId="33687"/>
    <cellStyle name="Normal 53 90" xfId="33688"/>
    <cellStyle name="Normal 53 90 2" xfId="33689"/>
    <cellStyle name="Normal 53 91" xfId="33690"/>
    <cellStyle name="Normal 53 91 2" xfId="33691"/>
    <cellStyle name="Normal 53 92" xfId="33692"/>
    <cellStyle name="Normal 53 92 2" xfId="33693"/>
    <cellStyle name="Normal 53 93" xfId="33694"/>
    <cellStyle name="Normal 53 93 2" xfId="33695"/>
    <cellStyle name="Normal 53 94" xfId="33696"/>
    <cellStyle name="Normal 53 94 2" xfId="33697"/>
    <cellStyle name="Normal 53 95" xfId="33698"/>
    <cellStyle name="Normal 53 95 2" xfId="33699"/>
    <cellStyle name="Normal 53 96" xfId="33700"/>
    <cellStyle name="Normal 53 96 2" xfId="33701"/>
    <cellStyle name="Normal 53 97" xfId="33702"/>
    <cellStyle name="Normal 53 97 2" xfId="33703"/>
    <cellStyle name="Normal 53 98" xfId="33704"/>
    <cellStyle name="Normal 53 98 2" xfId="33705"/>
    <cellStyle name="Normal 53 99" xfId="33706"/>
    <cellStyle name="Normal 53 99 2" xfId="33707"/>
    <cellStyle name="Normal 54" xfId="33708"/>
    <cellStyle name="Normal 54 10" xfId="33709"/>
    <cellStyle name="Normal 54 10 2" xfId="33710"/>
    <cellStyle name="Normal 54 100" xfId="33711"/>
    <cellStyle name="Normal 54 100 2" xfId="33712"/>
    <cellStyle name="Normal 54 101" xfId="33713"/>
    <cellStyle name="Normal 54 101 2" xfId="33714"/>
    <cellStyle name="Normal 54 102" xfId="33715"/>
    <cellStyle name="Normal 54 102 2" xfId="33716"/>
    <cellStyle name="Normal 54 103" xfId="33717"/>
    <cellStyle name="Normal 54 103 2" xfId="33718"/>
    <cellStyle name="Normal 54 104" xfId="33719"/>
    <cellStyle name="Normal 54 11" xfId="33720"/>
    <cellStyle name="Normal 54 11 2" xfId="33721"/>
    <cellStyle name="Normal 54 12" xfId="33722"/>
    <cellStyle name="Normal 54 12 2" xfId="33723"/>
    <cellStyle name="Normal 54 13" xfId="33724"/>
    <cellStyle name="Normal 54 13 2" xfId="33725"/>
    <cellStyle name="Normal 54 14" xfId="33726"/>
    <cellStyle name="Normal 54 14 2" xfId="33727"/>
    <cellStyle name="Normal 54 15" xfId="33728"/>
    <cellStyle name="Normal 54 15 2" xfId="33729"/>
    <cellStyle name="Normal 54 16" xfId="33730"/>
    <cellStyle name="Normal 54 16 2" xfId="33731"/>
    <cellStyle name="Normal 54 17" xfId="33732"/>
    <cellStyle name="Normal 54 17 2" xfId="33733"/>
    <cellStyle name="Normal 54 18" xfId="33734"/>
    <cellStyle name="Normal 54 18 2" xfId="33735"/>
    <cellStyle name="Normal 54 19" xfId="33736"/>
    <cellStyle name="Normal 54 19 2" xfId="33737"/>
    <cellStyle name="Normal 54 2" xfId="33738"/>
    <cellStyle name="Normal 54 2 2" xfId="33739"/>
    <cellStyle name="Normal 54 20" xfId="33740"/>
    <cellStyle name="Normal 54 20 2" xfId="33741"/>
    <cellStyle name="Normal 54 21" xfId="33742"/>
    <cellStyle name="Normal 54 21 2" xfId="33743"/>
    <cellStyle name="Normal 54 22" xfId="33744"/>
    <cellStyle name="Normal 54 22 2" xfId="33745"/>
    <cellStyle name="Normal 54 23" xfId="33746"/>
    <cellStyle name="Normal 54 23 2" xfId="33747"/>
    <cellStyle name="Normal 54 24" xfId="33748"/>
    <cellStyle name="Normal 54 24 2" xfId="33749"/>
    <cellStyle name="Normal 54 25" xfId="33750"/>
    <cellStyle name="Normal 54 25 2" xfId="33751"/>
    <cellStyle name="Normal 54 26" xfId="33752"/>
    <cellStyle name="Normal 54 26 2" xfId="33753"/>
    <cellStyle name="Normal 54 27" xfId="33754"/>
    <cellStyle name="Normal 54 27 2" xfId="33755"/>
    <cellStyle name="Normal 54 28" xfId="33756"/>
    <cellStyle name="Normal 54 28 2" xfId="33757"/>
    <cellStyle name="Normal 54 29" xfId="33758"/>
    <cellStyle name="Normal 54 29 2" xfId="33759"/>
    <cellStyle name="Normal 54 3" xfId="33760"/>
    <cellStyle name="Normal 54 3 2" xfId="33761"/>
    <cellStyle name="Normal 54 30" xfId="33762"/>
    <cellStyle name="Normal 54 30 2" xfId="33763"/>
    <cellStyle name="Normal 54 31" xfId="33764"/>
    <cellStyle name="Normal 54 31 2" xfId="33765"/>
    <cellStyle name="Normal 54 32" xfId="33766"/>
    <cellStyle name="Normal 54 32 2" xfId="33767"/>
    <cellStyle name="Normal 54 33" xfId="33768"/>
    <cellStyle name="Normal 54 33 2" xfId="33769"/>
    <cellStyle name="Normal 54 34" xfId="33770"/>
    <cellStyle name="Normal 54 34 2" xfId="33771"/>
    <cellStyle name="Normal 54 35" xfId="33772"/>
    <cellStyle name="Normal 54 35 2" xfId="33773"/>
    <cellStyle name="Normal 54 36" xfId="33774"/>
    <cellStyle name="Normal 54 36 2" xfId="33775"/>
    <cellStyle name="Normal 54 37" xfId="33776"/>
    <cellStyle name="Normal 54 37 2" xfId="33777"/>
    <cellStyle name="Normal 54 37 2 2" xfId="33778"/>
    <cellStyle name="Normal 54 37 3" xfId="33779"/>
    <cellStyle name="Normal 54 37 3 2" xfId="33780"/>
    <cellStyle name="Normal 54 37 4" xfId="33781"/>
    <cellStyle name="Normal 54 38" xfId="33782"/>
    <cellStyle name="Normal 54 38 2" xfId="33783"/>
    <cellStyle name="Normal 54 38 2 2" xfId="33784"/>
    <cellStyle name="Normal 54 38 3" xfId="33785"/>
    <cellStyle name="Normal 54 38 3 2" xfId="33786"/>
    <cellStyle name="Normal 54 38 4" xfId="33787"/>
    <cellStyle name="Normal 54 39" xfId="33788"/>
    <cellStyle name="Normal 54 39 2" xfId="33789"/>
    <cellStyle name="Normal 54 39 2 2" xfId="33790"/>
    <cellStyle name="Normal 54 39 3" xfId="33791"/>
    <cellStyle name="Normal 54 39 3 2" xfId="33792"/>
    <cellStyle name="Normal 54 39 4" xfId="33793"/>
    <cellStyle name="Normal 54 4" xfId="33794"/>
    <cellStyle name="Normal 54 4 2" xfId="33795"/>
    <cellStyle name="Normal 54 4 3" xfId="33796"/>
    <cellStyle name="Normal 54 4 3 2" xfId="33797"/>
    <cellStyle name="Normal 54 4 4" xfId="33798"/>
    <cellStyle name="Normal 54 40" xfId="33799"/>
    <cellStyle name="Normal 54 40 2" xfId="33800"/>
    <cellStyle name="Normal 54 40 2 2" xfId="33801"/>
    <cellStyle name="Normal 54 40 3" xfId="33802"/>
    <cellStyle name="Normal 54 40 3 2" xfId="33803"/>
    <cellStyle name="Normal 54 40 4" xfId="33804"/>
    <cellStyle name="Normal 54 41" xfId="33805"/>
    <cellStyle name="Normal 54 41 2" xfId="33806"/>
    <cellStyle name="Normal 54 41 2 2" xfId="33807"/>
    <cellStyle name="Normal 54 41 3" xfId="33808"/>
    <cellStyle name="Normal 54 41 3 2" xfId="33809"/>
    <cellStyle name="Normal 54 41 4" xfId="33810"/>
    <cellStyle name="Normal 54 42" xfId="33811"/>
    <cellStyle name="Normal 54 42 2" xfId="33812"/>
    <cellStyle name="Normal 54 42 2 2" xfId="33813"/>
    <cellStyle name="Normal 54 42 3" xfId="33814"/>
    <cellStyle name="Normal 54 42 3 2" xfId="33815"/>
    <cellStyle name="Normal 54 42 4" xfId="33816"/>
    <cellStyle name="Normal 54 43" xfId="33817"/>
    <cellStyle name="Normal 54 43 2" xfId="33818"/>
    <cellStyle name="Normal 54 43 2 2" xfId="33819"/>
    <cellStyle name="Normal 54 43 3" xfId="33820"/>
    <cellStyle name="Normal 54 43 3 2" xfId="33821"/>
    <cellStyle name="Normal 54 43 4" xfId="33822"/>
    <cellStyle name="Normal 54 44" xfId="33823"/>
    <cellStyle name="Normal 54 44 2" xfId="33824"/>
    <cellStyle name="Normal 54 44 2 2" xfId="33825"/>
    <cellStyle name="Normal 54 44 3" xfId="33826"/>
    <cellStyle name="Normal 54 44 3 2" xfId="33827"/>
    <cellStyle name="Normal 54 44 4" xfId="33828"/>
    <cellStyle name="Normal 54 45" xfId="33829"/>
    <cellStyle name="Normal 54 45 2" xfId="33830"/>
    <cellStyle name="Normal 54 45 2 2" xfId="33831"/>
    <cellStyle name="Normal 54 45 3" xfId="33832"/>
    <cellStyle name="Normal 54 45 3 2" xfId="33833"/>
    <cellStyle name="Normal 54 45 4" xfId="33834"/>
    <cellStyle name="Normal 54 46" xfId="33835"/>
    <cellStyle name="Normal 54 46 2" xfId="33836"/>
    <cellStyle name="Normal 54 46 2 2" xfId="33837"/>
    <cellStyle name="Normal 54 46 3" xfId="33838"/>
    <cellStyle name="Normal 54 46 3 2" xfId="33839"/>
    <cellStyle name="Normal 54 46 4" xfId="33840"/>
    <cellStyle name="Normal 54 47" xfId="33841"/>
    <cellStyle name="Normal 54 47 2" xfId="33842"/>
    <cellStyle name="Normal 54 47 2 2" xfId="33843"/>
    <cellStyle name="Normal 54 47 3" xfId="33844"/>
    <cellStyle name="Normal 54 47 3 2" xfId="33845"/>
    <cellStyle name="Normal 54 47 4" xfId="33846"/>
    <cellStyle name="Normal 54 48" xfId="33847"/>
    <cellStyle name="Normal 54 48 2" xfId="33848"/>
    <cellStyle name="Normal 54 48 2 2" xfId="33849"/>
    <cellStyle name="Normal 54 48 3" xfId="33850"/>
    <cellStyle name="Normal 54 48 3 2" xfId="33851"/>
    <cellStyle name="Normal 54 48 4" xfId="33852"/>
    <cellStyle name="Normal 54 49" xfId="33853"/>
    <cellStyle name="Normal 54 49 2" xfId="33854"/>
    <cellStyle name="Normal 54 49 2 2" xfId="33855"/>
    <cellStyle name="Normal 54 49 3" xfId="33856"/>
    <cellStyle name="Normal 54 49 3 2" xfId="33857"/>
    <cellStyle name="Normal 54 49 4" xfId="33858"/>
    <cellStyle name="Normal 54 5" xfId="33859"/>
    <cellStyle name="Normal 54 5 2" xfId="33860"/>
    <cellStyle name="Normal 54 50" xfId="33861"/>
    <cellStyle name="Normal 54 50 2" xfId="33862"/>
    <cellStyle name="Normal 54 50 2 2" xfId="33863"/>
    <cellStyle name="Normal 54 50 3" xfId="33864"/>
    <cellStyle name="Normal 54 50 3 2" xfId="33865"/>
    <cellStyle name="Normal 54 50 4" xfId="33866"/>
    <cellStyle name="Normal 54 51" xfId="33867"/>
    <cellStyle name="Normal 54 51 2" xfId="33868"/>
    <cellStyle name="Normal 54 51 2 2" xfId="33869"/>
    <cellStyle name="Normal 54 51 3" xfId="33870"/>
    <cellStyle name="Normal 54 51 3 2" xfId="33871"/>
    <cellStyle name="Normal 54 51 4" xfId="33872"/>
    <cellStyle name="Normal 54 52" xfId="33873"/>
    <cellStyle name="Normal 54 52 2" xfId="33874"/>
    <cellStyle name="Normal 54 52 2 2" xfId="33875"/>
    <cellStyle name="Normal 54 52 3" xfId="33876"/>
    <cellStyle name="Normal 54 52 3 2" xfId="33877"/>
    <cellStyle name="Normal 54 52 4" xfId="33878"/>
    <cellStyle name="Normal 54 53" xfId="33879"/>
    <cellStyle name="Normal 54 53 2" xfId="33880"/>
    <cellStyle name="Normal 54 53 2 2" xfId="33881"/>
    <cellStyle name="Normal 54 53 3" xfId="33882"/>
    <cellStyle name="Normal 54 53 3 2" xfId="33883"/>
    <cellStyle name="Normal 54 53 4" xfId="33884"/>
    <cellStyle name="Normal 54 54" xfId="33885"/>
    <cellStyle name="Normal 54 54 2" xfId="33886"/>
    <cellStyle name="Normal 54 54 2 2" xfId="33887"/>
    <cellStyle name="Normal 54 54 3" xfId="33888"/>
    <cellStyle name="Normal 54 54 3 2" xfId="33889"/>
    <cellStyle name="Normal 54 54 4" xfId="33890"/>
    <cellStyle name="Normal 54 55" xfId="33891"/>
    <cellStyle name="Normal 54 55 2" xfId="33892"/>
    <cellStyle name="Normal 54 55 2 2" xfId="33893"/>
    <cellStyle name="Normal 54 55 3" xfId="33894"/>
    <cellStyle name="Normal 54 55 3 2" xfId="33895"/>
    <cellStyle name="Normal 54 55 4" xfId="33896"/>
    <cellStyle name="Normal 54 56" xfId="33897"/>
    <cellStyle name="Normal 54 56 2" xfId="33898"/>
    <cellStyle name="Normal 54 56 2 2" xfId="33899"/>
    <cellStyle name="Normal 54 56 3" xfId="33900"/>
    <cellStyle name="Normal 54 56 3 2" xfId="33901"/>
    <cellStyle name="Normal 54 56 4" xfId="33902"/>
    <cellStyle name="Normal 54 57" xfId="33903"/>
    <cellStyle name="Normal 54 57 2" xfId="33904"/>
    <cellStyle name="Normal 54 57 2 2" xfId="33905"/>
    <cellStyle name="Normal 54 57 3" xfId="33906"/>
    <cellStyle name="Normal 54 57 3 2" xfId="33907"/>
    <cellStyle name="Normal 54 57 4" xfId="33908"/>
    <cellStyle name="Normal 54 58" xfId="33909"/>
    <cellStyle name="Normal 54 58 2" xfId="33910"/>
    <cellStyle name="Normal 54 58 2 2" xfId="33911"/>
    <cellStyle name="Normal 54 58 3" xfId="33912"/>
    <cellStyle name="Normal 54 58 3 2" xfId="33913"/>
    <cellStyle name="Normal 54 58 4" xfId="33914"/>
    <cellStyle name="Normal 54 59" xfId="33915"/>
    <cellStyle name="Normal 54 59 2" xfId="33916"/>
    <cellStyle name="Normal 54 59 2 2" xfId="33917"/>
    <cellStyle name="Normal 54 59 3" xfId="33918"/>
    <cellStyle name="Normal 54 59 3 2" xfId="33919"/>
    <cellStyle name="Normal 54 59 4" xfId="33920"/>
    <cellStyle name="Normal 54 6" xfId="33921"/>
    <cellStyle name="Normal 54 6 2" xfId="33922"/>
    <cellStyle name="Normal 54 60" xfId="33923"/>
    <cellStyle name="Normal 54 60 2" xfId="33924"/>
    <cellStyle name="Normal 54 60 2 2" xfId="33925"/>
    <cellStyle name="Normal 54 60 3" xfId="33926"/>
    <cellStyle name="Normal 54 60 3 2" xfId="33927"/>
    <cellStyle name="Normal 54 60 4" xfId="33928"/>
    <cellStyle name="Normal 54 61" xfId="33929"/>
    <cellStyle name="Normal 54 61 2" xfId="33930"/>
    <cellStyle name="Normal 54 61 2 2" xfId="33931"/>
    <cellStyle name="Normal 54 61 3" xfId="33932"/>
    <cellStyle name="Normal 54 61 3 2" xfId="33933"/>
    <cellStyle name="Normal 54 61 4" xfId="33934"/>
    <cellStyle name="Normal 54 62" xfId="33935"/>
    <cellStyle name="Normal 54 62 2" xfId="33936"/>
    <cellStyle name="Normal 54 62 2 2" xfId="33937"/>
    <cellStyle name="Normal 54 62 3" xfId="33938"/>
    <cellStyle name="Normal 54 62 3 2" xfId="33939"/>
    <cellStyle name="Normal 54 62 4" xfId="33940"/>
    <cellStyle name="Normal 54 63" xfId="33941"/>
    <cellStyle name="Normal 54 63 2" xfId="33942"/>
    <cellStyle name="Normal 54 63 2 2" xfId="33943"/>
    <cellStyle name="Normal 54 63 3" xfId="33944"/>
    <cellStyle name="Normal 54 63 3 2" xfId="33945"/>
    <cellStyle name="Normal 54 63 4" xfId="33946"/>
    <cellStyle name="Normal 54 64" xfId="33947"/>
    <cellStyle name="Normal 54 64 2" xfId="33948"/>
    <cellStyle name="Normal 54 64 2 2" xfId="33949"/>
    <cellStyle name="Normal 54 64 3" xfId="33950"/>
    <cellStyle name="Normal 54 64 3 2" xfId="33951"/>
    <cellStyle name="Normal 54 64 4" xfId="33952"/>
    <cellStyle name="Normal 54 65" xfId="33953"/>
    <cellStyle name="Normal 54 65 2" xfId="33954"/>
    <cellStyle name="Normal 54 65 2 2" xfId="33955"/>
    <cellStyle name="Normal 54 65 3" xfId="33956"/>
    <cellStyle name="Normal 54 65 3 2" xfId="33957"/>
    <cellStyle name="Normal 54 65 4" xfId="33958"/>
    <cellStyle name="Normal 54 66" xfId="33959"/>
    <cellStyle name="Normal 54 66 2" xfId="33960"/>
    <cellStyle name="Normal 54 66 2 2" xfId="33961"/>
    <cellStyle name="Normal 54 66 3" xfId="33962"/>
    <cellStyle name="Normal 54 66 3 2" xfId="33963"/>
    <cellStyle name="Normal 54 66 4" xfId="33964"/>
    <cellStyle name="Normal 54 67" xfId="33965"/>
    <cellStyle name="Normal 54 67 2" xfId="33966"/>
    <cellStyle name="Normal 54 67 2 2" xfId="33967"/>
    <cellStyle name="Normal 54 67 3" xfId="33968"/>
    <cellStyle name="Normal 54 67 3 2" xfId="33969"/>
    <cellStyle name="Normal 54 67 4" xfId="33970"/>
    <cellStyle name="Normal 54 68" xfId="33971"/>
    <cellStyle name="Normal 54 68 2" xfId="33972"/>
    <cellStyle name="Normal 54 68 2 2" xfId="33973"/>
    <cellStyle name="Normal 54 68 3" xfId="33974"/>
    <cellStyle name="Normal 54 68 3 2" xfId="33975"/>
    <cellStyle name="Normal 54 68 4" xfId="33976"/>
    <cellStyle name="Normal 54 69" xfId="33977"/>
    <cellStyle name="Normal 54 69 2" xfId="33978"/>
    <cellStyle name="Normal 54 69 2 2" xfId="33979"/>
    <cellStyle name="Normal 54 69 3" xfId="33980"/>
    <cellStyle name="Normal 54 69 3 2" xfId="33981"/>
    <cellStyle name="Normal 54 69 4" xfId="33982"/>
    <cellStyle name="Normal 54 7" xfId="33983"/>
    <cellStyle name="Normal 54 7 2" xfId="33984"/>
    <cellStyle name="Normal 54 70" xfId="33985"/>
    <cellStyle name="Normal 54 70 2" xfId="33986"/>
    <cellStyle name="Normal 54 70 2 2" xfId="33987"/>
    <cellStyle name="Normal 54 70 3" xfId="33988"/>
    <cellStyle name="Normal 54 70 3 2" xfId="33989"/>
    <cellStyle name="Normal 54 70 4" xfId="33990"/>
    <cellStyle name="Normal 54 71" xfId="33991"/>
    <cellStyle name="Normal 54 71 2" xfId="33992"/>
    <cellStyle name="Normal 54 71 2 2" xfId="33993"/>
    <cellStyle name="Normal 54 71 3" xfId="33994"/>
    <cellStyle name="Normal 54 71 3 2" xfId="33995"/>
    <cellStyle name="Normal 54 71 4" xfId="33996"/>
    <cellStyle name="Normal 54 72" xfId="33997"/>
    <cellStyle name="Normal 54 72 2" xfId="33998"/>
    <cellStyle name="Normal 54 72 2 2" xfId="33999"/>
    <cellStyle name="Normal 54 72 3" xfId="34000"/>
    <cellStyle name="Normal 54 72 3 2" xfId="34001"/>
    <cellStyle name="Normal 54 72 4" xfId="34002"/>
    <cellStyle name="Normal 54 73" xfId="34003"/>
    <cellStyle name="Normal 54 73 2" xfId="34004"/>
    <cellStyle name="Normal 54 73 2 2" xfId="34005"/>
    <cellStyle name="Normal 54 73 3" xfId="34006"/>
    <cellStyle name="Normal 54 73 3 2" xfId="34007"/>
    <cellStyle name="Normal 54 73 4" xfId="34008"/>
    <cellStyle name="Normal 54 74" xfId="34009"/>
    <cellStyle name="Normal 54 74 2" xfId="34010"/>
    <cellStyle name="Normal 54 75" xfId="34011"/>
    <cellStyle name="Normal 54 75 2" xfId="34012"/>
    <cellStyle name="Normal 54 76" xfId="34013"/>
    <cellStyle name="Normal 54 76 2" xfId="34014"/>
    <cellStyle name="Normal 54 77" xfId="34015"/>
    <cellStyle name="Normal 54 77 2" xfId="34016"/>
    <cellStyle name="Normal 54 78" xfId="34017"/>
    <cellStyle name="Normal 54 78 2" xfId="34018"/>
    <cellStyle name="Normal 54 79" xfId="34019"/>
    <cellStyle name="Normal 54 79 2" xfId="34020"/>
    <cellStyle name="Normal 54 8" xfId="34021"/>
    <cellStyle name="Normal 54 8 2" xfId="34022"/>
    <cellStyle name="Normal 54 80" xfId="34023"/>
    <cellStyle name="Normal 54 80 2" xfId="34024"/>
    <cellStyle name="Normal 54 81" xfId="34025"/>
    <cellStyle name="Normal 54 81 2" xfId="34026"/>
    <cellStyle name="Normal 54 82" xfId="34027"/>
    <cellStyle name="Normal 54 82 2" xfId="34028"/>
    <cellStyle name="Normal 54 83" xfId="34029"/>
    <cellStyle name="Normal 54 83 2" xfId="34030"/>
    <cellStyle name="Normal 54 84" xfId="34031"/>
    <cellStyle name="Normal 54 84 2" xfId="34032"/>
    <cellStyle name="Normal 54 85" xfId="34033"/>
    <cellStyle name="Normal 54 85 2" xfId="34034"/>
    <cellStyle name="Normal 54 86" xfId="34035"/>
    <cellStyle name="Normal 54 86 2" xfId="34036"/>
    <cellStyle name="Normal 54 87" xfId="34037"/>
    <cellStyle name="Normal 54 87 2" xfId="34038"/>
    <cellStyle name="Normal 54 88" xfId="34039"/>
    <cellStyle name="Normal 54 88 2" xfId="34040"/>
    <cellStyle name="Normal 54 89" xfId="34041"/>
    <cellStyle name="Normal 54 89 2" xfId="34042"/>
    <cellStyle name="Normal 54 9" xfId="34043"/>
    <cellStyle name="Normal 54 9 2" xfId="34044"/>
    <cellStyle name="Normal 54 90" xfId="34045"/>
    <cellStyle name="Normal 54 90 2" xfId="34046"/>
    <cellStyle name="Normal 54 91" xfId="34047"/>
    <cellStyle name="Normal 54 91 2" xfId="34048"/>
    <cellStyle name="Normal 54 92" xfId="34049"/>
    <cellStyle name="Normal 54 92 2" xfId="34050"/>
    <cellStyle name="Normal 54 93" xfId="34051"/>
    <cellStyle name="Normal 54 93 2" xfId="34052"/>
    <cellStyle name="Normal 54 94" xfId="34053"/>
    <cellStyle name="Normal 54 94 2" xfId="34054"/>
    <cellStyle name="Normal 54 95" xfId="34055"/>
    <cellStyle name="Normal 54 95 2" xfId="34056"/>
    <cellStyle name="Normal 54 96" xfId="34057"/>
    <cellStyle name="Normal 54 96 2" xfId="34058"/>
    <cellStyle name="Normal 54 97" xfId="34059"/>
    <cellStyle name="Normal 54 97 2" xfId="34060"/>
    <cellStyle name="Normal 54 98" xfId="34061"/>
    <cellStyle name="Normal 54 98 2" xfId="34062"/>
    <cellStyle name="Normal 54 99" xfId="34063"/>
    <cellStyle name="Normal 54 99 2" xfId="34064"/>
    <cellStyle name="Normal 55" xfId="34065"/>
    <cellStyle name="Normal 55 10" xfId="34066"/>
    <cellStyle name="Normal 55 10 2" xfId="34067"/>
    <cellStyle name="Normal 55 100" xfId="34068"/>
    <cellStyle name="Normal 55 100 2" xfId="34069"/>
    <cellStyle name="Normal 55 101" xfId="34070"/>
    <cellStyle name="Normal 55 101 2" xfId="34071"/>
    <cellStyle name="Normal 55 102" xfId="34072"/>
    <cellStyle name="Normal 55 102 2" xfId="34073"/>
    <cellStyle name="Normal 55 103" xfId="34074"/>
    <cellStyle name="Normal 55 103 2" xfId="34075"/>
    <cellStyle name="Normal 55 104" xfId="34076"/>
    <cellStyle name="Normal 55 11" xfId="34077"/>
    <cellStyle name="Normal 55 11 2" xfId="34078"/>
    <cellStyle name="Normal 55 12" xfId="34079"/>
    <cellStyle name="Normal 55 12 2" xfId="34080"/>
    <cellStyle name="Normal 55 13" xfId="34081"/>
    <cellStyle name="Normal 55 13 2" xfId="34082"/>
    <cellStyle name="Normal 55 14" xfId="34083"/>
    <cellStyle name="Normal 55 14 2" xfId="34084"/>
    <cellStyle name="Normal 55 15" xfId="34085"/>
    <cellStyle name="Normal 55 15 2" xfId="34086"/>
    <cellStyle name="Normal 55 16" xfId="34087"/>
    <cellStyle name="Normal 55 16 2" xfId="34088"/>
    <cellStyle name="Normal 55 17" xfId="34089"/>
    <cellStyle name="Normal 55 17 2" xfId="34090"/>
    <cellStyle name="Normal 55 18" xfId="34091"/>
    <cellStyle name="Normal 55 18 2" xfId="34092"/>
    <cellStyle name="Normal 55 19" xfId="34093"/>
    <cellStyle name="Normal 55 19 2" xfId="34094"/>
    <cellStyle name="Normal 55 2" xfId="34095"/>
    <cellStyle name="Normal 55 2 2" xfId="34096"/>
    <cellStyle name="Normal 55 20" xfId="34097"/>
    <cellStyle name="Normal 55 20 2" xfId="34098"/>
    <cellStyle name="Normal 55 21" xfId="34099"/>
    <cellStyle name="Normal 55 21 2" xfId="34100"/>
    <cellStyle name="Normal 55 22" xfId="34101"/>
    <cellStyle name="Normal 55 22 2" xfId="34102"/>
    <cellStyle name="Normal 55 23" xfId="34103"/>
    <cellStyle name="Normal 55 23 2" xfId="34104"/>
    <cellStyle name="Normal 55 24" xfId="34105"/>
    <cellStyle name="Normal 55 24 2" xfId="34106"/>
    <cellStyle name="Normal 55 25" xfId="34107"/>
    <cellStyle name="Normal 55 25 2" xfId="34108"/>
    <cellStyle name="Normal 55 26" xfId="34109"/>
    <cellStyle name="Normal 55 26 2" xfId="34110"/>
    <cellStyle name="Normal 55 27" xfId="34111"/>
    <cellStyle name="Normal 55 27 2" xfId="34112"/>
    <cellStyle name="Normal 55 28" xfId="34113"/>
    <cellStyle name="Normal 55 28 2" xfId="34114"/>
    <cellStyle name="Normal 55 29" xfId="34115"/>
    <cellStyle name="Normal 55 29 2" xfId="34116"/>
    <cellStyle name="Normal 55 3" xfId="34117"/>
    <cellStyle name="Normal 55 3 2" xfId="34118"/>
    <cellStyle name="Normal 55 30" xfId="34119"/>
    <cellStyle name="Normal 55 30 2" xfId="34120"/>
    <cellStyle name="Normal 55 31" xfId="34121"/>
    <cellStyle name="Normal 55 31 2" xfId="34122"/>
    <cellStyle name="Normal 55 32" xfId="34123"/>
    <cellStyle name="Normal 55 32 2" xfId="34124"/>
    <cellStyle name="Normal 55 33" xfId="34125"/>
    <cellStyle name="Normal 55 33 2" xfId="34126"/>
    <cellStyle name="Normal 55 34" xfId="34127"/>
    <cellStyle name="Normal 55 34 2" xfId="34128"/>
    <cellStyle name="Normal 55 35" xfId="34129"/>
    <cellStyle name="Normal 55 35 2" xfId="34130"/>
    <cellStyle name="Normal 55 36" xfId="34131"/>
    <cellStyle name="Normal 55 36 2" xfId="34132"/>
    <cellStyle name="Normal 55 37" xfId="34133"/>
    <cellStyle name="Normal 55 37 2" xfId="34134"/>
    <cellStyle name="Normal 55 37 2 2" xfId="34135"/>
    <cellStyle name="Normal 55 37 3" xfId="34136"/>
    <cellStyle name="Normal 55 37 3 2" xfId="34137"/>
    <cellStyle name="Normal 55 37 4" xfId="34138"/>
    <cellStyle name="Normal 55 38" xfId="34139"/>
    <cellStyle name="Normal 55 38 2" xfId="34140"/>
    <cellStyle name="Normal 55 38 2 2" xfId="34141"/>
    <cellStyle name="Normal 55 38 3" xfId="34142"/>
    <cellStyle name="Normal 55 38 3 2" xfId="34143"/>
    <cellStyle name="Normal 55 38 4" xfId="34144"/>
    <cellStyle name="Normal 55 39" xfId="34145"/>
    <cellStyle name="Normal 55 39 2" xfId="34146"/>
    <cellStyle name="Normal 55 39 2 2" xfId="34147"/>
    <cellStyle name="Normal 55 39 3" xfId="34148"/>
    <cellStyle name="Normal 55 39 3 2" xfId="34149"/>
    <cellStyle name="Normal 55 39 4" xfId="34150"/>
    <cellStyle name="Normal 55 4" xfId="34151"/>
    <cellStyle name="Normal 55 4 2" xfId="34152"/>
    <cellStyle name="Normal 55 4 3" xfId="34153"/>
    <cellStyle name="Normal 55 4 3 2" xfId="34154"/>
    <cellStyle name="Normal 55 4 4" xfId="34155"/>
    <cellStyle name="Normal 55 40" xfId="34156"/>
    <cellStyle name="Normal 55 40 2" xfId="34157"/>
    <cellStyle name="Normal 55 40 2 2" xfId="34158"/>
    <cellStyle name="Normal 55 40 3" xfId="34159"/>
    <cellStyle name="Normal 55 40 3 2" xfId="34160"/>
    <cellStyle name="Normal 55 40 4" xfId="34161"/>
    <cellStyle name="Normal 55 41" xfId="34162"/>
    <cellStyle name="Normal 55 41 2" xfId="34163"/>
    <cellStyle name="Normal 55 41 2 2" xfId="34164"/>
    <cellStyle name="Normal 55 41 3" xfId="34165"/>
    <cellStyle name="Normal 55 41 3 2" xfId="34166"/>
    <cellStyle name="Normal 55 41 4" xfId="34167"/>
    <cellStyle name="Normal 55 42" xfId="34168"/>
    <cellStyle name="Normal 55 42 2" xfId="34169"/>
    <cellStyle name="Normal 55 42 2 2" xfId="34170"/>
    <cellStyle name="Normal 55 42 3" xfId="34171"/>
    <cellStyle name="Normal 55 42 3 2" xfId="34172"/>
    <cellStyle name="Normal 55 42 4" xfId="34173"/>
    <cellStyle name="Normal 55 43" xfId="34174"/>
    <cellStyle name="Normal 55 43 2" xfId="34175"/>
    <cellStyle name="Normal 55 43 2 2" xfId="34176"/>
    <cellStyle name="Normal 55 43 3" xfId="34177"/>
    <cellStyle name="Normal 55 43 3 2" xfId="34178"/>
    <cellStyle name="Normal 55 43 4" xfId="34179"/>
    <cellStyle name="Normal 55 44" xfId="34180"/>
    <cellStyle name="Normal 55 44 2" xfId="34181"/>
    <cellStyle name="Normal 55 44 2 2" xfId="34182"/>
    <cellStyle name="Normal 55 44 3" xfId="34183"/>
    <cellStyle name="Normal 55 44 3 2" xfId="34184"/>
    <cellStyle name="Normal 55 44 4" xfId="34185"/>
    <cellStyle name="Normal 55 45" xfId="34186"/>
    <cellStyle name="Normal 55 45 2" xfId="34187"/>
    <cellStyle name="Normal 55 45 2 2" xfId="34188"/>
    <cellStyle name="Normal 55 45 3" xfId="34189"/>
    <cellStyle name="Normal 55 45 3 2" xfId="34190"/>
    <cellStyle name="Normal 55 45 4" xfId="34191"/>
    <cellStyle name="Normal 55 46" xfId="34192"/>
    <cellStyle name="Normal 55 46 2" xfId="34193"/>
    <cellStyle name="Normal 55 46 2 2" xfId="34194"/>
    <cellStyle name="Normal 55 46 3" xfId="34195"/>
    <cellStyle name="Normal 55 46 3 2" xfId="34196"/>
    <cellStyle name="Normal 55 46 4" xfId="34197"/>
    <cellStyle name="Normal 55 47" xfId="34198"/>
    <cellStyle name="Normal 55 47 2" xfId="34199"/>
    <cellStyle name="Normal 55 47 2 2" xfId="34200"/>
    <cellStyle name="Normal 55 47 3" xfId="34201"/>
    <cellStyle name="Normal 55 47 3 2" xfId="34202"/>
    <cellStyle name="Normal 55 47 4" xfId="34203"/>
    <cellStyle name="Normal 55 48" xfId="34204"/>
    <cellStyle name="Normal 55 48 2" xfId="34205"/>
    <cellStyle name="Normal 55 48 2 2" xfId="34206"/>
    <cellStyle name="Normal 55 48 3" xfId="34207"/>
    <cellStyle name="Normal 55 48 3 2" xfId="34208"/>
    <cellStyle name="Normal 55 48 4" xfId="34209"/>
    <cellStyle name="Normal 55 49" xfId="34210"/>
    <cellStyle name="Normal 55 49 2" xfId="34211"/>
    <cellStyle name="Normal 55 49 2 2" xfId="34212"/>
    <cellStyle name="Normal 55 49 3" xfId="34213"/>
    <cellStyle name="Normal 55 49 3 2" xfId="34214"/>
    <cellStyle name="Normal 55 49 4" xfId="34215"/>
    <cellStyle name="Normal 55 5" xfId="34216"/>
    <cellStyle name="Normal 55 5 2" xfId="34217"/>
    <cellStyle name="Normal 55 50" xfId="34218"/>
    <cellStyle name="Normal 55 50 2" xfId="34219"/>
    <cellStyle name="Normal 55 50 2 2" xfId="34220"/>
    <cellStyle name="Normal 55 50 3" xfId="34221"/>
    <cellStyle name="Normal 55 50 3 2" xfId="34222"/>
    <cellStyle name="Normal 55 50 4" xfId="34223"/>
    <cellStyle name="Normal 55 51" xfId="34224"/>
    <cellStyle name="Normal 55 51 2" xfId="34225"/>
    <cellStyle name="Normal 55 51 2 2" xfId="34226"/>
    <cellStyle name="Normal 55 51 3" xfId="34227"/>
    <cellStyle name="Normal 55 51 3 2" xfId="34228"/>
    <cellStyle name="Normal 55 51 4" xfId="34229"/>
    <cellStyle name="Normal 55 52" xfId="34230"/>
    <cellStyle name="Normal 55 52 2" xfId="34231"/>
    <cellStyle name="Normal 55 52 2 2" xfId="34232"/>
    <cellStyle name="Normal 55 52 3" xfId="34233"/>
    <cellStyle name="Normal 55 52 3 2" xfId="34234"/>
    <cellStyle name="Normal 55 52 4" xfId="34235"/>
    <cellStyle name="Normal 55 53" xfId="34236"/>
    <cellStyle name="Normal 55 53 2" xfId="34237"/>
    <cellStyle name="Normal 55 53 2 2" xfId="34238"/>
    <cellStyle name="Normal 55 53 3" xfId="34239"/>
    <cellStyle name="Normal 55 53 3 2" xfId="34240"/>
    <cellStyle name="Normal 55 53 4" xfId="34241"/>
    <cellStyle name="Normal 55 54" xfId="34242"/>
    <cellStyle name="Normal 55 54 2" xfId="34243"/>
    <cellStyle name="Normal 55 54 2 2" xfId="34244"/>
    <cellStyle name="Normal 55 54 3" xfId="34245"/>
    <cellStyle name="Normal 55 54 3 2" xfId="34246"/>
    <cellStyle name="Normal 55 54 4" xfId="34247"/>
    <cellStyle name="Normal 55 55" xfId="34248"/>
    <cellStyle name="Normal 55 55 2" xfId="34249"/>
    <cellStyle name="Normal 55 55 2 2" xfId="34250"/>
    <cellStyle name="Normal 55 55 3" xfId="34251"/>
    <cellStyle name="Normal 55 55 3 2" xfId="34252"/>
    <cellStyle name="Normal 55 55 4" xfId="34253"/>
    <cellStyle name="Normal 55 56" xfId="34254"/>
    <cellStyle name="Normal 55 56 2" xfId="34255"/>
    <cellStyle name="Normal 55 56 2 2" xfId="34256"/>
    <cellStyle name="Normal 55 56 3" xfId="34257"/>
    <cellStyle name="Normal 55 56 3 2" xfId="34258"/>
    <cellStyle name="Normal 55 56 4" xfId="34259"/>
    <cellStyle name="Normal 55 57" xfId="34260"/>
    <cellStyle name="Normal 55 57 2" xfId="34261"/>
    <cellStyle name="Normal 55 57 2 2" xfId="34262"/>
    <cellStyle name="Normal 55 57 3" xfId="34263"/>
    <cellStyle name="Normal 55 57 3 2" xfId="34264"/>
    <cellStyle name="Normal 55 57 4" xfId="34265"/>
    <cellStyle name="Normal 55 58" xfId="34266"/>
    <cellStyle name="Normal 55 58 2" xfId="34267"/>
    <cellStyle name="Normal 55 58 2 2" xfId="34268"/>
    <cellStyle name="Normal 55 58 3" xfId="34269"/>
    <cellStyle name="Normal 55 58 3 2" xfId="34270"/>
    <cellStyle name="Normal 55 58 4" xfId="34271"/>
    <cellStyle name="Normal 55 59" xfId="34272"/>
    <cellStyle name="Normal 55 59 2" xfId="34273"/>
    <cellStyle name="Normal 55 59 2 2" xfId="34274"/>
    <cellStyle name="Normal 55 59 3" xfId="34275"/>
    <cellStyle name="Normal 55 59 3 2" xfId="34276"/>
    <cellStyle name="Normal 55 59 4" xfId="34277"/>
    <cellStyle name="Normal 55 6" xfId="34278"/>
    <cellStyle name="Normal 55 6 2" xfId="34279"/>
    <cellStyle name="Normal 55 60" xfId="34280"/>
    <cellStyle name="Normal 55 60 2" xfId="34281"/>
    <cellStyle name="Normal 55 60 2 2" xfId="34282"/>
    <cellStyle name="Normal 55 60 3" xfId="34283"/>
    <cellStyle name="Normal 55 60 3 2" xfId="34284"/>
    <cellStyle name="Normal 55 60 4" xfId="34285"/>
    <cellStyle name="Normal 55 61" xfId="34286"/>
    <cellStyle name="Normal 55 61 2" xfId="34287"/>
    <cellStyle name="Normal 55 61 2 2" xfId="34288"/>
    <cellStyle name="Normal 55 61 3" xfId="34289"/>
    <cellStyle name="Normal 55 61 3 2" xfId="34290"/>
    <cellStyle name="Normal 55 61 4" xfId="34291"/>
    <cellStyle name="Normal 55 62" xfId="34292"/>
    <cellStyle name="Normal 55 62 2" xfId="34293"/>
    <cellStyle name="Normal 55 62 2 2" xfId="34294"/>
    <cellStyle name="Normal 55 62 3" xfId="34295"/>
    <cellStyle name="Normal 55 62 3 2" xfId="34296"/>
    <cellStyle name="Normal 55 62 4" xfId="34297"/>
    <cellStyle name="Normal 55 63" xfId="34298"/>
    <cellStyle name="Normal 55 63 2" xfId="34299"/>
    <cellStyle name="Normal 55 63 2 2" xfId="34300"/>
    <cellStyle name="Normal 55 63 3" xfId="34301"/>
    <cellStyle name="Normal 55 63 3 2" xfId="34302"/>
    <cellStyle name="Normal 55 63 4" xfId="34303"/>
    <cellStyle name="Normal 55 64" xfId="34304"/>
    <cellStyle name="Normal 55 64 2" xfId="34305"/>
    <cellStyle name="Normal 55 64 2 2" xfId="34306"/>
    <cellStyle name="Normal 55 64 3" xfId="34307"/>
    <cellStyle name="Normal 55 64 3 2" xfId="34308"/>
    <cellStyle name="Normal 55 64 4" xfId="34309"/>
    <cellStyle name="Normal 55 65" xfId="34310"/>
    <cellStyle name="Normal 55 65 2" xfId="34311"/>
    <cellStyle name="Normal 55 65 2 2" xfId="34312"/>
    <cellStyle name="Normal 55 65 3" xfId="34313"/>
    <cellStyle name="Normal 55 65 3 2" xfId="34314"/>
    <cellStyle name="Normal 55 65 4" xfId="34315"/>
    <cellStyle name="Normal 55 66" xfId="34316"/>
    <cellStyle name="Normal 55 66 2" xfId="34317"/>
    <cellStyle name="Normal 55 66 2 2" xfId="34318"/>
    <cellStyle name="Normal 55 66 3" xfId="34319"/>
    <cellStyle name="Normal 55 66 3 2" xfId="34320"/>
    <cellStyle name="Normal 55 66 4" xfId="34321"/>
    <cellStyle name="Normal 55 67" xfId="34322"/>
    <cellStyle name="Normal 55 67 2" xfId="34323"/>
    <cellStyle name="Normal 55 67 2 2" xfId="34324"/>
    <cellStyle name="Normal 55 67 3" xfId="34325"/>
    <cellStyle name="Normal 55 67 3 2" xfId="34326"/>
    <cellStyle name="Normal 55 67 4" xfId="34327"/>
    <cellStyle name="Normal 55 68" xfId="34328"/>
    <cellStyle name="Normal 55 68 2" xfId="34329"/>
    <cellStyle name="Normal 55 68 2 2" xfId="34330"/>
    <cellStyle name="Normal 55 68 3" xfId="34331"/>
    <cellStyle name="Normal 55 68 3 2" xfId="34332"/>
    <cellStyle name="Normal 55 68 4" xfId="34333"/>
    <cellStyle name="Normal 55 69" xfId="34334"/>
    <cellStyle name="Normal 55 69 2" xfId="34335"/>
    <cellStyle name="Normal 55 69 2 2" xfId="34336"/>
    <cellStyle name="Normal 55 69 3" xfId="34337"/>
    <cellStyle name="Normal 55 69 3 2" xfId="34338"/>
    <cellStyle name="Normal 55 69 4" xfId="34339"/>
    <cellStyle name="Normal 55 7" xfId="34340"/>
    <cellStyle name="Normal 55 7 2" xfId="34341"/>
    <cellStyle name="Normal 55 70" xfId="34342"/>
    <cellStyle name="Normal 55 70 2" xfId="34343"/>
    <cellStyle name="Normal 55 70 2 2" xfId="34344"/>
    <cellStyle name="Normal 55 70 3" xfId="34345"/>
    <cellStyle name="Normal 55 70 3 2" xfId="34346"/>
    <cellStyle name="Normal 55 70 4" xfId="34347"/>
    <cellStyle name="Normal 55 71" xfId="34348"/>
    <cellStyle name="Normal 55 71 2" xfId="34349"/>
    <cellStyle name="Normal 55 71 2 2" xfId="34350"/>
    <cellStyle name="Normal 55 71 3" xfId="34351"/>
    <cellStyle name="Normal 55 71 3 2" xfId="34352"/>
    <cellStyle name="Normal 55 71 4" xfId="34353"/>
    <cellStyle name="Normal 55 72" xfId="34354"/>
    <cellStyle name="Normal 55 72 2" xfId="34355"/>
    <cellStyle name="Normal 55 72 2 2" xfId="34356"/>
    <cellStyle name="Normal 55 72 3" xfId="34357"/>
    <cellStyle name="Normal 55 72 3 2" xfId="34358"/>
    <cellStyle name="Normal 55 72 4" xfId="34359"/>
    <cellStyle name="Normal 55 73" xfId="34360"/>
    <cellStyle name="Normal 55 73 2" xfId="34361"/>
    <cellStyle name="Normal 55 73 2 2" xfId="34362"/>
    <cellStyle name="Normal 55 73 3" xfId="34363"/>
    <cellStyle name="Normal 55 73 3 2" xfId="34364"/>
    <cellStyle name="Normal 55 73 4" xfId="34365"/>
    <cellStyle name="Normal 55 74" xfId="34366"/>
    <cellStyle name="Normal 55 74 2" xfId="34367"/>
    <cellStyle name="Normal 55 75" xfId="34368"/>
    <cellStyle name="Normal 55 75 2" xfId="34369"/>
    <cellStyle name="Normal 55 76" xfId="34370"/>
    <cellStyle name="Normal 55 76 2" xfId="34371"/>
    <cellStyle name="Normal 55 77" xfId="34372"/>
    <cellStyle name="Normal 55 77 2" xfId="34373"/>
    <cellStyle name="Normal 55 78" xfId="34374"/>
    <cellStyle name="Normal 55 78 2" xfId="34375"/>
    <cellStyle name="Normal 55 79" xfId="34376"/>
    <cellStyle name="Normal 55 79 2" xfId="34377"/>
    <cellStyle name="Normal 55 8" xfId="34378"/>
    <cellStyle name="Normal 55 8 2" xfId="34379"/>
    <cellStyle name="Normal 55 80" xfId="34380"/>
    <cellStyle name="Normal 55 80 2" xfId="34381"/>
    <cellStyle name="Normal 55 81" xfId="34382"/>
    <cellStyle name="Normal 55 81 2" xfId="34383"/>
    <cellStyle name="Normal 55 82" xfId="34384"/>
    <cellStyle name="Normal 55 82 2" xfId="34385"/>
    <cellStyle name="Normal 55 83" xfId="34386"/>
    <cellStyle name="Normal 55 83 2" xfId="34387"/>
    <cellStyle name="Normal 55 84" xfId="34388"/>
    <cellStyle name="Normal 55 84 2" xfId="34389"/>
    <cellStyle name="Normal 55 85" xfId="34390"/>
    <cellStyle name="Normal 55 85 2" xfId="34391"/>
    <cellStyle name="Normal 55 86" xfId="34392"/>
    <cellStyle name="Normal 55 86 2" xfId="34393"/>
    <cellStyle name="Normal 55 87" xfId="34394"/>
    <cellStyle name="Normal 55 87 2" xfId="34395"/>
    <cellStyle name="Normal 55 88" xfId="34396"/>
    <cellStyle name="Normal 55 88 2" xfId="34397"/>
    <cellStyle name="Normal 55 89" xfId="34398"/>
    <cellStyle name="Normal 55 89 2" xfId="34399"/>
    <cellStyle name="Normal 55 9" xfId="34400"/>
    <cellStyle name="Normal 55 9 2" xfId="34401"/>
    <cellStyle name="Normal 55 90" xfId="34402"/>
    <cellStyle name="Normal 55 90 2" xfId="34403"/>
    <cellStyle name="Normal 55 91" xfId="34404"/>
    <cellStyle name="Normal 55 91 2" xfId="34405"/>
    <cellStyle name="Normal 55 92" xfId="34406"/>
    <cellStyle name="Normal 55 92 2" xfId="34407"/>
    <cellStyle name="Normal 55 93" xfId="34408"/>
    <cellStyle name="Normal 55 93 2" xfId="34409"/>
    <cellStyle name="Normal 55 94" xfId="34410"/>
    <cellStyle name="Normal 55 94 2" xfId="34411"/>
    <cellStyle name="Normal 55 95" xfId="34412"/>
    <cellStyle name="Normal 55 95 2" xfId="34413"/>
    <cellStyle name="Normal 55 96" xfId="34414"/>
    <cellStyle name="Normal 55 96 2" xfId="34415"/>
    <cellStyle name="Normal 55 97" xfId="34416"/>
    <cellStyle name="Normal 55 97 2" xfId="34417"/>
    <cellStyle name="Normal 55 98" xfId="34418"/>
    <cellStyle name="Normal 55 98 2" xfId="34419"/>
    <cellStyle name="Normal 55 99" xfId="34420"/>
    <cellStyle name="Normal 55 99 2" xfId="34421"/>
    <cellStyle name="Normal 56" xfId="34422"/>
    <cellStyle name="Normal 56 10" xfId="34423"/>
    <cellStyle name="Normal 56 10 2" xfId="34424"/>
    <cellStyle name="Normal 56 10 3" xfId="34425"/>
    <cellStyle name="Normal 56 100" xfId="34426"/>
    <cellStyle name="Normal 56 100 2" xfId="34427"/>
    <cellStyle name="Normal 56 100 3" xfId="34428"/>
    <cellStyle name="Normal 56 101" xfId="34429"/>
    <cellStyle name="Normal 56 102" xfId="34430"/>
    <cellStyle name="Normal 56 103" xfId="34431"/>
    <cellStyle name="Normal 56 103 2" xfId="34432"/>
    <cellStyle name="Normal 56 104" xfId="34433"/>
    <cellStyle name="Normal 56 11" xfId="34434"/>
    <cellStyle name="Normal 56 11 2" xfId="34435"/>
    <cellStyle name="Normal 56 11 3" xfId="34436"/>
    <cellStyle name="Normal 56 12" xfId="34437"/>
    <cellStyle name="Normal 56 12 2" xfId="34438"/>
    <cellStyle name="Normal 56 12 3" xfId="34439"/>
    <cellStyle name="Normal 56 13" xfId="34440"/>
    <cellStyle name="Normal 56 13 2" xfId="34441"/>
    <cellStyle name="Normal 56 13 3" xfId="34442"/>
    <cellStyle name="Normal 56 14" xfId="34443"/>
    <cellStyle name="Normal 56 14 2" xfId="34444"/>
    <cellStyle name="Normal 56 14 3" xfId="34445"/>
    <cellStyle name="Normal 56 15" xfId="34446"/>
    <cellStyle name="Normal 56 15 2" xfId="34447"/>
    <cellStyle name="Normal 56 15 3" xfId="34448"/>
    <cellStyle name="Normal 56 16" xfId="34449"/>
    <cellStyle name="Normal 56 16 2" xfId="34450"/>
    <cellStyle name="Normal 56 16 3" xfId="34451"/>
    <cellStyle name="Normal 56 17" xfId="34452"/>
    <cellStyle name="Normal 56 17 2" xfId="34453"/>
    <cellStyle name="Normal 56 17 3" xfId="34454"/>
    <cellStyle name="Normal 56 18" xfId="34455"/>
    <cellStyle name="Normal 56 18 2" xfId="34456"/>
    <cellStyle name="Normal 56 18 3" xfId="34457"/>
    <cellStyle name="Normal 56 19" xfId="34458"/>
    <cellStyle name="Normal 56 19 2" xfId="34459"/>
    <cellStyle name="Normal 56 19 3" xfId="34460"/>
    <cellStyle name="Normal 56 2" xfId="34461"/>
    <cellStyle name="Normal 56 2 2" xfId="34462"/>
    <cellStyle name="Normal 56 2 3" xfId="34463"/>
    <cellStyle name="Normal 56 20" xfId="34464"/>
    <cellStyle name="Normal 56 20 2" xfId="34465"/>
    <cellStyle name="Normal 56 20 3" xfId="34466"/>
    <cellStyle name="Normal 56 21" xfId="34467"/>
    <cellStyle name="Normal 56 21 2" xfId="34468"/>
    <cellStyle name="Normal 56 21 3" xfId="34469"/>
    <cellStyle name="Normal 56 22" xfId="34470"/>
    <cellStyle name="Normal 56 22 2" xfId="34471"/>
    <cellStyle name="Normal 56 22 3" xfId="34472"/>
    <cellStyle name="Normal 56 23" xfId="34473"/>
    <cellStyle name="Normal 56 23 2" xfId="34474"/>
    <cellStyle name="Normal 56 23 3" xfId="34475"/>
    <cellStyle name="Normal 56 24" xfId="34476"/>
    <cellStyle name="Normal 56 24 2" xfId="34477"/>
    <cellStyle name="Normal 56 24 3" xfId="34478"/>
    <cellStyle name="Normal 56 25" xfId="34479"/>
    <cellStyle name="Normal 56 25 2" xfId="34480"/>
    <cellStyle name="Normal 56 25 3" xfId="34481"/>
    <cellStyle name="Normal 56 26" xfId="34482"/>
    <cellStyle name="Normal 56 26 2" xfId="34483"/>
    <cellStyle name="Normal 56 26 3" xfId="34484"/>
    <cellStyle name="Normal 56 27" xfId="34485"/>
    <cellStyle name="Normal 56 27 2" xfId="34486"/>
    <cellStyle name="Normal 56 27 3" xfId="34487"/>
    <cellStyle name="Normal 56 28" xfId="34488"/>
    <cellStyle name="Normal 56 28 2" xfId="34489"/>
    <cellStyle name="Normal 56 28 3" xfId="34490"/>
    <cellStyle name="Normal 56 29" xfId="34491"/>
    <cellStyle name="Normal 56 29 2" xfId="34492"/>
    <cellStyle name="Normal 56 29 3" xfId="34493"/>
    <cellStyle name="Normal 56 3" xfId="34494"/>
    <cellStyle name="Normal 56 3 2" xfId="34495"/>
    <cellStyle name="Normal 56 3 3" xfId="34496"/>
    <cellStyle name="Normal 56 30" xfId="34497"/>
    <cellStyle name="Normal 56 30 2" xfId="34498"/>
    <cellStyle name="Normal 56 30 3" xfId="34499"/>
    <cellStyle name="Normal 56 31" xfId="34500"/>
    <cellStyle name="Normal 56 31 2" xfId="34501"/>
    <cellStyle name="Normal 56 31 3" xfId="34502"/>
    <cellStyle name="Normal 56 32" xfId="34503"/>
    <cellStyle name="Normal 56 32 2" xfId="34504"/>
    <cellStyle name="Normal 56 32 3" xfId="34505"/>
    <cellStyle name="Normal 56 33" xfId="34506"/>
    <cellStyle name="Normal 56 33 2" xfId="34507"/>
    <cellStyle name="Normal 56 33 3" xfId="34508"/>
    <cellStyle name="Normal 56 34" xfId="34509"/>
    <cellStyle name="Normal 56 34 2" xfId="34510"/>
    <cellStyle name="Normal 56 34 3" xfId="34511"/>
    <cellStyle name="Normal 56 35" xfId="34512"/>
    <cellStyle name="Normal 56 35 2" xfId="34513"/>
    <cellStyle name="Normal 56 35 3" xfId="34514"/>
    <cellStyle name="Normal 56 36" xfId="34515"/>
    <cellStyle name="Normal 56 36 2" xfId="34516"/>
    <cellStyle name="Normal 56 36 3" xfId="34517"/>
    <cellStyle name="Normal 56 37" xfId="34518"/>
    <cellStyle name="Normal 56 37 2" xfId="34519"/>
    <cellStyle name="Normal 56 37 3" xfId="34520"/>
    <cellStyle name="Normal 56 38" xfId="34521"/>
    <cellStyle name="Normal 56 38 2" xfId="34522"/>
    <cellStyle name="Normal 56 38 3" xfId="34523"/>
    <cellStyle name="Normal 56 39" xfId="34524"/>
    <cellStyle name="Normal 56 39 2" xfId="34525"/>
    <cellStyle name="Normal 56 39 3" xfId="34526"/>
    <cellStyle name="Normal 56 4" xfId="34527"/>
    <cellStyle name="Normal 56 4 2" xfId="34528"/>
    <cellStyle name="Normal 56 4 3" xfId="34529"/>
    <cellStyle name="Normal 56 4 3 2" xfId="34530"/>
    <cellStyle name="Normal 56 4 4" xfId="34531"/>
    <cellStyle name="Normal 56 40" xfId="34532"/>
    <cellStyle name="Normal 56 40 2" xfId="34533"/>
    <cellStyle name="Normal 56 40 3" xfId="34534"/>
    <cellStyle name="Normal 56 41" xfId="34535"/>
    <cellStyle name="Normal 56 41 2" xfId="34536"/>
    <cellStyle name="Normal 56 41 3" xfId="34537"/>
    <cellStyle name="Normal 56 42" xfId="34538"/>
    <cellStyle name="Normal 56 42 2" xfId="34539"/>
    <cellStyle name="Normal 56 42 3" xfId="34540"/>
    <cellStyle name="Normal 56 43" xfId="34541"/>
    <cellStyle name="Normal 56 43 2" xfId="34542"/>
    <cellStyle name="Normal 56 43 3" xfId="34543"/>
    <cellStyle name="Normal 56 44" xfId="34544"/>
    <cellStyle name="Normal 56 44 2" xfId="34545"/>
    <cellStyle name="Normal 56 44 3" xfId="34546"/>
    <cellStyle name="Normal 56 45" xfId="34547"/>
    <cellStyle name="Normal 56 45 2" xfId="34548"/>
    <cellStyle name="Normal 56 45 3" xfId="34549"/>
    <cellStyle name="Normal 56 46" xfId="34550"/>
    <cellStyle name="Normal 56 46 2" xfId="34551"/>
    <cellStyle name="Normal 56 46 3" xfId="34552"/>
    <cellStyle name="Normal 56 47" xfId="34553"/>
    <cellStyle name="Normal 56 47 2" xfId="34554"/>
    <cellStyle name="Normal 56 47 3" xfId="34555"/>
    <cellStyle name="Normal 56 48" xfId="34556"/>
    <cellStyle name="Normal 56 48 2" xfId="34557"/>
    <cellStyle name="Normal 56 48 3" xfId="34558"/>
    <cellStyle name="Normal 56 49" xfId="34559"/>
    <cellStyle name="Normal 56 49 2" xfId="34560"/>
    <cellStyle name="Normal 56 49 3" xfId="34561"/>
    <cellStyle name="Normal 56 5" xfId="34562"/>
    <cellStyle name="Normal 56 5 2" xfId="34563"/>
    <cellStyle name="Normal 56 5 3" xfId="34564"/>
    <cellStyle name="Normal 56 50" xfId="34565"/>
    <cellStyle name="Normal 56 50 2" xfId="34566"/>
    <cellStyle name="Normal 56 50 3" xfId="34567"/>
    <cellStyle name="Normal 56 51" xfId="34568"/>
    <cellStyle name="Normal 56 51 2" xfId="34569"/>
    <cellStyle name="Normal 56 51 3" xfId="34570"/>
    <cellStyle name="Normal 56 52" xfId="34571"/>
    <cellStyle name="Normal 56 52 2" xfId="34572"/>
    <cellStyle name="Normal 56 52 3" xfId="34573"/>
    <cellStyle name="Normal 56 53" xfId="34574"/>
    <cellStyle name="Normal 56 53 2" xfId="34575"/>
    <cellStyle name="Normal 56 53 3" xfId="34576"/>
    <cellStyle name="Normal 56 54" xfId="34577"/>
    <cellStyle name="Normal 56 54 2" xfId="34578"/>
    <cellStyle name="Normal 56 54 3" xfId="34579"/>
    <cellStyle name="Normal 56 55" xfId="34580"/>
    <cellStyle name="Normal 56 55 2" xfId="34581"/>
    <cellStyle name="Normal 56 55 3" xfId="34582"/>
    <cellStyle name="Normal 56 56" xfId="34583"/>
    <cellStyle name="Normal 56 56 2" xfId="34584"/>
    <cellStyle name="Normal 56 56 3" xfId="34585"/>
    <cellStyle name="Normal 56 57" xfId="34586"/>
    <cellStyle name="Normal 56 57 2" xfId="34587"/>
    <cellStyle name="Normal 56 57 3" xfId="34588"/>
    <cellStyle name="Normal 56 58" xfId="34589"/>
    <cellStyle name="Normal 56 58 2" xfId="34590"/>
    <cellStyle name="Normal 56 58 3" xfId="34591"/>
    <cellStyle name="Normal 56 59" xfId="34592"/>
    <cellStyle name="Normal 56 59 2" xfId="34593"/>
    <cellStyle name="Normal 56 59 3" xfId="34594"/>
    <cellStyle name="Normal 56 6" xfId="34595"/>
    <cellStyle name="Normal 56 6 2" xfId="34596"/>
    <cellStyle name="Normal 56 6 3" xfId="34597"/>
    <cellStyle name="Normal 56 60" xfId="34598"/>
    <cellStyle name="Normal 56 60 2" xfId="34599"/>
    <cellStyle name="Normal 56 60 3" xfId="34600"/>
    <cellStyle name="Normal 56 61" xfId="34601"/>
    <cellStyle name="Normal 56 61 2" xfId="34602"/>
    <cellStyle name="Normal 56 61 3" xfId="34603"/>
    <cellStyle name="Normal 56 62" xfId="34604"/>
    <cellStyle name="Normal 56 62 2" xfId="34605"/>
    <cellStyle name="Normal 56 62 3" xfId="34606"/>
    <cellStyle name="Normal 56 63" xfId="34607"/>
    <cellStyle name="Normal 56 63 2" xfId="34608"/>
    <cellStyle name="Normal 56 63 3" xfId="34609"/>
    <cellStyle name="Normal 56 64" xfId="34610"/>
    <cellStyle name="Normal 56 64 2" xfId="34611"/>
    <cellStyle name="Normal 56 64 3" xfId="34612"/>
    <cellStyle name="Normal 56 65" xfId="34613"/>
    <cellStyle name="Normal 56 65 2" xfId="34614"/>
    <cellStyle name="Normal 56 65 3" xfId="34615"/>
    <cellStyle name="Normal 56 66" xfId="34616"/>
    <cellStyle name="Normal 56 66 2" xfId="34617"/>
    <cellStyle name="Normal 56 66 3" xfId="34618"/>
    <cellStyle name="Normal 56 67" xfId="34619"/>
    <cellStyle name="Normal 56 67 2" xfId="34620"/>
    <cellStyle name="Normal 56 67 3" xfId="34621"/>
    <cellStyle name="Normal 56 68" xfId="34622"/>
    <cellStyle name="Normal 56 68 2" xfId="34623"/>
    <cellStyle name="Normal 56 68 3" xfId="34624"/>
    <cellStyle name="Normal 56 69" xfId="34625"/>
    <cellStyle name="Normal 56 69 2" xfId="34626"/>
    <cellStyle name="Normal 56 69 3" xfId="34627"/>
    <cellStyle name="Normal 56 7" xfId="34628"/>
    <cellStyle name="Normal 56 7 2" xfId="34629"/>
    <cellStyle name="Normal 56 7 3" xfId="34630"/>
    <cellStyle name="Normal 56 70" xfId="34631"/>
    <cellStyle name="Normal 56 70 2" xfId="34632"/>
    <cellStyle name="Normal 56 70 3" xfId="34633"/>
    <cellStyle name="Normal 56 71" xfId="34634"/>
    <cellStyle name="Normal 56 71 2" xfId="34635"/>
    <cellStyle name="Normal 56 71 3" xfId="34636"/>
    <cellStyle name="Normal 56 72" xfId="34637"/>
    <cellStyle name="Normal 56 72 2" xfId="34638"/>
    <cellStyle name="Normal 56 72 3" xfId="34639"/>
    <cellStyle name="Normal 56 73" xfId="34640"/>
    <cellStyle name="Normal 56 73 2" xfId="34641"/>
    <cellStyle name="Normal 56 73 3" xfId="34642"/>
    <cellStyle name="Normal 56 74" xfId="34643"/>
    <cellStyle name="Normal 56 74 2" xfId="34644"/>
    <cellStyle name="Normal 56 74 3" xfId="34645"/>
    <cellStyle name="Normal 56 75" xfId="34646"/>
    <cellStyle name="Normal 56 75 2" xfId="34647"/>
    <cellStyle name="Normal 56 75 3" xfId="34648"/>
    <cellStyle name="Normal 56 76" xfId="34649"/>
    <cellStyle name="Normal 56 76 2" xfId="34650"/>
    <cellStyle name="Normal 56 76 3" xfId="34651"/>
    <cellStyle name="Normal 56 77" xfId="34652"/>
    <cellStyle name="Normal 56 77 2" xfId="34653"/>
    <cellStyle name="Normal 56 77 3" xfId="34654"/>
    <cellStyle name="Normal 56 78" xfId="34655"/>
    <cellStyle name="Normal 56 78 2" xfId="34656"/>
    <cellStyle name="Normal 56 78 3" xfId="34657"/>
    <cellStyle name="Normal 56 79" xfId="34658"/>
    <cellStyle name="Normal 56 79 2" xfId="34659"/>
    <cellStyle name="Normal 56 79 3" xfId="34660"/>
    <cellStyle name="Normal 56 8" xfId="34661"/>
    <cellStyle name="Normal 56 8 2" xfId="34662"/>
    <cellStyle name="Normal 56 8 3" xfId="34663"/>
    <cellStyle name="Normal 56 80" xfId="34664"/>
    <cellStyle name="Normal 56 80 2" xfId="34665"/>
    <cellStyle name="Normal 56 80 3" xfId="34666"/>
    <cellStyle name="Normal 56 81" xfId="34667"/>
    <cellStyle name="Normal 56 81 2" xfId="34668"/>
    <cellStyle name="Normal 56 81 3" xfId="34669"/>
    <cellStyle name="Normal 56 82" xfId="34670"/>
    <cellStyle name="Normal 56 82 2" xfId="34671"/>
    <cellStyle name="Normal 56 82 3" xfId="34672"/>
    <cellStyle name="Normal 56 83" xfId="34673"/>
    <cellStyle name="Normal 56 83 2" xfId="34674"/>
    <cellStyle name="Normal 56 83 3" xfId="34675"/>
    <cellStyle name="Normal 56 84" xfId="34676"/>
    <cellStyle name="Normal 56 84 2" xfId="34677"/>
    <cellStyle name="Normal 56 84 3" xfId="34678"/>
    <cellStyle name="Normal 56 85" xfId="34679"/>
    <cellStyle name="Normal 56 85 2" xfId="34680"/>
    <cellStyle name="Normal 56 85 3" xfId="34681"/>
    <cellStyle name="Normal 56 86" xfId="34682"/>
    <cellStyle name="Normal 56 86 2" xfId="34683"/>
    <cellStyle name="Normal 56 86 3" xfId="34684"/>
    <cellStyle name="Normal 56 87" xfId="34685"/>
    <cellStyle name="Normal 56 87 2" xfId="34686"/>
    <cellStyle name="Normal 56 87 3" xfId="34687"/>
    <cellStyle name="Normal 56 88" xfId="34688"/>
    <cellStyle name="Normal 56 88 2" xfId="34689"/>
    <cellStyle name="Normal 56 88 3" xfId="34690"/>
    <cellStyle name="Normal 56 89" xfId="34691"/>
    <cellStyle name="Normal 56 89 2" xfId="34692"/>
    <cellStyle name="Normal 56 89 3" xfId="34693"/>
    <cellStyle name="Normal 56 9" xfId="34694"/>
    <cellStyle name="Normal 56 9 2" xfId="34695"/>
    <cellStyle name="Normal 56 9 3" xfId="34696"/>
    <cellStyle name="Normal 56 90" xfId="34697"/>
    <cellStyle name="Normal 56 90 2" xfId="34698"/>
    <cellStyle name="Normal 56 90 3" xfId="34699"/>
    <cellStyle name="Normal 56 91" xfId="34700"/>
    <cellStyle name="Normal 56 91 2" xfId="34701"/>
    <cellStyle name="Normal 56 91 3" xfId="34702"/>
    <cellStyle name="Normal 56 92" xfId="34703"/>
    <cellStyle name="Normal 56 92 2" xfId="34704"/>
    <cellStyle name="Normal 56 92 3" xfId="34705"/>
    <cellStyle name="Normal 56 93" xfId="34706"/>
    <cellStyle name="Normal 56 93 2" xfId="34707"/>
    <cellStyle name="Normal 56 93 3" xfId="34708"/>
    <cellStyle name="Normal 56 94" xfId="34709"/>
    <cellStyle name="Normal 56 94 2" xfId="34710"/>
    <cellStyle name="Normal 56 94 3" xfId="34711"/>
    <cellStyle name="Normal 56 95" xfId="34712"/>
    <cellStyle name="Normal 56 95 2" xfId="34713"/>
    <cellStyle name="Normal 56 95 3" xfId="34714"/>
    <cellStyle name="Normal 56 96" xfId="34715"/>
    <cellStyle name="Normal 56 96 2" xfId="34716"/>
    <cellStyle name="Normal 56 96 3" xfId="34717"/>
    <cellStyle name="Normal 56 97" xfId="34718"/>
    <cellStyle name="Normal 56 97 2" xfId="34719"/>
    <cellStyle name="Normal 56 97 3" xfId="34720"/>
    <cellStyle name="Normal 56 98" xfId="34721"/>
    <cellStyle name="Normal 56 98 2" xfId="34722"/>
    <cellStyle name="Normal 56 98 3" xfId="34723"/>
    <cellStyle name="Normal 56 99" xfId="34724"/>
    <cellStyle name="Normal 56 99 2" xfId="34725"/>
    <cellStyle name="Normal 56 99 3" xfId="34726"/>
    <cellStyle name="Normal 57" xfId="34727"/>
    <cellStyle name="Normal 57 2" xfId="34728"/>
    <cellStyle name="Normal 57 3" xfId="34729"/>
    <cellStyle name="Normal 57 4" xfId="34730"/>
    <cellStyle name="Normal 57 4 2" xfId="34731"/>
    <cellStyle name="Normal 57 4 3" xfId="34732"/>
    <cellStyle name="Normal 57 4 3 2" xfId="34733"/>
    <cellStyle name="Normal 57 4 4" xfId="34734"/>
    <cellStyle name="Normal 58" xfId="34735"/>
    <cellStyle name="Normal 58 2" xfId="34736"/>
    <cellStyle name="Normal 58 3" xfId="34737"/>
    <cellStyle name="Normal 58 4" xfId="34738"/>
    <cellStyle name="Normal 58 4 2" xfId="34739"/>
    <cellStyle name="Normal 58 4 3" xfId="34740"/>
    <cellStyle name="Normal 58 4 3 2" xfId="34741"/>
    <cellStyle name="Normal 58 4 4" xfId="34742"/>
    <cellStyle name="Normal 59" xfId="34743"/>
    <cellStyle name="Normal 59 2" xfId="34744"/>
    <cellStyle name="Normal 59 3" xfId="34745"/>
    <cellStyle name="Normal 59 4" xfId="34746"/>
    <cellStyle name="Normal 59 4 2" xfId="34747"/>
    <cellStyle name="Normal 59 4 3" xfId="34748"/>
    <cellStyle name="Normal 59 4 3 2" xfId="34749"/>
    <cellStyle name="Normal 59 4 4" xfId="34750"/>
    <cellStyle name="Normal 6" xfId="34751"/>
    <cellStyle name="Normal 6 10" xfId="34752"/>
    <cellStyle name="Normal 6 10 2" xfId="34753"/>
    <cellStyle name="Normal 6 10 3" xfId="34754"/>
    <cellStyle name="Normal 6 11" xfId="34755"/>
    <cellStyle name="Normal 6 11 2" xfId="34756"/>
    <cellStyle name="Normal 6 11 3" xfId="34757"/>
    <cellStyle name="Normal 6 12" xfId="34758"/>
    <cellStyle name="Normal 6 12 2" xfId="34759"/>
    <cellStyle name="Normal 6 12 3" xfId="34760"/>
    <cellStyle name="Normal 6 13" xfId="34761"/>
    <cellStyle name="Normal 6 13 2" xfId="34762"/>
    <cellStyle name="Normal 6 14" xfId="34763"/>
    <cellStyle name="Normal 6 14 2" xfId="34764"/>
    <cellStyle name="Normal 6 15" xfId="34765"/>
    <cellStyle name="Normal 6 15 2" xfId="34766"/>
    <cellStyle name="Normal 6 16" xfId="34767"/>
    <cellStyle name="Normal 6 16 2" xfId="34768"/>
    <cellStyle name="Normal 6 17" xfId="34769"/>
    <cellStyle name="Normal 6 17 2" xfId="34770"/>
    <cellStyle name="Normal 6 18" xfId="34771"/>
    <cellStyle name="Normal 6 18 2" xfId="34772"/>
    <cellStyle name="Normal 6 19" xfId="34773"/>
    <cellStyle name="Normal 6 19 2" xfId="34774"/>
    <cellStyle name="Normal 6 2" xfId="34775"/>
    <cellStyle name="Normal 6 2 10" xfId="34776"/>
    <cellStyle name="Normal 6 2 10 2" xfId="34777"/>
    <cellStyle name="Normal 6 2 10 3" xfId="34778"/>
    <cellStyle name="Normal 6 2 10 4" xfId="34779"/>
    <cellStyle name="Normal 6 2 11" xfId="34780"/>
    <cellStyle name="Normal 6 2 11 2" xfId="34781"/>
    <cellStyle name="Normal 6 2 11 3" xfId="34782"/>
    <cellStyle name="Normal 6 2 11 4" xfId="34783"/>
    <cellStyle name="Normal 6 2 12" xfId="34784"/>
    <cellStyle name="Normal 6 2 12 2" xfId="34785"/>
    <cellStyle name="Normal 6 2 12 3" xfId="34786"/>
    <cellStyle name="Normal 6 2 12 4" xfId="34787"/>
    <cellStyle name="Normal 6 2 13" xfId="34788"/>
    <cellStyle name="Normal 6 2 14" xfId="34789"/>
    <cellStyle name="Normal 6 2 15" xfId="34790"/>
    <cellStyle name="Normal 6 2 16" xfId="34791"/>
    <cellStyle name="Normal 6 2 17" xfId="34792"/>
    <cellStyle name="Normal 6 2 18" xfId="34793"/>
    <cellStyle name="Normal 6 2 19" xfId="34794"/>
    <cellStyle name="Normal 6 2 2" xfId="34795"/>
    <cellStyle name="Normal 6 2 2 10" xfId="34796"/>
    <cellStyle name="Normal 6 2 2 11" xfId="34797"/>
    <cellStyle name="Normal 6 2 2 12" xfId="34798"/>
    <cellStyle name="Normal 6 2 2 13" xfId="34799"/>
    <cellStyle name="Normal 6 2 2 2" xfId="34800"/>
    <cellStyle name="Normal 6 2 2 2 10" xfId="34801"/>
    <cellStyle name="Normal 6 2 2 2 11" xfId="34802"/>
    <cellStyle name="Normal 6 2 2 2 2" xfId="34803"/>
    <cellStyle name="Normal 6 2 2 2 2 10" xfId="34804"/>
    <cellStyle name="Normal 6 2 2 2 2 11" xfId="34805"/>
    <cellStyle name="Normal 6 2 2 2 2 2" xfId="34806"/>
    <cellStyle name="Normal 6 2 2 2 2 2 2" xfId="34807"/>
    <cellStyle name="Normal 6 2 2 2 2 2 3" xfId="34808"/>
    <cellStyle name="Normal 6 2 2 2 2 2 4" xfId="34809"/>
    <cellStyle name="Normal 6 2 2 2 2 2 5" xfId="34810"/>
    <cellStyle name="Normal 6 2 2 2 2 3" xfId="34811"/>
    <cellStyle name="Normal 6 2 2 2 2 3 2" xfId="34812"/>
    <cellStyle name="Normal 6 2 2 2 2 3 2 2" xfId="34813"/>
    <cellStyle name="Normal 6 2 2 2 2 3 2 3" xfId="34814"/>
    <cellStyle name="Normal 6 2 2 2 2 3 3" xfId="34815"/>
    <cellStyle name="Normal 6 2 2 2 2 3 3 2" xfId="34816"/>
    <cellStyle name="Normal 6 2 2 2 2 3 3 3" xfId="34817"/>
    <cellStyle name="Normal 6 2 2 2 2 3 4" xfId="34818"/>
    <cellStyle name="Normal 6 2 2 2 2 3 4 2" xfId="34819"/>
    <cellStyle name="Normal 6 2 2 2 2 3 4 3" xfId="34820"/>
    <cellStyle name="Normal 6 2 2 2 2 3 5" xfId="34821"/>
    <cellStyle name="Normal 6 2 2 2 2 3 6" xfId="34822"/>
    <cellStyle name="Normal 6 2 2 2 2 3 7" xfId="34823"/>
    <cellStyle name="Normal 6 2 2 2 2 3 8" xfId="34824"/>
    <cellStyle name="Normal 6 2 2 2 2 4" xfId="34825"/>
    <cellStyle name="Normal 6 2 2 2 2 4 2" xfId="34826"/>
    <cellStyle name="Normal 6 2 2 2 2 4 3" xfId="34827"/>
    <cellStyle name="Normal 6 2 2 2 2 5" xfId="34828"/>
    <cellStyle name="Normal 6 2 2 2 2 5 2" xfId="34829"/>
    <cellStyle name="Normal 6 2 2 2 2 5 3" xfId="34830"/>
    <cellStyle name="Normal 6 2 2 2 2 6" xfId="34831"/>
    <cellStyle name="Normal 6 2 2 2 2 6 2" xfId="34832"/>
    <cellStyle name="Normal 6 2 2 2 2 6 3" xfId="34833"/>
    <cellStyle name="Normal 6 2 2 2 2 7" xfId="34834"/>
    <cellStyle name="Normal 6 2 2 2 2 8" xfId="34835"/>
    <cellStyle name="Normal 6 2 2 2 2 9" xfId="34836"/>
    <cellStyle name="Normal 6 2 2 2 3" xfId="34837"/>
    <cellStyle name="Normal 6 2 2 2 3 2" xfId="34838"/>
    <cellStyle name="Normal 6 2 2 2 3 3" xfId="34839"/>
    <cellStyle name="Normal 6 2 2 2 3 4" xfId="34840"/>
    <cellStyle name="Normal 6 2 2 2 4" xfId="34841"/>
    <cellStyle name="Normal 6 2 2 2 5" xfId="34842"/>
    <cellStyle name="Normal 6 2 2 2 6" xfId="34843"/>
    <cellStyle name="Normal 6 2 2 2 7" xfId="34844"/>
    <cellStyle name="Normal 6 2 2 2 8" xfId="34845"/>
    <cellStyle name="Normal 6 2 2 2 9" xfId="34846"/>
    <cellStyle name="Normal 6 2 2 3" xfId="34847"/>
    <cellStyle name="Normal 6 2 2 3 10" xfId="34848"/>
    <cellStyle name="Normal 6 2 2 3 11" xfId="34849"/>
    <cellStyle name="Normal 6 2 2 3 12" xfId="34850"/>
    <cellStyle name="Normal 6 2 2 3 13" xfId="34851"/>
    <cellStyle name="Normal 6 2 2 3 14" xfId="34852"/>
    <cellStyle name="Normal 6 2 2 3 2" xfId="34853"/>
    <cellStyle name="Normal 6 2 2 3 2 2" xfId="34854"/>
    <cellStyle name="Normal 6 2 2 3 2 2 2" xfId="34855"/>
    <cellStyle name="Normal 6 2 2 3 2 2 3" xfId="34856"/>
    <cellStyle name="Normal 6 2 2 3 2 3" xfId="34857"/>
    <cellStyle name="Normal 6 2 2 3 2 3 2" xfId="34858"/>
    <cellStyle name="Normal 6 2 2 3 2 3 3" xfId="34859"/>
    <cellStyle name="Normal 6 2 2 3 2 4" xfId="34860"/>
    <cellStyle name="Normal 6 2 2 3 2 4 2" xfId="34861"/>
    <cellStyle name="Normal 6 2 2 3 2 4 3" xfId="34862"/>
    <cellStyle name="Normal 6 2 2 3 2 5" xfId="34863"/>
    <cellStyle name="Normal 6 2 2 3 2 6" xfId="34864"/>
    <cellStyle name="Normal 6 2 2 3 2 7" xfId="34865"/>
    <cellStyle name="Normal 6 2 2 3 2 8" xfId="34866"/>
    <cellStyle name="Normal 6 2 2 3 3" xfId="34867"/>
    <cellStyle name="Normal 6 2 2 3 3 2" xfId="34868"/>
    <cellStyle name="Normal 6 2 2 3 3 3" xfId="34869"/>
    <cellStyle name="Normal 6 2 2 3 4" xfId="34870"/>
    <cellStyle name="Normal 6 2 2 3 4 2" xfId="34871"/>
    <cellStyle name="Normal 6 2 2 3 4 3" xfId="34872"/>
    <cellStyle name="Normal 6 2 2 3 5" xfId="34873"/>
    <cellStyle name="Normal 6 2 2 3 5 2" xfId="34874"/>
    <cellStyle name="Normal 6 2 2 3 5 3" xfId="34875"/>
    <cellStyle name="Normal 6 2 2 3 6" xfId="34876"/>
    <cellStyle name="Normal 6 2 2 3 7" xfId="34877"/>
    <cellStyle name="Normal 6 2 2 3 8" xfId="34878"/>
    <cellStyle name="Normal 6 2 2 3 9" xfId="34879"/>
    <cellStyle name="Normal 6 2 2 4" xfId="34880"/>
    <cellStyle name="Normal 6 2 2 4 2" xfId="34881"/>
    <cellStyle name="Normal 6 2 2 4 2 2" xfId="34882"/>
    <cellStyle name="Normal 6 2 2 4 2 3" xfId="34883"/>
    <cellStyle name="Normal 6 2 2 4 3" xfId="34884"/>
    <cellStyle name="Normal 6 2 2 4 3 2" xfId="34885"/>
    <cellStyle name="Normal 6 2 2 4 3 3" xfId="34886"/>
    <cellStyle name="Normal 6 2 2 4 4" xfId="34887"/>
    <cellStyle name="Normal 6 2 2 4 4 2" xfId="34888"/>
    <cellStyle name="Normal 6 2 2 4 4 3" xfId="34889"/>
    <cellStyle name="Normal 6 2 2 4 5" xfId="34890"/>
    <cellStyle name="Normal 6 2 2 4 6" xfId="34891"/>
    <cellStyle name="Normal 6 2 2 4 7" xfId="34892"/>
    <cellStyle name="Normal 6 2 2 4 8" xfId="34893"/>
    <cellStyle name="Normal 6 2 2 5" xfId="34894"/>
    <cellStyle name="Normal 6 2 2 5 2" xfId="34895"/>
    <cellStyle name="Normal 6 2 2 5 3" xfId="34896"/>
    <cellStyle name="Normal 6 2 2 6" xfId="34897"/>
    <cellStyle name="Normal 6 2 2 6 2" xfId="34898"/>
    <cellStyle name="Normal 6 2 2 6 3" xfId="34899"/>
    <cellStyle name="Normal 6 2 2 7" xfId="34900"/>
    <cellStyle name="Normal 6 2 2 7 2" xfId="34901"/>
    <cellStyle name="Normal 6 2 2 7 3" xfId="34902"/>
    <cellStyle name="Normal 6 2 2 8" xfId="34903"/>
    <cellStyle name="Normal 6 2 2 9" xfId="34904"/>
    <cellStyle name="Normal 6 2 20" xfId="34905"/>
    <cellStyle name="Normal 6 2 21" xfId="34906"/>
    <cellStyle name="Normal 6 2 3" xfId="34907"/>
    <cellStyle name="Normal 6 2 3 2" xfId="34908"/>
    <cellStyle name="Normal 6 2 3 3" xfId="34909"/>
    <cellStyle name="Normal 6 2 3 4" xfId="34910"/>
    <cellStyle name="Normal 6 2 4" xfId="34911"/>
    <cellStyle name="Normal 6 2 4 2" xfId="34912"/>
    <cellStyle name="Normal 6 2 4 3" xfId="34913"/>
    <cellStyle name="Normal 6 2 4 4" xfId="34914"/>
    <cellStyle name="Normal 6 2 5" xfId="34915"/>
    <cellStyle name="Normal 6 2 5 2" xfId="34916"/>
    <cellStyle name="Normal 6 2 5 3" xfId="34917"/>
    <cellStyle name="Normal 6 2 5 4" xfId="34918"/>
    <cellStyle name="Normal 6 2 6" xfId="34919"/>
    <cellStyle name="Normal 6 2 6 2" xfId="34920"/>
    <cellStyle name="Normal 6 2 6 3" xfId="34921"/>
    <cellStyle name="Normal 6 2 6 4" xfId="34922"/>
    <cellStyle name="Normal 6 2 7" xfId="34923"/>
    <cellStyle name="Normal 6 2 7 2" xfId="34924"/>
    <cellStyle name="Normal 6 2 7 3" xfId="34925"/>
    <cellStyle name="Normal 6 2 7 4" xfId="34926"/>
    <cellStyle name="Normal 6 2 8" xfId="34927"/>
    <cellStyle name="Normal 6 2 8 2" xfId="34928"/>
    <cellStyle name="Normal 6 2 8 3" xfId="34929"/>
    <cellStyle name="Normal 6 2 8 4" xfId="34930"/>
    <cellStyle name="Normal 6 2 9" xfId="34931"/>
    <cellStyle name="Normal 6 2 9 2" xfId="34932"/>
    <cellStyle name="Normal 6 2 9 3" xfId="34933"/>
    <cellStyle name="Normal 6 2 9 4" xfId="34934"/>
    <cellStyle name="Normal 6 20" xfId="34935"/>
    <cellStyle name="Normal 6 20 2" xfId="34936"/>
    <cellStyle name="Normal 6 20 3" xfId="34937"/>
    <cellStyle name="Normal 6 21" xfId="34938"/>
    <cellStyle name="Normal 6 22" xfId="34939"/>
    <cellStyle name="Normal 6 23" xfId="34940"/>
    <cellStyle name="Normal 6 24" xfId="34941"/>
    <cellStyle name="Normal 6 25" xfId="34942"/>
    <cellStyle name="Normal 6 3" xfId="34943"/>
    <cellStyle name="Normal 6 3 2" xfId="34944"/>
    <cellStyle name="Normal 6 3 2 2" xfId="34945"/>
    <cellStyle name="Normal 6 3 2 3" xfId="34946"/>
    <cellStyle name="Normal 6 3 3" xfId="34947"/>
    <cellStyle name="Normal 6 3 4" xfId="34948"/>
    <cellStyle name="Normal 6 3 5" xfId="34949"/>
    <cellStyle name="Normal 6 3 6" xfId="34950"/>
    <cellStyle name="Normal 6 4" xfId="34951"/>
    <cellStyle name="Normal 6 4 2" xfId="34952"/>
    <cellStyle name="Normal 6 4 2 2" xfId="34953"/>
    <cellStyle name="Normal 6 4 3" xfId="34954"/>
    <cellStyle name="Normal 6 4 4" xfId="34955"/>
    <cellStyle name="Normal 6 4 5" xfId="34956"/>
    <cellStyle name="Normal 6 5" xfId="34957"/>
    <cellStyle name="Normal 6 5 2" xfId="34958"/>
    <cellStyle name="Normal 6 5 2 2" xfId="34959"/>
    <cellStyle name="Normal 6 5 3" xfId="34960"/>
    <cellStyle name="Normal 6 5 4" xfId="34961"/>
    <cellStyle name="Normal 6 5 5" xfId="34962"/>
    <cellStyle name="Normal 6 6" xfId="34963"/>
    <cellStyle name="Normal 6 6 2" xfId="34964"/>
    <cellStyle name="Normal 6 6 2 2" xfId="34965"/>
    <cellStyle name="Normal 6 6 3" xfId="34966"/>
    <cellStyle name="Normal 6 6 4" xfId="34967"/>
    <cellStyle name="Normal 6 6 5" xfId="34968"/>
    <cellStyle name="Normal 6 7" xfId="34969"/>
    <cellStyle name="Normal 6 7 2" xfId="34970"/>
    <cellStyle name="Normal 6 7 3" xfId="34971"/>
    <cellStyle name="Normal 6 7 4" xfId="34972"/>
    <cellStyle name="Normal 6 7 5" xfId="34973"/>
    <cellStyle name="Normal 6 8" xfId="34974"/>
    <cellStyle name="Normal 6 8 2" xfId="34975"/>
    <cellStyle name="Normal 6 8 3" xfId="34976"/>
    <cellStyle name="Normal 6 8 4" xfId="34977"/>
    <cellStyle name="Normal 6 9" xfId="34978"/>
    <cellStyle name="Normal 6 9 2" xfId="34979"/>
    <cellStyle name="Normal 6 9 3" xfId="34980"/>
    <cellStyle name="Normal 6_13. Avanzada" xfId="34981"/>
    <cellStyle name="Normal 60" xfId="34982"/>
    <cellStyle name="Normal 60 2" xfId="34983"/>
    <cellStyle name="Normal 60 3" xfId="34984"/>
    <cellStyle name="Normal 60 4" xfId="34985"/>
    <cellStyle name="Normal 60 4 2" xfId="34986"/>
    <cellStyle name="Normal 60 4 3" xfId="34987"/>
    <cellStyle name="Normal 60 4 3 2" xfId="34988"/>
    <cellStyle name="Normal 60 4 4" xfId="34989"/>
    <cellStyle name="Normal 61" xfId="34990"/>
    <cellStyle name="Normal 61 2" xfId="34991"/>
    <cellStyle name="Normal 61 3" xfId="34992"/>
    <cellStyle name="Normal 61 4" xfId="34993"/>
    <cellStyle name="Normal 61 4 2" xfId="34994"/>
    <cellStyle name="Normal 61 4 3" xfId="34995"/>
    <cellStyle name="Normal 61 4 3 2" xfId="34996"/>
    <cellStyle name="Normal 61 4 4" xfId="34997"/>
    <cellStyle name="Normal 62" xfId="34998"/>
    <cellStyle name="Normal 62 2" xfId="34999"/>
    <cellStyle name="Normal 62 3" xfId="35000"/>
    <cellStyle name="Normal 62 4" xfId="35001"/>
    <cellStyle name="Normal 62 4 2" xfId="35002"/>
    <cellStyle name="Normal 62 4 3" xfId="35003"/>
    <cellStyle name="Normal 62 4 3 2" xfId="35004"/>
    <cellStyle name="Normal 62 4 4" xfId="35005"/>
    <cellStyle name="Normal 63" xfId="35006"/>
    <cellStyle name="Normal 63 2" xfId="35007"/>
    <cellStyle name="Normal 63 3" xfId="35008"/>
    <cellStyle name="Normal 63 4" xfId="35009"/>
    <cellStyle name="Normal 63 4 2" xfId="35010"/>
    <cellStyle name="Normal 63 4 3" xfId="35011"/>
    <cellStyle name="Normal 63 4 3 2" xfId="35012"/>
    <cellStyle name="Normal 63 4 4" xfId="35013"/>
    <cellStyle name="Normal 64" xfId="35014"/>
    <cellStyle name="Normal 64 2" xfId="35015"/>
    <cellStyle name="Normal 64 3" xfId="35016"/>
    <cellStyle name="Normal 64 4" xfId="35017"/>
    <cellStyle name="Normal 64 4 2" xfId="35018"/>
    <cellStyle name="Normal 64 4 3" xfId="35019"/>
    <cellStyle name="Normal 64 4 3 2" xfId="35020"/>
    <cellStyle name="Normal 64 4 4" xfId="35021"/>
    <cellStyle name="Normal 65" xfId="35022"/>
    <cellStyle name="Normal 65 2" xfId="35023"/>
    <cellStyle name="Normal 65 3" xfId="35024"/>
    <cellStyle name="Normal 65 4" xfId="35025"/>
    <cellStyle name="Normal 65 4 2" xfId="35026"/>
    <cellStyle name="Normal 65 4 3" xfId="35027"/>
    <cellStyle name="Normal 65 4 3 2" xfId="35028"/>
    <cellStyle name="Normal 65 4 4" xfId="35029"/>
    <cellStyle name="Normal 66" xfId="35030"/>
    <cellStyle name="Normal 66 2" xfId="35031"/>
    <cellStyle name="Normal 66 3" xfId="35032"/>
    <cellStyle name="Normal 66 4" xfId="35033"/>
    <cellStyle name="Normal 66 4 2" xfId="35034"/>
    <cellStyle name="Normal 66 4 3" xfId="35035"/>
    <cellStyle name="Normal 66 4 3 2" xfId="35036"/>
    <cellStyle name="Normal 66 4 4" xfId="35037"/>
    <cellStyle name="Normal 67" xfId="35038"/>
    <cellStyle name="Normal 67 2" xfId="35039"/>
    <cellStyle name="Normal 67 3" xfId="35040"/>
    <cellStyle name="Normal 67 4" xfId="35041"/>
    <cellStyle name="Normal 67 4 2" xfId="35042"/>
    <cellStyle name="Normal 67 4 3" xfId="35043"/>
    <cellStyle name="Normal 67 4 3 2" xfId="35044"/>
    <cellStyle name="Normal 67 4 4" xfId="35045"/>
    <cellStyle name="Normal 68" xfId="35046"/>
    <cellStyle name="Normal 68 2" xfId="35047"/>
    <cellStyle name="Normal 68 3" xfId="35048"/>
    <cellStyle name="Normal 68 4" xfId="35049"/>
    <cellStyle name="Normal 68 4 2" xfId="35050"/>
    <cellStyle name="Normal 68 4 2 2" xfId="35051"/>
    <cellStyle name="Normal 68 4 2 2 2" xfId="35052"/>
    <cellStyle name="Normal 68 4 3" xfId="35053"/>
    <cellStyle name="Normal 68 4 3 2" xfId="35054"/>
    <cellStyle name="Normal 68 4 4" xfId="35055"/>
    <cellStyle name="Normal 69" xfId="35056"/>
    <cellStyle name="Normal 69 2" xfId="35057"/>
    <cellStyle name="Normal 69 3" xfId="35058"/>
    <cellStyle name="Normal 69 4" xfId="35059"/>
    <cellStyle name="Normal 69 4 2" xfId="35060"/>
    <cellStyle name="Normal 69 4 3" xfId="35061"/>
    <cellStyle name="Normal 69 4 3 2" xfId="35062"/>
    <cellStyle name="Normal 69 4 4" xfId="35063"/>
    <cellStyle name="Normal 7" xfId="35064"/>
    <cellStyle name="Normal 7 10" xfId="35065"/>
    <cellStyle name="Normal 7 11" xfId="35066"/>
    <cellStyle name="Normal 7 12" xfId="35067"/>
    <cellStyle name="Normal 7 12 2" xfId="35068"/>
    <cellStyle name="Normal 7 13" xfId="35069"/>
    <cellStyle name="Normal 7 14" xfId="35070"/>
    <cellStyle name="Normal 7 15" xfId="35071"/>
    <cellStyle name="Normal 7 16" xfId="35072"/>
    <cellStyle name="Normal 7 17" xfId="35073"/>
    <cellStyle name="Normal 7 2" xfId="35074"/>
    <cellStyle name="Normal 7 2 2" xfId="35075"/>
    <cellStyle name="Normal 7 2 2 2" xfId="35076"/>
    <cellStyle name="Normal 7 2 3" xfId="35077"/>
    <cellStyle name="Normal 7 2 4" xfId="35078"/>
    <cellStyle name="Normal 7 2 5" xfId="35079"/>
    <cellStyle name="Normal 7 3" xfId="35080"/>
    <cellStyle name="Normal 7 3 2" xfId="35081"/>
    <cellStyle name="Normal 7 3 2 2" xfId="35082"/>
    <cellStyle name="Normal 7 3 3" xfId="35083"/>
    <cellStyle name="Normal 7 3 4" xfId="35084"/>
    <cellStyle name="Normal 7 4" xfId="35085"/>
    <cellStyle name="Normal 7 4 2" xfId="35086"/>
    <cellStyle name="Normal 7 4 3" xfId="35087"/>
    <cellStyle name="Normal 7 4 4" xfId="35088"/>
    <cellStyle name="Normal 7 5" xfId="35089"/>
    <cellStyle name="Normal 7 5 2" xfId="35090"/>
    <cellStyle name="Normal 7 5 3" xfId="35091"/>
    <cellStyle name="Normal 7 5 4" xfId="35092"/>
    <cellStyle name="Normal 7 6" xfId="35093"/>
    <cellStyle name="Normal 7 6 2" xfId="35094"/>
    <cellStyle name="Normal 7 6 3" xfId="35095"/>
    <cellStyle name="Normal 7 6 4" xfId="35096"/>
    <cellStyle name="Normal 7 7" xfId="35097"/>
    <cellStyle name="Normal 7 7 2" xfId="35098"/>
    <cellStyle name="Normal 7 7 3" xfId="35099"/>
    <cellStyle name="Normal 7 7 4" xfId="35100"/>
    <cellStyle name="Normal 7 8" xfId="35101"/>
    <cellStyle name="Normal 7 8 2" xfId="35102"/>
    <cellStyle name="Normal 7 8 3" xfId="35103"/>
    <cellStyle name="Normal 7 8 4" xfId="35104"/>
    <cellStyle name="Normal 7 9" xfId="35105"/>
    <cellStyle name="Normal 7_0. Informe operaciones" xfId="35106"/>
    <cellStyle name="Normal 70" xfId="35107"/>
    <cellStyle name="Normal 70 2" xfId="35108"/>
    <cellStyle name="Normal 70 3" xfId="35109"/>
    <cellStyle name="Normal 70 4" xfId="35110"/>
    <cellStyle name="Normal 70 4 2" xfId="35111"/>
    <cellStyle name="Normal 70 4 3" xfId="35112"/>
    <cellStyle name="Normal 70 4 3 2" xfId="35113"/>
    <cellStyle name="Normal 70 4 4" xfId="35114"/>
    <cellStyle name="Normal 71" xfId="35115"/>
    <cellStyle name="Normal 71 2" xfId="35116"/>
    <cellStyle name="Normal 71 3" xfId="35117"/>
    <cellStyle name="Normal 72" xfId="35118"/>
    <cellStyle name="Normal 72 2" xfId="35119"/>
    <cellStyle name="Normal 72 3" xfId="35120"/>
    <cellStyle name="Normal 73" xfId="35121"/>
    <cellStyle name="Normal 73 2" xfId="35122"/>
    <cellStyle name="Normal 73 3" xfId="35123"/>
    <cellStyle name="Normal 74" xfId="35124"/>
    <cellStyle name="Normal 74 2" xfId="35125"/>
    <cellStyle name="Normal 75" xfId="35126"/>
    <cellStyle name="Normal 75 2" xfId="35127"/>
    <cellStyle name="Normal 76" xfId="35128"/>
    <cellStyle name="Normal 76 2" xfId="35129"/>
    <cellStyle name="Normal 77" xfId="35130"/>
    <cellStyle name="Normal 77 2" xfId="35131"/>
    <cellStyle name="Normal 78" xfId="35132"/>
    <cellStyle name="Normal 78 2" xfId="35133"/>
    <cellStyle name="Normal 79" xfId="35134"/>
    <cellStyle name="Normal 79 2" xfId="35135"/>
    <cellStyle name="Normal 79 3" xfId="35136"/>
    <cellStyle name="Normal 8" xfId="35137"/>
    <cellStyle name="Normal 8 10" xfId="35138"/>
    <cellStyle name="Normal 8 10 10" xfId="35139"/>
    <cellStyle name="Normal 8 10 11" xfId="35140"/>
    <cellStyle name="Normal 8 10 12" xfId="35141"/>
    <cellStyle name="Normal 8 10 13" xfId="35142"/>
    <cellStyle name="Normal 8 10 14" xfId="35143"/>
    <cellStyle name="Normal 8 10 15" xfId="35144"/>
    <cellStyle name="Normal 8 10 16" xfId="35145"/>
    <cellStyle name="Normal 8 10 2" xfId="35146"/>
    <cellStyle name="Normal 8 10 2 2" xfId="35147"/>
    <cellStyle name="Normal 8 10 2 2 2" xfId="35148"/>
    <cellStyle name="Normal 8 10 2 2 2 2" xfId="35149"/>
    <cellStyle name="Normal 8 10 2 2 2 3" xfId="35150"/>
    <cellStyle name="Normal 8 10 2 2 3" xfId="35151"/>
    <cellStyle name="Normal 8 10 2 2 3 2" xfId="35152"/>
    <cellStyle name="Normal 8 10 2 2 3 3" xfId="35153"/>
    <cellStyle name="Normal 8 10 2 2 4" xfId="35154"/>
    <cellStyle name="Normal 8 10 2 2 4 2" xfId="35155"/>
    <cellStyle name="Normal 8 10 2 2 4 3" xfId="35156"/>
    <cellStyle name="Normal 8 10 2 2 5" xfId="35157"/>
    <cellStyle name="Normal 8 10 2 2 6" xfId="35158"/>
    <cellStyle name="Normal 8 10 2 2 7" xfId="35159"/>
    <cellStyle name="Normal 8 10 2 2 8" xfId="35160"/>
    <cellStyle name="Normal 8 10 2 3" xfId="35161"/>
    <cellStyle name="Normal 8 10 2 3 2" xfId="35162"/>
    <cellStyle name="Normal 8 10 2 3 3" xfId="35163"/>
    <cellStyle name="Normal 8 10 2 4" xfId="35164"/>
    <cellStyle name="Normal 8 10 2 4 2" xfId="35165"/>
    <cellStyle name="Normal 8 10 2 4 3" xfId="35166"/>
    <cellStyle name="Normal 8 10 2 5" xfId="35167"/>
    <cellStyle name="Normal 8 10 2 5 2" xfId="35168"/>
    <cellStyle name="Normal 8 10 2 5 3" xfId="35169"/>
    <cellStyle name="Normal 8 10 2 6" xfId="35170"/>
    <cellStyle name="Normal 8 10 2 7" xfId="35171"/>
    <cellStyle name="Normal 8 10 2 8" xfId="35172"/>
    <cellStyle name="Normal 8 10 2 9" xfId="35173"/>
    <cellStyle name="Normal 8 10 3" xfId="35174"/>
    <cellStyle name="Normal 8 10 3 2" xfId="35175"/>
    <cellStyle name="Normal 8 10 3 2 2" xfId="35176"/>
    <cellStyle name="Normal 8 10 3 2 3" xfId="35177"/>
    <cellStyle name="Normal 8 10 3 3" xfId="35178"/>
    <cellStyle name="Normal 8 10 3 3 2" xfId="35179"/>
    <cellStyle name="Normal 8 10 3 3 3" xfId="35180"/>
    <cellStyle name="Normal 8 10 3 4" xfId="35181"/>
    <cellStyle name="Normal 8 10 3 4 2" xfId="35182"/>
    <cellStyle name="Normal 8 10 3 4 3" xfId="35183"/>
    <cellStyle name="Normal 8 10 3 5" xfId="35184"/>
    <cellStyle name="Normal 8 10 3 6" xfId="35185"/>
    <cellStyle name="Normal 8 10 3 7" xfId="35186"/>
    <cellStyle name="Normal 8 10 3 8" xfId="35187"/>
    <cellStyle name="Normal 8 10 4" xfId="35188"/>
    <cellStyle name="Normal 8 10 4 2" xfId="35189"/>
    <cellStyle name="Normal 8 10 4 3" xfId="35190"/>
    <cellStyle name="Normal 8 10 5" xfId="35191"/>
    <cellStyle name="Normal 8 10 5 2" xfId="35192"/>
    <cellStyle name="Normal 8 10 5 3" xfId="35193"/>
    <cellStyle name="Normal 8 10 6" xfId="35194"/>
    <cellStyle name="Normal 8 10 6 2" xfId="35195"/>
    <cellStyle name="Normal 8 10 6 3" xfId="35196"/>
    <cellStyle name="Normal 8 10 7" xfId="35197"/>
    <cellStyle name="Normal 8 10 8" xfId="35198"/>
    <cellStyle name="Normal 8 10 9" xfId="35199"/>
    <cellStyle name="Normal 8 11" xfId="35200"/>
    <cellStyle name="Normal 8 11 10" xfId="35201"/>
    <cellStyle name="Normal 8 11 11" xfId="35202"/>
    <cellStyle name="Normal 8 11 12" xfId="35203"/>
    <cellStyle name="Normal 8 11 13" xfId="35204"/>
    <cellStyle name="Normal 8 11 14" xfId="35205"/>
    <cellStyle name="Normal 8 11 15" xfId="35206"/>
    <cellStyle name="Normal 8 11 16" xfId="35207"/>
    <cellStyle name="Normal 8 11 2" xfId="35208"/>
    <cellStyle name="Normal 8 11 2 2" xfId="35209"/>
    <cellStyle name="Normal 8 11 2 2 2" xfId="35210"/>
    <cellStyle name="Normal 8 11 2 2 2 2" xfId="35211"/>
    <cellStyle name="Normal 8 11 2 2 2 3" xfId="35212"/>
    <cellStyle name="Normal 8 11 2 2 3" xfId="35213"/>
    <cellStyle name="Normal 8 11 2 2 3 2" xfId="35214"/>
    <cellStyle name="Normal 8 11 2 2 3 3" xfId="35215"/>
    <cellStyle name="Normal 8 11 2 2 4" xfId="35216"/>
    <cellStyle name="Normal 8 11 2 2 4 2" xfId="35217"/>
    <cellStyle name="Normal 8 11 2 2 4 3" xfId="35218"/>
    <cellStyle name="Normal 8 11 2 2 5" xfId="35219"/>
    <cellStyle name="Normal 8 11 2 2 6" xfId="35220"/>
    <cellStyle name="Normal 8 11 2 2 7" xfId="35221"/>
    <cellStyle name="Normal 8 11 2 2 8" xfId="35222"/>
    <cellStyle name="Normal 8 11 2 3" xfId="35223"/>
    <cellStyle name="Normal 8 11 2 3 2" xfId="35224"/>
    <cellStyle name="Normal 8 11 2 3 3" xfId="35225"/>
    <cellStyle name="Normal 8 11 2 4" xfId="35226"/>
    <cellStyle name="Normal 8 11 2 4 2" xfId="35227"/>
    <cellStyle name="Normal 8 11 2 4 3" xfId="35228"/>
    <cellStyle name="Normal 8 11 2 5" xfId="35229"/>
    <cellStyle name="Normal 8 11 2 5 2" xfId="35230"/>
    <cellStyle name="Normal 8 11 2 5 3" xfId="35231"/>
    <cellStyle name="Normal 8 11 2 6" xfId="35232"/>
    <cellStyle name="Normal 8 11 2 7" xfId="35233"/>
    <cellStyle name="Normal 8 11 2 8" xfId="35234"/>
    <cellStyle name="Normal 8 11 2 9" xfId="35235"/>
    <cellStyle name="Normal 8 11 3" xfId="35236"/>
    <cellStyle name="Normal 8 11 3 2" xfId="35237"/>
    <cellStyle name="Normal 8 11 3 2 2" xfId="35238"/>
    <cellStyle name="Normal 8 11 3 2 3" xfId="35239"/>
    <cellStyle name="Normal 8 11 3 3" xfId="35240"/>
    <cellStyle name="Normal 8 11 3 3 2" xfId="35241"/>
    <cellStyle name="Normal 8 11 3 3 3" xfId="35242"/>
    <cellStyle name="Normal 8 11 3 4" xfId="35243"/>
    <cellStyle name="Normal 8 11 3 4 2" xfId="35244"/>
    <cellStyle name="Normal 8 11 3 4 3" xfId="35245"/>
    <cellStyle name="Normal 8 11 3 5" xfId="35246"/>
    <cellStyle name="Normal 8 11 3 6" xfId="35247"/>
    <cellStyle name="Normal 8 11 3 7" xfId="35248"/>
    <cellStyle name="Normal 8 11 3 8" xfId="35249"/>
    <cellStyle name="Normal 8 11 4" xfId="35250"/>
    <cellStyle name="Normal 8 11 4 2" xfId="35251"/>
    <cellStyle name="Normal 8 11 4 3" xfId="35252"/>
    <cellStyle name="Normal 8 11 5" xfId="35253"/>
    <cellStyle name="Normal 8 11 5 2" xfId="35254"/>
    <cellStyle name="Normal 8 11 5 3" xfId="35255"/>
    <cellStyle name="Normal 8 11 6" xfId="35256"/>
    <cellStyle name="Normal 8 11 6 2" xfId="35257"/>
    <cellStyle name="Normal 8 11 6 3" xfId="35258"/>
    <cellStyle name="Normal 8 11 7" xfId="35259"/>
    <cellStyle name="Normal 8 11 8" xfId="35260"/>
    <cellStyle name="Normal 8 11 9" xfId="35261"/>
    <cellStyle name="Normal 8 12" xfId="35262"/>
    <cellStyle name="Normal 8 12 10" xfId="35263"/>
    <cellStyle name="Normal 8 12 11" xfId="35264"/>
    <cellStyle name="Normal 8 12 12" xfId="35265"/>
    <cellStyle name="Normal 8 12 13" xfId="35266"/>
    <cellStyle name="Normal 8 12 14" xfId="35267"/>
    <cellStyle name="Normal 8 12 15" xfId="35268"/>
    <cellStyle name="Normal 8 12 16" xfId="35269"/>
    <cellStyle name="Normal 8 12 2" xfId="35270"/>
    <cellStyle name="Normal 8 12 2 2" xfId="35271"/>
    <cellStyle name="Normal 8 12 2 2 2" xfId="35272"/>
    <cellStyle name="Normal 8 12 2 2 2 2" xfId="35273"/>
    <cellStyle name="Normal 8 12 2 2 2 3" xfId="35274"/>
    <cellStyle name="Normal 8 12 2 2 3" xfId="35275"/>
    <cellStyle name="Normal 8 12 2 2 3 2" xfId="35276"/>
    <cellStyle name="Normal 8 12 2 2 3 3" xfId="35277"/>
    <cellStyle name="Normal 8 12 2 2 4" xfId="35278"/>
    <cellStyle name="Normal 8 12 2 2 4 2" xfId="35279"/>
    <cellStyle name="Normal 8 12 2 2 4 3" xfId="35280"/>
    <cellStyle name="Normal 8 12 2 2 5" xfId="35281"/>
    <cellStyle name="Normal 8 12 2 2 6" xfId="35282"/>
    <cellStyle name="Normal 8 12 2 2 7" xfId="35283"/>
    <cellStyle name="Normal 8 12 2 2 8" xfId="35284"/>
    <cellStyle name="Normal 8 12 2 3" xfId="35285"/>
    <cellStyle name="Normal 8 12 2 3 2" xfId="35286"/>
    <cellStyle name="Normal 8 12 2 3 3" xfId="35287"/>
    <cellStyle name="Normal 8 12 2 4" xfId="35288"/>
    <cellStyle name="Normal 8 12 2 4 2" xfId="35289"/>
    <cellStyle name="Normal 8 12 2 4 3" xfId="35290"/>
    <cellStyle name="Normal 8 12 2 5" xfId="35291"/>
    <cellStyle name="Normal 8 12 2 5 2" xfId="35292"/>
    <cellStyle name="Normal 8 12 2 5 3" xfId="35293"/>
    <cellStyle name="Normal 8 12 2 6" xfId="35294"/>
    <cellStyle name="Normal 8 12 2 7" xfId="35295"/>
    <cellStyle name="Normal 8 12 2 8" xfId="35296"/>
    <cellStyle name="Normal 8 12 2 9" xfId="35297"/>
    <cellStyle name="Normal 8 12 3" xfId="35298"/>
    <cellStyle name="Normal 8 12 3 2" xfId="35299"/>
    <cellStyle name="Normal 8 12 3 2 2" xfId="35300"/>
    <cellStyle name="Normal 8 12 3 2 3" xfId="35301"/>
    <cellStyle name="Normal 8 12 3 3" xfId="35302"/>
    <cellStyle name="Normal 8 12 3 3 2" xfId="35303"/>
    <cellStyle name="Normal 8 12 3 3 3" xfId="35304"/>
    <cellStyle name="Normal 8 12 3 4" xfId="35305"/>
    <cellStyle name="Normal 8 12 3 4 2" xfId="35306"/>
    <cellStyle name="Normal 8 12 3 4 3" xfId="35307"/>
    <cellStyle name="Normal 8 12 3 5" xfId="35308"/>
    <cellStyle name="Normal 8 12 3 6" xfId="35309"/>
    <cellStyle name="Normal 8 12 3 7" xfId="35310"/>
    <cellStyle name="Normal 8 12 3 8" xfId="35311"/>
    <cellStyle name="Normal 8 12 4" xfId="35312"/>
    <cellStyle name="Normal 8 12 4 2" xfId="35313"/>
    <cellStyle name="Normal 8 12 4 3" xfId="35314"/>
    <cellStyle name="Normal 8 12 5" xfId="35315"/>
    <cellStyle name="Normal 8 12 5 2" xfId="35316"/>
    <cellStyle name="Normal 8 12 5 3" xfId="35317"/>
    <cellStyle name="Normal 8 12 6" xfId="35318"/>
    <cellStyle name="Normal 8 12 6 2" xfId="35319"/>
    <cellStyle name="Normal 8 12 6 3" xfId="35320"/>
    <cellStyle name="Normal 8 12 7" xfId="35321"/>
    <cellStyle name="Normal 8 12 8" xfId="35322"/>
    <cellStyle name="Normal 8 12 9" xfId="35323"/>
    <cellStyle name="Normal 8 13" xfId="35324"/>
    <cellStyle name="Normal 8 13 10" xfId="35325"/>
    <cellStyle name="Normal 8 13 11" xfId="35326"/>
    <cellStyle name="Normal 8 13 2" xfId="35327"/>
    <cellStyle name="Normal 8 13 2 2" xfId="35328"/>
    <cellStyle name="Normal 8 13 2 3" xfId="35329"/>
    <cellStyle name="Normal 8 13 2 4" xfId="35330"/>
    <cellStyle name="Normal 8 13 2 5" xfId="35331"/>
    <cellStyle name="Normal 8 13 3" xfId="35332"/>
    <cellStyle name="Normal 8 13 3 2" xfId="35333"/>
    <cellStyle name="Normal 8 13 3 2 2" xfId="35334"/>
    <cellStyle name="Normal 8 13 3 2 3" xfId="35335"/>
    <cellStyle name="Normal 8 13 3 3" xfId="35336"/>
    <cellStyle name="Normal 8 13 3 3 2" xfId="35337"/>
    <cellStyle name="Normal 8 13 3 3 3" xfId="35338"/>
    <cellStyle name="Normal 8 13 3 4" xfId="35339"/>
    <cellStyle name="Normal 8 13 3 4 2" xfId="35340"/>
    <cellStyle name="Normal 8 13 3 4 3" xfId="35341"/>
    <cellStyle name="Normal 8 13 3 5" xfId="35342"/>
    <cellStyle name="Normal 8 13 3 6" xfId="35343"/>
    <cellStyle name="Normal 8 13 3 7" xfId="35344"/>
    <cellStyle name="Normal 8 13 3 8" xfId="35345"/>
    <cellStyle name="Normal 8 13 4" xfId="35346"/>
    <cellStyle name="Normal 8 13 4 2" xfId="35347"/>
    <cellStyle name="Normal 8 13 4 3" xfId="35348"/>
    <cellStyle name="Normal 8 13 5" xfId="35349"/>
    <cellStyle name="Normal 8 13 5 2" xfId="35350"/>
    <cellStyle name="Normal 8 13 5 3" xfId="35351"/>
    <cellStyle name="Normal 8 13 6" xfId="35352"/>
    <cellStyle name="Normal 8 13 6 2" xfId="35353"/>
    <cellStyle name="Normal 8 13 6 3" xfId="35354"/>
    <cellStyle name="Normal 8 13 7" xfId="35355"/>
    <cellStyle name="Normal 8 13 8" xfId="35356"/>
    <cellStyle name="Normal 8 13 9" xfId="35357"/>
    <cellStyle name="Normal 8 14" xfId="35358"/>
    <cellStyle name="Normal 8 14 2" xfId="35359"/>
    <cellStyle name="Normal 8 14 3" xfId="35360"/>
    <cellStyle name="Normal 8 14 4" xfId="35361"/>
    <cellStyle name="Normal 8 15" xfId="35362"/>
    <cellStyle name="Normal 8 15 2" xfId="35363"/>
    <cellStyle name="Normal 8 15 3" xfId="35364"/>
    <cellStyle name="Normal 8 15 4" xfId="35365"/>
    <cellStyle name="Normal 8 16" xfId="35366"/>
    <cellStyle name="Normal 8 16 2" xfId="35367"/>
    <cellStyle name="Normal 8 16 3" xfId="35368"/>
    <cellStyle name="Normal 8 16 4" xfId="35369"/>
    <cellStyle name="Normal 8 17" xfId="35370"/>
    <cellStyle name="Normal 8 17 2" xfId="35371"/>
    <cellStyle name="Normal 8 17 3" xfId="35372"/>
    <cellStyle name="Normal 8 17 4" xfId="35373"/>
    <cellStyle name="Normal 8 18" xfId="35374"/>
    <cellStyle name="Normal 8 18 10" xfId="35375"/>
    <cellStyle name="Normal 8 18 11" xfId="35376"/>
    <cellStyle name="Normal 8 18 12" xfId="35377"/>
    <cellStyle name="Normal 8 18 2" xfId="35378"/>
    <cellStyle name="Normal 8 18 2 2" xfId="35379"/>
    <cellStyle name="Normal 8 18 2 3" xfId="35380"/>
    <cellStyle name="Normal 8 18 3" xfId="35381"/>
    <cellStyle name="Normal 8 18 3 2" xfId="35382"/>
    <cellStyle name="Normal 8 18 3 3" xfId="35383"/>
    <cellStyle name="Normal 8 18 4" xfId="35384"/>
    <cellStyle name="Normal 8 18 4 2" xfId="35385"/>
    <cellStyle name="Normal 8 18 4 3" xfId="35386"/>
    <cellStyle name="Normal 8 18 5" xfId="35387"/>
    <cellStyle name="Normal 8 18 6" xfId="35388"/>
    <cellStyle name="Normal 8 18 7" xfId="35389"/>
    <cellStyle name="Normal 8 18 8" xfId="35390"/>
    <cellStyle name="Normal 8 18 9" xfId="35391"/>
    <cellStyle name="Normal 8 19" xfId="35392"/>
    <cellStyle name="Normal 8 19 2" xfId="35393"/>
    <cellStyle name="Normal 8 19 3" xfId="35394"/>
    <cellStyle name="Normal 8 19 4" xfId="35395"/>
    <cellStyle name="Normal 8 19 5" xfId="35396"/>
    <cellStyle name="Normal 8 19 6" xfId="35397"/>
    <cellStyle name="Normal 8 19 7" xfId="35398"/>
    <cellStyle name="Normal 8 2" xfId="2"/>
    <cellStyle name="Normal 8 2 10" xfId="35400"/>
    <cellStyle name="Normal 8 2 10 2" xfId="35401"/>
    <cellStyle name="Normal 8 2 10 3" xfId="35402"/>
    <cellStyle name="Normal 8 2 10 4" xfId="35403"/>
    <cellStyle name="Normal 8 2 11" xfId="35404"/>
    <cellStyle name="Normal 8 2 11 2" xfId="35405"/>
    <cellStyle name="Normal 8 2 11 3" xfId="35406"/>
    <cellStyle name="Normal 8 2 11 4" xfId="35407"/>
    <cellStyle name="Normal 8 2 12" xfId="35408"/>
    <cellStyle name="Normal 8 2 12 10" xfId="35409"/>
    <cellStyle name="Normal 8 2 12 11" xfId="35410"/>
    <cellStyle name="Normal 8 2 12 12" xfId="35411"/>
    <cellStyle name="Normal 8 2 12 13" xfId="35412"/>
    <cellStyle name="Normal 8 2 12 14" xfId="35413"/>
    <cellStyle name="Normal 8 2 12 2" xfId="35414"/>
    <cellStyle name="Normal 8 2 12 2 2" xfId="35415"/>
    <cellStyle name="Normal 8 2 12 2 2 2" xfId="35416"/>
    <cellStyle name="Normal 8 2 12 2 2 3" xfId="35417"/>
    <cellStyle name="Normal 8 2 12 2 3" xfId="35418"/>
    <cellStyle name="Normal 8 2 12 2 3 2" xfId="35419"/>
    <cellStyle name="Normal 8 2 12 2 3 3" xfId="35420"/>
    <cellStyle name="Normal 8 2 12 2 4" xfId="35421"/>
    <cellStyle name="Normal 8 2 12 2 4 2" xfId="35422"/>
    <cellStyle name="Normal 8 2 12 2 4 3" xfId="35423"/>
    <cellStyle name="Normal 8 2 12 2 5" xfId="35424"/>
    <cellStyle name="Normal 8 2 12 2 6" xfId="35425"/>
    <cellStyle name="Normal 8 2 12 2 7" xfId="35426"/>
    <cellStyle name="Normal 8 2 12 2 8" xfId="35427"/>
    <cellStyle name="Normal 8 2 12 3" xfId="35428"/>
    <cellStyle name="Normal 8 2 12 3 2" xfId="35429"/>
    <cellStyle name="Normal 8 2 12 3 3" xfId="35430"/>
    <cellStyle name="Normal 8 2 12 4" xfId="35431"/>
    <cellStyle name="Normal 8 2 12 4 2" xfId="35432"/>
    <cellStyle name="Normal 8 2 12 4 3" xfId="35433"/>
    <cellStyle name="Normal 8 2 12 5" xfId="35434"/>
    <cellStyle name="Normal 8 2 12 5 2" xfId="35435"/>
    <cellStyle name="Normal 8 2 12 5 3" xfId="35436"/>
    <cellStyle name="Normal 8 2 12 6" xfId="35437"/>
    <cellStyle name="Normal 8 2 12 7" xfId="35438"/>
    <cellStyle name="Normal 8 2 12 8" xfId="35439"/>
    <cellStyle name="Normal 8 2 12 9" xfId="35440"/>
    <cellStyle name="Normal 8 2 13" xfId="35441"/>
    <cellStyle name="Normal 8 2 13 10" xfId="35442"/>
    <cellStyle name="Normal 8 2 13 11" xfId="35443"/>
    <cellStyle name="Normal 8 2 13 12" xfId="35444"/>
    <cellStyle name="Normal 8 2 13 13" xfId="35445"/>
    <cellStyle name="Normal 8 2 13 14" xfId="35446"/>
    <cellStyle name="Normal 8 2 13 2" xfId="35447"/>
    <cellStyle name="Normal 8 2 13 2 2" xfId="35448"/>
    <cellStyle name="Normal 8 2 13 2 2 2" xfId="35449"/>
    <cellStyle name="Normal 8 2 13 2 2 3" xfId="35450"/>
    <cellStyle name="Normal 8 2 13 2 3" xfId="35451"/>
    <cellStyle name="Normal 8 2 13 2 3 2" xfId="35452"/>
    <cellStyle name="Normal 8 2 13 2 3 3" xfId="35453"/>
    <cellStyle name="Normal 8 2 13 2 4" xfId="35454"/>
    <cellStyle name="Normal 8 2 13 2 4 2" xfId="35455"/>
    <cellStyle name="Normal 8 2 13 2 4 3" xfId="35456"/>
    <cellStyle name="Normal 8 2 13 2 5" xfId="35457"/>
    <cellStyle name="Normal 8 2 13 2 6" xfId="35458"/>
    <cellStyle name="Normal 8 2 13 2 7" xfId="35459"/>
    <cellStyle name="Normal 8 2 13 2 8" xfId="35460"/>
    <cellStyle name="Normal 8 2 13 3" xfId="35461"/>
    <cellStyle name="Normal 8 2 13 3 2" xfId="35462"/>
    <cellStyle name="Normal 8 2 13 3 3" xfId="35463"/>
    <cellStyle name="Normal 8 2 13 4" xfId="35464"/>
    <cellStyle name="Normal 8 2 13 4 2" xfId="35465"/>
    <cellStyle name="Normal 8 2 13 4 3" xfId="35466"/>
    <cellStyle name="Normal 8 2 13 5" xfId="35467"/>
    <cellStyle name="Normal 8 2 13 5 2" xfId="35468"/>
    <cellStyle name="Normal 8 2 13 5 3" xfId="35469"/>
    <cellStyle name="Normal 8 2 13 6" xfId="35470"/>
    <cellStyle name="Normal 8 2 13 7" xfId="35471"/>
    <cellStyle name="Normal 8 2 13 8" xfId="35472"/>
    <cellStyle name="Normal 8 2 13 9" xfId="35473"/>
    <cellStyle name="Normal 8 2 14" xfId="35474"/>
    <cellStyle name="Normal 8 2 14 10" xfId="35475"/>
    <cellStyle name="Normal 8 2 14 11" xfId="35476"/>
    <cellStyle name="Normal 8 2 14 12" xfId="35477"/>
    <cellStyle name="Normal 8 2 14 13" xfId="35478"/>
    <cellStyle name="Normal 8 2 14 14" xfId="35479"/>
    <cellStyle name="Normal 8 2 14 2" xfId="35480"/>
    <cellStyle name="Normal 8 2 14 2 2" xfId="35481"/>
    <cellStyle name="Normal 8 2 14 2 2 2" xfId="35482"/>
    <cellStyle name="Normal 8 2 14 2 2 3" xfId="35483"/>
    <cellStyle name="Normal 8 2 14 2 3" xfId="35484"/>
    <cellStyle name="Normal 8 2 14 2 3 2" xfId="35485"/>
    <cellStyle name="Normal 8 2 14 2 3 3" xfId="35486"/>
    <cellStyle name="Normal 8 2 14 2 4" xfId="35487"/>
    <cellStyle name="Normal 8 2 14 2 4 2" xfId="35488"/>
    <cellStyle name="Normal 8 2 14 2 4 3" xfId="35489"/>
    <cellStyle name="Normal 8 2 14 2 5" xfId="35490"/>
    <cellStyle name="Normal 8 2 14 2 6" xfId="35491"/>
    <cellStyle name="Normal 8 2 14 2 7" xfId="35492"/>
    <cellStyle name="Normal 8 2 14 2 8" xfId="35493"/>
    <cellStyle name="Normal 8 2 14 3" xfId="35494"/>
    <cellStyle name="Normal 8 2 14 3 2" xfId="35495"/>
    <cellStyle name="Normal 8 2 14 3 3" xfId="35496"/>
    <cellStyle name="Normal 8 2 14 4" xfId="35497"/>
    <cellStyle name="Normal 8 2 14 4 2" xfId="35498"/>
    <cellStyle name="Normal 8 2 14 4 3" xfId="35499"/>
    <cellStyle name="Normal 8 2 14 5" xfId="35500"/>
    <cellStyle name="Normal 8 2 14 5 2" xfId="35501"/>
    <cellStyle name="Normal 8 2 14 5 3" xfId="35502"/>
    <cellStyle name="Normal 8 2 14 6" xfId="35503"/>
    <cellStyle name="Normal 8 2 14 7" xfId="35504"/>
    <cellStyle name="Normal 8 2 14 8" xfId="35505"/>
    <cellStyle name="Normal 8 2 14 9" xfId="35506"/>
    <cellStyle name="Normal 8 2 15" xfId="35507"/>
    <cellStyle name="Normal 8 2 15 10" xfId="35508"/>
    <cellStyle name="Normal 8 2 15 11" xfId="35509"/>
    <cellStyle name="Normal 8 2 15 12" xfId="35510"/>
    <cellStyle name="Normal 8 2 15 13" xfId="35511"/>
    <cellStyle name="Normal 8 2 15 14" xfId="35512"/>
    <cellStyle name="Normal 8 2 15 2" xfId="35513"/>
    <cellStyle name="Normal 8 2 15 2 2" xfId="35514"/>
    <cellStyle name="Normal 8 2 15 2 2 2" xfId="35515"/>
    <cellStyle name="Normal 8 2 15 2 2 3" xfId="35516"/>
    <cellStyle name="Normal 8 2 15 2 3" xfId="35517"/>
    <cellStyle name="Normal 8 2 15 2 3 2" xfId="35518"/>
    <cellStyle name="Normal 8 2 15 2 3 3" xfId="35519"/>
    <cellStyle name="Normal 8 2 15 2 4" xfId="35520"/>
    <cellStyle name="Normal 8 2 15 2 4 2" xfId="35521"/>
    <cellStyle name="Normal 8 2 15 2 4 3" xfId="35522"/>
    <cellStyle name="Normal 8 2 15 2 5" xfId="35523"/>
    <cellStyle name="Normal 8 2 15 2 6" xfId="35524"/>
    <cellStyle name="Normal 8 2 15 2 7" xfId="35525"/>
    <cellStyle name="Normal 8 2 15 2 8" xfId="35526"/>
    <cellStyle name="Normal 8 2 15 3" xfId="35527"/>
    <cellStyle name="Normal 8 2 15 3 2" xfId="35528"/>
    <cellStyle name="Normal 8 2 15 3 3" xfId="35529"/>
    <cellStyle name="Normal 8 2 15 4" xfId="35530"/>
    <cellStyle name="Normal 8 2 15 4 2" xfId="35531"/>
    <cellStyle name="Normal 8 2 15 4 3" xfId="35532"/>
    <cellStyle name="Normal 8 2 15 5" xfId="35533"/>
    <cellStyle name="Normal 8 2 15 5 2" xfId="35534"/>
    <cellStyle name="Normal 8 2 15 5 3" xfId="35535"/>
    <cellStyle name="Normal 8 2 15 6" xfId="35536"/>
    <cellStyle name="Normal 8 2 15 7" xfId="35537"/>
    <cellStyle name="Normal 8 2 15 8" xfId="35538"/>
    <cellStyle name="Normal 8 2 15 9" xfId="35539"/>
    <cellStyle name="Normal 8 2 16" xfId="35540"/>
    <cellStyle name="Normal 8 2 17" xfId="35541"/>
    <cellStyle name="Normal 8 2 18" xfId="35542"/>
    <cellStyle name="Normal 8 2 19" xfId="35399"/>
    <cellStyle name="Normal 8 2 2" xfId="35543"/>
    <cellStyle name="Normal 8 2 2 10" xfId="35544"/>
    <cellStyle name="Normal 8 2 2 10 2" xfId="35545"/>
    <cellStyle name="Normal 8 2 2 10 3" xfId="35546"/>
    <cellStyle name="Normal 8 2 2 11" xfId="35547"/>
    <cellStyle name="Normal 8 2 2 12" xfId="35548"/>
    <cellStyle name="Normal 8 2 2 13" xfId="35549"/>
    <cellStyle name="Normal 8 2 2 14" xfId="35550"/>
    <cellStyle name="Normal 8 2 2 15" xfId="35551"/>
    <cellStyle name="Normal 8 2 2 16" xfId="35552"/>
    <cellStyle name="Normal 8 2 2 17" xfId="35553"/>
    <cellStyle name="Normal 8 2 2 18" xfId="35554"/>
    <cellStyle name="Normal 8 2 2 19" xfId="35555"/>
    <cellStyle name="Normal 8 2 2 2" xfId="35556"/>
    <cellStyle name="Normal 8 2 2 2 2" xfId="35557"/>
    <cellStyle name="Normal 8 2 2 2 3" xfId="35558"/>
    <cellStyle name="Normal 8 2 2 2 4" xfId="35559"/>
    <cellStyle name="Normal 8 2 2 3" xfId="35560"/>
    <cellStyle name="Normal 8 2 2 3 10" xfId="35561"/>
    <cellStyle name="Normal 8 2 2 3 11" xfId="35562"/>
    <cellStyle name="Normal 8 2 2 3 2" xfId="35563"/>
    <cellStyle name="Normal 8 2 2 3 2 2" xfId="35564"/>
    <cellStyle name="Normal 8 2 2 3 2 3" xfId="35565"/>
    <cellStyle name="Normal 8 2 2 3 2 4" xfId="35566"/>
    <cellStyle name="Normal 8 2 2 3 2 5" xfId="35567"/>
    <cellStyle name="Normal 8 2 2 3 3" xfId="35568"/>
    <cellStyle name="Normal 8 2 2 3 3 2" xfId="35569"/>
    <cellStyle name="Normal 8 2 2 3 3 2 2" xfId="35570"/>
    <cellStyle name="Normal 8 2 2 3 3 2 3" xfId="35571"/>
    <cellStyle name="Normal 8 2 2 3 3 3" xfId="35572"/>
    <cellStyle name="Normal 8 2 2 3 3 3 2" xfId="35573"/>
    <cellStyle name="Normal 8 2 2 3 3 3 3" xfId="35574"/>
    <cellStyle name="Normal 8 2 2 3 3 4" xfId="35575"/>
    <cellStyle name="Normal 8 2 2 3 3 4 2" xfId="35576"/>
    <cellStyle name="Normal 8 2 2 3 3 4 3" xfId="35577"/>
    <cellStyle name="Normal 8 2 2 3 3 5" xfId="35578"/>
    <cellStyle name="Normal 8 2 2 3 3 6" xfId="35579"/>
    <cellStyle name="Normal 8 2 2 3 3 7" xfId="35580"/>
    <cellStyle name="Normal 8 2 2 3 3 8" xfId="35581"/>
    <cellStyle name="Normal 8 2 2 3 4" xfId="35582"/>
    <cellStyle name="Normal 8 2 2 3 4 2" xfId="35583"/>
    <cellStyle name="Normal 8 2 2 3 4 3" xfId="35584"/>
    <cellStyle name="Normal 8 2 2 3 5" xfId="35585"/>
    <cellStyle name="Normal 8 2 2 3 5 2" xfId="35586"/>
    <cellStyle name="Normal 8 2 2 3 5 3" xfId="35587"/>
    <cellStyle name="Normal 8 2 2 3 6" xfId="35588"/>
    <cellStyle name="Normal 8 2 2 3 6 2" xfId="35589"/>
    <cellStyle name="Normal 8 2 2 3 6 3" xfId="35590"/>
    <cellStyle name="Normal 8 2 2 3 7" xfId="35591"/>
    <cellStyle name="Normal 8 2 2 3 8" xfId="35592"/>
    <cellStyle name="Normal 8 2 2 3 9" xfId="35593"/>
    <cellStyle name="Normal 8 2 2 4" xfId="35594"/>
    <cellStyle name="Normal 8 2 2 4 2" xfId="35595"/>
    <cellStyle name="Normal 8 2 2 4 3" xfId="35596"/>
    <cellStyle name="Normal 8 2 2 4 4" xfId="35597"/>
    <cellStyle name="Normal 8 2 2 5" xfId="35598"/>
    <cellStyle name="Normal 8 2 2 5 2" xfId="35599"/>
    <cellStyle name="Normal 8 2 2 5 3" xfId="35600"/>
    <cellStyle name="Normal 8 2 2 5 4" xfId="35601"/>
    <cellStyle name="Normal 8 2 2 6" xfId="35602"/>
    <cellStyle name="Normal 8 2 2 6 2" xfId="35603"/>
    <cellStyle name="Normal 8 2 2 6 3" xfId="35604"/>
    <cellStyle name="Normal 8 2 2 6 4" xfId="35605"/>
    <cellStyle name="Normal 8 2 2 7" xfId="35606"/>
    <cellStyle name="Normal 8 2 2 7 2" xfId="35607"/>
    <cellStyle name="Normal 8 2 2 7 2 2" xfId="35608"/>
    <cellStyle name="Normal 8 2 2 7 2 3" xfId="35609"/>
    <cellStyle name="Normal 8 2 2 7 3" xfId="35610"/>
    <cellStyle name="Normal 8 2 2 7 3 2" xfId="35611"/>
    <cellStyle name="Normal 8 2 2 7 3 3" xfId="35612"/>
    <cellStyle name="Normal 8 2 2 7 4" xfId="35613"/>
    <cellStyle name="Normal 8 2 2 7 4 2" xfId="35614"/>
    <cellStyle name="Normal 8 2 2 7 4 3" xfId="35615"/>
    <cellStyle name="Normal 8 2 2 7 5" xfId="35616"/>
    <cellStyle name="Normal 8 2 2 7 6" xfId="35617"/>
    <cellStyle name="Normal 8 2 2 7 7" xfId="35618"/>
    <cellStyle name="Normal 8 2 2 7 8" xfId="35619"/>
    <cellStyle name="Normal 8 2 2 8" xfId="35620"/>
    <cellStyle name="Normal 8 2 2 8 2" xfId="35621"/>
    <cellStyle name="Normal 8 2 2 8 3" xfId="35622"/>
    <cellStyle name="Normal 8 2 2 9" xfId="35623"/>
    <cellStyle name="Normal 8 2 2 9 2" xfId="35624"/>
    <cellStyle name="Normal 8 2 2 9 3" xfId="35625"/>
    <cellStyle name="Normal 8 2 3" xfId="35626"/>
    <cellStyle name="Normal 8 2 3 2" xfId="35627"/>
    <cellStyle name="Normal 8 2 3 3" xfId="35628"/>
    <cellStyle name="Normal 8 2 3 4" xfId="35629"/>
    <cellStyle name="Normal 8 2 4" xfId="35630"/>
    <cellStyle name="Normal 8 2 4 2" xfId="35631"/>
    <cellStyle name="Normal 8 2 4 3" xfId="35632"/>
    <cellStyle name="Normal 8 2 4 4" xfId="35633"/>
    <cellStyle name="Normal 8 2 5" xfId="35634"/>
    <cellStyle name="Normal 8 2 5 2" xfId="35635"/>
    <cellStyle name="Normal 8 2 5 3" xfId="35636"/>
    <cellStyle name="Normal 8 2 5 4" xfId="35637"/>
    <cellStyle name="Normal 8 2 6" xfId="35638"/>
    <cellStyle name="Normal 8 2 6 2" xfId="35639"/>
    <cellStyle name="Normal 8 2 6 3" xfId="35640"/>
    <cellStyle name="Normal 8 2 6 4" xfId="35641"/>
    <cellStyle name="Normal 8 2 7" xfId="35642"/>
    <cellStyle name="Normal 8 2 7 2" xfId="35643"/>
    <cellStyle name="Normal 8 2 7 3" xfId="35644"/>
    <cellStyle name="Normal 8 2 7 4" xfId="35645"/>
    <cellStyle name="Normal 8 2 8" xfId="35646"/>
    <cellStyle name="Normal 8 2 8 2" xfId="35647"/>
    <cellStyle name="Normal 8 2 8 3" xfId="35648"/>
    <cellStyle name="Normal 8 2 8 4" xfId="35649"/>
    <cellStyle name="Normal 8 2 9" xfId="35650"/>
    <cellStyle name="Normal 8 2 9 2" xfId="35651"/>
    <cellStyle name="Normal 8 2 9 3" xfId="35652"/>
    <cellStyle name="Normal 8 2 9 4" xfId="35653"/>
    <cellStyle name="Normal 8 20" xfId="35654"/>
    <cellStyle name="Normal 8 20 2" xfId="35655"/>
    <cellStyle name="Normal 8 20 3" xfId="35656"/>
    <cellStyle name="Normal 8 20 4" xfId="35657"/>
    <cellStyle name="Normal 8 20 5" xfId="35658"/>
    <cellStyle name="Normal 8 20 6" xfId="35659"/>
    <cellStyle name="Normal 8 20 7" xfId="35660"/>
    <cellStyle name="Normal 8 21" xfId="35661"/>
    <cellStyle name="Normal 8 21 2" xfId="35662"/>
    <cellStyle name="Normal 8 21 3" xfId="35663"/>
    <cellStyle name="Normal 8 21 4" xfId="35664"/>
    <cellStyle name="Normal 8 21 5" xfId="35665"/>
    <cellStyle name="Normal 8 21 6" xfId="35666"/>
    <cellStyle name="Normal 8 21 7" xfId="35667"/>
    <cellStyle name="Normal 8 22" xfId="35668"/>
    <cellStyle name="Normal 8 22 2" xfId="35669"/>
    <cellStyle name="Normal 8 22 3" xfId="35670"/>
    <cellStyle name="Normal 8 22 4" xfId="35671"/>
    <cellStyle name="Normal 8 22 5" xfId="35672"/>
    <cellStyle name="Normal 8 23" xfId="35673"/>
    <cellStyle name="Normal 8 23 2" xfId="35674"/>
    <cellStyle name="Normal 8 23 3" xfId="35675"/>
    <cellStyle name="Normal 8 23 4" xfId="35676"/>
    <cellStyle name="Normal 8 23 5" xfId="35677"/>
    <cellStyle name="Normal 8 24" xfId="35678"/>
    <cellStyle name="Normal 8 24 2" xfId="35679"/>
    <cellStyle name="Normal 8 24 3" xfId="35680"/>
    <cellStyle name="Normal 8 24 4" xfId="35681"/>
    <cellStyle name="Normal 8 24 5" xfId="35682"/>
    <cellStyle name="Normal 8 25" xfId="35683"/>
    <cellStyle name="Normal 8 26" xfId="35684"/>
    <cellStyle name="Normal 8 27" xfId="35685"/>
    <cellStyle name="Normal 8 28" xfId="35686"/>
    <cellStyle name="Normal 8 29" xfId="35687"/>
    <cellStyle name="Normal 8 3" xfId="35688"/>
    <cellStyle name="Normal 8 3 10" xfId="35689"/>
    <cellStyle name="Normal 8 3 10 2" xfId="35690"/>
    <cellStyle name="Normal 8 3 10 3" xfId="35691"/>
    <cellStyle name="Normal 8 3 10 4" xfId="35692"/>
    <cellStyle name="Normal 8 3 11" xfId="35693"/>
    <cellStyle name="Normal 8 3 11 2" xfId="35694"/>
    <cellStyle name="Normal 8 3 11 3" xfId="35695"/>
    <cellStyle name="Normal 8 3 11 4" xfId="35696"/>
    <cellStyle name="Normal 8 3 12" xfId="35697"/>
    <cellStyle name="Normal 8 3 12 10" xfId="35698"/>
    <cellStyle name="Normal 8 3 12 11" xfId="35699"/>
    <cellStyle name="Normal 8 3 12 12" xfId="35700"/>
    <cellStyle name="Normal 8 3 12 13" xfId="35701"/>
    <cellStyle name="Normal 8 3 12 14" xfId="35702"/>
    <cellStyle name="Normal 8 3 12 2" xfId="35703"/>
    <cellStyle name="Normal 8 3 12 2 2" xfId="35704"/>
    <cellStyle name="Normal 8 3 12 2 2 2" xfId="35705"/>
    <cellStyle name="Normal 8 3 12 2 2 3" xfId="35706"/>
    <cellStyle name="Normal 8 3 12 2 3" xfId="35707"/>
    <cellStyle name="Normal 8 3 12 2 3 2" xfId="35708"/>
    <cellStyle name="Normal 8 3 12 2 3 3" xfId="35709"/>
    <cellStyle name="Normal 8 3 12 2 4" xfId="35710"/>
    <cellStyle name="Normal 8 3 12 2 4 2" xfId="35711"/>
    <cellStyle name="Normal 8 3 12 2 4 3" xfId="35712"/>
    <cellStyle name="Normal 8 3 12 2 5" xfId="35713"/>
    <cellStyle name="Normal 8 3 12 2 6" xfId="35714"/>
    <cellStyle name="Normal 8 3 12 2 7" xfId="35715"/>
    <cellStyle name="Normal 8 3 12 2 8" xfId="35716"/>
    <cellStyle name="Normal 8 3 12 3" xfId="35717"/>
    <cellStyle name="Normal 8 3 12 3 2" xfId="35718"/>
    <cellStyle name="Normal 8 3 12 3 3" xfId="35719"/>
    <cellStyle name="Normal 8 3 12 4" xfId="35720"/>
    <cellStyle name="Normal 8 3 12 4 2" xfId="35721"/>
    <cellStyle name="Normal 8 3 12 4 3" xfId="35722"/>
    <cellStyle name="Normal 8 3 12 5" xfId="35723"/>
    <cellStyle name="Normal 8 3 12 5 2" xfId="35724"/>
    <cellStyle name="Normal 8 3 12 5 3" xfId="35725"/>
    <cellStyle name="Normal 8 3 12 6" xfId="35726"/>
    <cellStyle name="Normal 8 3 12 7" xfId="35727"/>
    <cellStyle name="Normal 8 3 12 8" xfId="35728"/>
    <cellStyle name="Normal 8 3 12 9" xfId="35729"/>
    <cellStyle name="Normal 8 3 13" xfId="35730"/>
    <cellStyle name="Normal 8 3 13 10" xfId="35731"/>
    <cellStyle name="Normal 8 3 13 11" xfId="35732"/>
    <cellStyle name="Normal 8 3 13 12" xfId="35733"/>
    <cellStyle name="Normal 8 3 13 13" xfId="35734"/>
    <cellStyle name="Normal 8 3 13 14" xfId="35735"/>
    <cellStyle name="Normal 8 3 13 2" xfId="35736"/>
    <cellStyle name="Normal 8 3 13 2 2" xfId="35737"/>
    <cellStyle name="Normal 8 3 13 2 2 2" xfId="35738"/>
    <cellStyle name="Normal 8 3 13 2 2 3" xfId="35739"/>
    <cellStyle name="Normal 8 3 13 2 3" xfId="35740"/>
    <cellStyle name="Normal 8 3 13 2 3 2" xfId="35741"/>
    <cellStyle name="Normal 8 3 13 2 3 3" xfId="35742"/>
    <cellStyle name="Normal 8 3 13 2 4" xfId="35743"/>
    <cellStyle name="Normal 8 3 13 2 4 2" xfId="35744"/>
    <cellStyle name="Normal 8 3 13 2 4 3" xfId="35745"/>
    <cellStyle name="Normal 8 3 13 2 5" xfId="35746"/>
    <cellStyle name="Normal 8 3 13 2 6" xfId="35747"/>
    <cellStyle name="Normal 8 3 13 2 7" xfId="35748"/>
    <cellStyle name="Normal 8 3 13 2 8" xfId="35749"/>
    <cellStyle name="Normal 8 3 13 3" xfId="35750"/>
    <cellStyle name="Normal 8 3 13 3 2" xfId="35751"/>
    <cellStyle name="Normal 8 3 13 3 3" xfId="35752"/>
    <cellStyle name="Normal 8 3 13 4" xfId="35753"/>
    <cellStyle name="Normal 8 3 13 4 2" xfId="35754"/>
    <cellStyle name="Normal 8 3 13 4 3" xfId="35755"/>
    <cellStyle name="Normal 8 3 13 5" xfId="35756"/>
    <cellStyle name="Normal 8 3 13 5 2" xfId="35757"/>
    <cellStyle name="Normal 8 3 13 5 3" xfId="35758"/>
    <cellStyle name="Normal 8 3 13 6" xfId="35759"/>
    <cellStyle name="Normal 8 3 13 7" xfId="35760"/>
    <cellStyle name="Normal 8 3 13 8" xfId="35761"/>
    <cellStyle name="Normal 8 3 13 9" xfId="35762"/>
    <cellStyle name="Normal 8 3 14" xfId="35763"/>
    <cellStyle name="Normal 8 3 14 10" xfId="35764"/>
    <cellStyle name="Normal 8 3 14 11" xfId="35765"/>
    <cellStyle name="Normal 8 3 14 12" xfId="35766"/>
    <cellStyle name="Normal 8 3 14 13" xfId="35767"/>
    <cellStyle name="Normal 8 3 14 14" xfId="35768"/>
    <cellStyle name="Normal 8 3 14 2" xfId="35769"/>
    <cellStyle name="Normal 8 3 14 2 2" xfId="35770"/>
    <cellStyle name="Normal 8 3 14 2 2 2" xfId="35771"/>
    <cellStyle name="Normal 8 3 14 2 2 3" xfId="35772"/>
    <cellStyle name="Normal 8 3 14 2 3" xfId="35773"/>
    <cellStyle name="Normal 8 3 14 2 3 2" xfId="35774"/>
    <cellStyle name="Normal 8 3 14 2 3 3" xfId="35775"/>
    <cellStyle name="Normal 8 3 14 2 4" xfId="35776"/>
    <cellStyle name="Normal 8 3 14 2 4 2" xfId="35777"/>
    <cellStyle name="Normal 8 3 14 2 4 3" xfId="35778"/>
    <cellStyle name="Normal 8 3 14 2 5" xfId="35779"/>
    <cellStyle name="Normal 8 3 14 2 6" xfId="35780"/>
    <cellStyle name="Normal 8 3 14 2 7" xfId="35781"/>
    <cellStyle name="Normal 8 3 14 2 8" xfId="35782"/>
    <cellStyle name="Normal 8 3 14 3" xfId="35783"/>
    <cellStyle name="Normal 8 3 14 3 2" xfId="35784"/>
    <cellStyle name="Normal 8 3 14 3 3" xfId="35785"/>
    <cellStyle name="Normal 8 3 14 4" xfId="35786"/>
    <cellStyle name="Normal 8 3 14 4 2" xfId="35787"/>
    <cellStyle name="Normal 8 3 14 4 3" xfId="35788"/>
    <cellStyle name="Normal 8 3 14 5" xfId="35789"/>
    <cellStyle name="Normal 8 3 14 5 2" xfId="35790"/>
    <cellStyle name="Normal 8 3 14 5 3" xfId="35791"/>
    <cellStyle name="Normal 8 3 14 6" xfId="35792"/>
    <cellStyle name="Normal 8 3 14 7" xfId="35793"/>
    <cellStyle name="Normal 8 3 14 8" xfId="35794"/>
    <cellStyle name="Normal 8 3 14 9" xfId="35795"/>
    <cellStyle name="Normal 8 3 15" xfId="35796"/>
    <cellStyle name="Normal 8 3 15 10" xfId="35797"/>
    <cellStyle name="Normal 8 3 15 11" xfId="35798"/>
    <cellStyle name="Normal 8 3 15 12" xfId="35799"/>
    <cellStyle name="Normal 8 3 15 13" xfId="35800"/>
    <cellStyle name="Normal 8 3 15 14" xfId="35801"/>
    <cellStyle name="Normal 8 3 15 2" xfId="35802"/>
    <cellStyle name="Normal 8 3 15 2 2" xfId="35803"/>
    <cellStyle name="Normal 8 3 15 2 2 2" xfId="35804"/>
    <cellStyle name="Normal 8 3 15 2 2 3" xfId="35805"/>
    <cellStyle name="Normal 8 3 15 2 3" xfId="35806"/>
    <cellStyle name="Normal 8 3 15 2 3 2" xfId="35807"/>
    <cellStyle name="Normal 8 3 15 2 3 3" xfId="35808"/>
    <cellStyle name="Normal 8 3 15 2 4" xfId="35809"/>
    <cellStyle name="Normal 8 3 15 2 4 2" xfId="35810"/>
    <cellStyle name="Normal 8 3 15 2 4 3" xfId="35811"/>
    <cellStyle name="Normal 8 3 15 2 5" xfId="35812"/>
    <cellStyle name="Normal 8 3 15 2 6" xfId="35813"/>
    <cellStyle name="Normal 8 3 15 2 7" xfId="35814"/>
    <cellStyle name="Normal 8 3 15 2 8" xfId="35815"/>
    <cellStyle name="Normal 8 3 15 3" xfId="35816"/>
    <cellStyle name="Normal 8 3 15 3 2" xfId="35817"/>
    <cellStyle name="Normal 8 3 15 3 3" xfId="35818"/>
    <cellStyle name="Normal 8 3 15 4" xfId="35819"/>
    <cellStyle name="Normal 8 3 15 4 2" xfId="35820"/>
    <cellStyle name="Normal 8 3 15 4 3" xfId="35821"/>
    <cellStyle name="Normal 8 3 15 5" xfId="35822"/>
    <cellStyle name="Normal 8 3 15 5 2" xfId="35823"/>
    <cellStyle name="Normal 8 3 15 5 3" xfId="35824"/>
    <cellStyle name="Normal 8 3 15 6" xfId="35825"/>
    <cellStyle name="Normal 8 3 15 7" xfId="35826"/>
    <cellStyle name="Normal 8 3 15 8" xfId="35827"/>
    <cellStyle name="Normal 8 3 15 9" xfId="35828"/>
    <cellStyle name="Normal 8 3 16" xfId="35829"/>
    <cellStyle name="Normal 8 3 17" xfId="35830"/>
    <cellStyle name="Normal 8 3 18" xfId="35831"/>
    <cellStyle name="Normal 8 3 2" xfId="35832"/>
    <cellStyle name="Normal 8 3 2 10" xfId="35833"/>
    <cellStyle name="Normal 8 3 2 10 2" xfId="35834"/>
    <cellStyle name="Normal 8 3 2 10 3" xfId="35835"/>
    <cellStyle name="Normal 8 3 2 11" xfId="35836"/>
    <cellStyle name="Normal 8 3 2 12" xfId="35837"/>
    <cellStyle name="Normal 8 3 2 13" xfId="35838"/>
    <cellStyle name="Normal 8 3 2 14" xfId="35839"/>
    <cellStyle name="Normal 8 3 2 15" xfId="35840"/>
    <cellStyle name="Normal 8 3 2 16" xfId="35841"/>
    <cellStyle name="Normal 8 3 2 17" xfId="35842"/>
    <cellStyle name="Normal 8 3 2 18" xfId="35843"/>
    <cellStyle name="Normal 8 3 2 19" xfId="35844"/>
    <cellStyle name="Normal 8 3 2 2" xfId="35845"/>
    <cellStyle name="Normal 8 3 2 2 2" xfId="35846"/>
    <cellStyle name="Normal 8 3 2 2 3" xfId="35847"/>
    <cellStyle name="Normal 8 3 2 2 4" xfId="35848"/>
    <cellStyle name="Normal 8 3 2 3" xfId="35849"/>
    <cellStyle name="Normal 8 3 2 3 10" xfId="35850"/>
    <cellStyle name="Normal 8 3 2 3 11" xfId="35851"/>
    <cellStyle name="Normal 8 3 2 3 2" xfId="35852"/>
    <cellStyle name="Normal 8 3 2 3 2 2" xfId="35853"/>
    <cellStyle name="Normal 8 3 2 3 2 3" xfId="35854"/>
    <cellStyle name="Normal 8 3 2 3 2 4" xfId="35855"/>
    <cellStyle name="Normal 8 3 2 3 2 5" xfId="35856"/>
    <cellStyle name="Normal 8 3 2 3 3" xfId="35857"/>
    <cellStyle name="Normal 8 3 2 3 3 2" xfId="35858"/>
    <cellStyle name="Normal 8 3 2 3 3 2 2" xfId="35859"/>
    <cellStyle name="Normal 8 3 2 3 3 2 3" xfId="35860"/>
    <cellStyle name="Normal 8 3 2 3 3 3" xfId="35861"/>
    <cellStyle name="Normal 8 3 2 3 3 3 2" xfId="35862"/>
    <cellStyle name="Normal 8 3 2 3 3 3 3" xfId="35863"/>
    <cellStyle name="Normal 8 3 2 3 3 4" xfId="35864"/>
    <cellStyle name="Normal 8 3 2 3 3 4 2" xfId="35865"/>
    <cellStyle name="Normal 8 3 2 3 3 4 3" xfId="35866"/>
    <cellStyle name="Normal 8 3 2 3 3 5" xfId="35867"/>
    <cellStyle name="Normal 8 3 2 3 3 6" xfId="35868"/>
    <cellStyle name="Normal 8 3 2 3 3 7" xfId="35869"/>
    <cellStyle name="Normal 8 3 2 3 3 8" xfId="35870"/>
    <cellStyle name="Normal 8 3 2 3 4" xfId="35871"/>
    <cellStyle name="Normal 8 3 2 3 4 2" xfId="35872"/>
    <cellStyle name="Normal 8 3 2 3 4 3" xfId="35873"/>
    <cellStyle name="Normal 8 3 2 3 5" xfId="35874"/>
    <cellStyle name="Normal 8 3 2 3 5 2" xfId="35875"/>
    <cellStyle name="Normal 8 3 2 3 5 3" xfId="35876"/>
    <cellStyle name="Normal 8 3 2 3 6" xfId="35877"/>
    <cellStyle name="Normal 8 3 2 3 6 2" xfId="35878"/>
    <cellStyle name="Normal 8 3 2 3 6 3" xfId="35879"/>
    <cellStyle name="Normal 8 3 2 3 7" xfId="35880"/>
    <cellStyle name="Normal 8 3 2 3 8" xfId="35881"/>
    <cellStyle name="Normal 8 3 2 3 9" xfId="35882"/>
    <cellStyle name="Normal 8 3 2 4" xfId="35883"/>
    <cellStyle name="Normal 8 3 2 4 2" xfId="35884"/>
    <cellStyle name="Normal 8 3 2 4 3" xfId="35885"/>
    <cellStyle name="Normal 8 3 2 4 4" xfId="35886"/>
    <cellStyle name="Normal 8 3 2 5" xfId="35887"/>
    <cellStyle name="Normal 8 3 2 5 2" xfId="35888"/>
    <cellStyle name="Normal 8 3 2 5 3" xfId="35889"/>
    <cellStyle name="Normal 8 3 2 5 4" xfId="35890"/>
    <cellStyle name="Normal 8 3 2 6" xfId="35891"/>
    <cellStyle name="Normal 8 3 2 6 2" xfId="35892"/>
    <cellStyle name="Normal 8 3 2 6 3" xfId="35893"/>
    <cellStyle name="Normal 8 3 2 6 4" xfId="35894"/>
    <cellStyle name="Normal 8 3 2 7" xfId="35895"/>
    <cellStyle name="Normal 8 3 2 7 2" xfId="35896"/>
    <cellStyle name="Normal 8 3 2 7 2 2" xfId="35897"/>
    <cellStyle name="Normal 8 3 2 7 2 3" xfId="35898"/>
    <cellStyle name="Normal 8 3 2 7 3" xfId="35899"/>
    <cellStyle name="Normal 8 3 2 7 3 2" xfId="35900"/>
    <cellStyle name="Normal 8 3 2 7 3 3" xfId="35901"/>
    <cellStyle name="Normal 8 3 2 7 4" xfId="35902"/>
    <cellStyle name="Normal 8 3 2 7 4 2" xfId="35903"/>
    <cellStyle name="Normal 8 3 2 7 4 3" xfId="35904"/>
    <cellStyle name="Normal 8 3 2 7 5" xfId="35905"/>
    <cellStyle name="Normal 8 3 2 7 6" xfId="35906"/>
    <cellStyle name="Normal 8 3 2 7 7" xfId="35907"/>
    <cellStyle name="Normal 8 3 2 7 8" xfId="35908"/>
    <cellStyle name="Normal 8 3 2 8" xfId="35909"/>
    <cellStyle name="Normal 8 3 2 8 2" xfId="35910"/>
    <cellStyle name="Normal 8 3 2 8 3" xfId="35911"/>
    <cellStyle name="Normal 8 3 2 9" xfId="35912"/>
    <cellStyle name="Normal 8 3 2 9 2" xfId="35913"/>
    <cellStyle name="Normal 8 3 2 9 3" xfId="35914"/>
    <cellStyle name="Normal 8 3 3" xfId="35915"/>
    <cellStyle name="Normal 8 3 3 2" xfId="35916"/>
    <cellStyle name="Normal 8 3 3 3" xfId="35917"/>
    <cellStyle name="Normal 8 3 3 4" xfId="35918"/>
    <cellStyle name="Normal 8 3 4" xfId="35919"/>
    <cellStyle name="Normal 8 3 4 2" xfId="35920"/>
    <cellStyle name="Normal 8 3 4 3" xfId="35921"/>
    <cellStyle name="Normal 8 3 4 4" xfId="35922"/>
    <cellStyle name="Normal 8 3 5" xfId="35923"/>
    <cellStyle name="Normal 8 3 5 2" xfId="35924"/>
    <cellStyle name="Normal 8 3 5 3" xfId="35925"/>
    <cellStyle name="Normal 8 3 5 4" xfId="35926"/>
    <cellStyle name="Normal 8 3 6" xfId="35927"/>
    <cellStyle name="Normal 8 3 6 2" xfId="35928"/>
    <cellStyle name="Normal 8 3 6 3" xfId="35929"/>
    <cellStyle name="Normal 8 3 6 4" xfId="35930"/>
    <cellStyle name="Normal 8 3 7" xfId="35931"/>
    <cellStyle name="Normal 8 3 7 2" xfId="35932"/>
    <cellStyle name="Normal 8 3 7 3" xfId="35933"/>
    <cellStyle name="Normal 8 3 7 4" xfId="35934"/>
    <cellStyle name="Normal 8 3 8" xfId="35935"/>
    <cellStyle name="Normal 8 3 8 2" xfId="35936"/>
    <cellStyle name="Normal 8 3 8 3" xfId="35937"/>
    <cellStyle name="Normal 8 3 8 4" xfId="35938"/>
    <cellStyle name="Normal 8 3 9" xfId="35939"/>
    <cellStyle name="Normal 8 3 9 2" xfId="35940"/>
    <cellStyle name="Normal 8 3 9 3" xfId="35941"/>
    <cellStyle name="Normal 8 3 9 4" xfId="35942"/>
    <cellStyle name="Normal 8 30" xfId="35943"/>
    <cellStyle name="Normal 8 4" xfId="35944"/>
    <cellStyle name="Normal 8 4 2" xfId="35945"/>
    <cellStyle name="Normal 8 4 2 10" xfId="35946"/>
    <cellStyle name="Normal 8 4 2 11" xfId="35947"/>
    <cellStyle name="Normal 8 4 2 12" xfId="35948"/>
    <cellStyle name="Normal 8 4 2 13" xfId="35949"/>
    <cellStyle name="Normal 8 4 2 14" xfId="35950"/>
    <cellStyle name="Normal 8 4 2 15" xfId="35951"/>
    <cellStyle name="Normal 8 4 2 2" xfId="35952"/>
    <cellStyle name="Normal 8 4 2 2 2" xfId="35953"/>
    <cellStyle name="Normal 8 4 2 2 2 2" xfId="35954"/>
    <cellStyle name="Normal 8 4 2 2 2 2 2" xfId="35955"/>
    <cellStyle name="Normal 8 4 2 2 2 2 3" xfId="35956"/>
    <cellStyle name="Normal 8 4 2 2 2 3" xfId="35957"/>
    <cellStyle name="Normal 8 4 2 2 2 3 2" xfId="35958"/>
    <cellStyle name="Normal 8 4 2 2 2 3 3" xfId="35959"/>
    <cellStyle name="Normal 8 4 2 2 2 4" xfId="35960"/>
    <cellStyle name="Normal 8 4 2 2 2 4 2" xfId="35961"/>
    <cellStyle name="Normal 8 4 2 2 2 4 3" xfId="35962"/>
    <cellStyle name="Normal 8 4 2 2 2 5" xfId="35963"/>
    <cellStyle name="Normal 8 4 2 2 2 6" xfId="35964"/>
    <cellStyle name="Normal 8 4 2 2 2 7" xfId="35965"/>
    <cellStyle name="Normal 8 4 2 2 2 8" xfId="35966"/>
    <cellStyle name="Normal 8 4 2 2 3" xfId="35967"/>
    <cellStyle name="Normal 8 4 2 2 3 2" xfId="35968"/>
    <cellStyle name="Normal 8 4 2 2 3 3" xfId="35969"/>
    <cellStyle name="Normal 8 4 2 2 4" xfId="35970"/>
    <cellStyle name="Normal 8 4 2 2 4 2" xfId="35971"/>
    <cellStyle name="Normal 8 4 2 2 4 3" xfId="35972"/>
    <cellStyle name="Normal 8 4 2 2 5" xfId="35973"/>
    <cellStyle name="Normal 8 4 2 2 5 2" xfId="35974"/>
    <cellStyle name="Normal 8 4 2 2 5 3" xfId="35975"/>
    <cellStyle name="Normal 8 4 2 2 6" xfId="35976"/>
    <cellStyle name="Normal 8 4 2 2 7" xfId="35977"/>
    <cellStyle name="Normal 8 4 2 2 8" xfId="35978"/>
    <cellStyle name="Normal 8 4 2 2 9" xfId="35979"/>
    <cellStyle name="Normal 8 4 2 3" xfId="35980"/>
    <cellStyle name="Normal 8 4 2 3 2" xfId="35981"/>
    <cellStyle name="Normal 8 4 2 3 2 2" xfId="35982"/>
    <cellStyle name="Normal 8 4 2 3 2 3" xfId="35983"/>
    <cellStyle name="Normal 8 4 2 3 3" xfId="35984"/>
    <cellStyle name="Normal 8 4 2 3 3 2" xfId="35985"/>
    <cellStyle name="Normal 8 4 2 3 3 3" xfId="35986"/>
    <cellStyle name="Normal 8 4 2 3 4" xfId="35987"/>
    <cellStyle name="Normal 8 4 2 3 4 2" xfId="35988"/>
    <cellStyle name="Normal 8 4 2 3 4 3" xfId="35989"/>
    <cellStyle name="Normal 8 4 2 3 5" xfId="35990"/>
    <cellStyle name="Normal 8 4 2 3 6" xfId="35991"/>
    <cellStyle name="Normal 8 4 2 3 7" xfId="35992"/>
    <cellStyle name="Normal 8 4 2 3 8" xfId="35993"/>
    <cellStyle name="Normal 8 4 2 4" xfId="35994"/>
    <cellStyle name="Normal 8 4 2 4 2" xfId="35995"/>
    <cellStyle name="Normal 8 4 2 4 3" xfId="35996"/>
    <cellStyle name="Normal 8 4 2 5" xfId="35997"/>
    <cellStyle name="Normal 8 4 2 5 2" xfId="35998"/>
    <cellStyle name="Normal 8 4 2 5 3" xfId="35999"/>
    <cellStyle name="Normal 8 4 2 6" xfId="36000"/>
    <cellStyle name="Normal 8 4 2 6 2" xfId="36001"/>
    <cellStyle name="Normal 8 4 2 6 3" xfId="36002"/>
    <cellStyle name="Normal 8 4 2 7" xfId="36003"/>
    <cellStyle name="Normal 8 4 2 8" xfId="36004"/>
    <cellStyle name="Normal 8 4 2 9" xfId="36005"/>
    <cellStyle name="Normal 8 4 3" xfId="36006"/>
    <cellStyle name="Normal 8 4 3 10" xfId="36007"/>
    <cellStyle name="Normal 8 4 3 11" xfId="36008"/>
    <cellStyle name="Normal 8 4 3 12" xfId="36009"/>
    <cellStyle name="Normal 8 4 3 13" xfId="36010"/>
    <cellStyle name="Normal 8 4 3 14" xfId="36011"/>
    <cellStyle name="Normal 8 4 3 2" xfId="36012"/>
    <cellStyle name="Normal 8 4 3 2 2" xfId="36013"/>
    <cellStyle name="Normal 8 4 3 2 2 2" xfId="36014"/>
    <cellStyle name="Normal 8 4 3 2 2 3" xfId="36015"/>
    <cellStyle name="Normal 8 4 3 2 3" xfId="36016"/>
    <cellStyle name="Normal 8 4 3 2 3 2" xfId="36017"/>
    <cellStyle name="Normal 8 4 3 2 3 3" xfId="36018"/>
    <cellStyle name="Normal 8 4 3 2 4" xfId="36019"/>
    <cellStyle name="Normal 8 4 3 2 4 2" xfId="36020"/>
    <cellStyle name="Normal 8 4 3 2 4 3" xfId="36021"/>
    <cellStyle name="Normal 8 4 3 2 5" xfId="36022"/>
    <cellStyle name="Normal 8 4 3 2 6" xfId="36023"/>
    <cellStyle name="Normal 8 4 3 2 7" xfId="36024"/>
    <cellStyle name="Normal 8 4 3 2 8" xfId="36025"/>
    <cellStyle name="Normal 8 4 3 3" xfId="36026"/>
    <cellStyle name="Normal 8 4 3 3 2" xfId="36027"/>
    <cellStyle name="Normal 8 4 3 3 3" xfId="36028"/>
    <cellStyle name="Normal 8 4 3 4" xfId="36029"/>
    <cellStyle name="Normal 8 4 3 4 2" xfId="36030"/>
    <cellStyle name="Normal 8 4 3 4 3" xfId="36031"/>
    <cellStyle name="Normal 8 4 3 5" xfId="36032"/>
    <cellStyle name="Normal 8 4 3 5 2" xfId="36033"/>
    <cellStyle name="Normal 8 4 3 5 3" xfId="36034"/>
    <cellStyle name="Normal 8 4 3 6" xfId="36035"/>
    <cellStyle name="Normal 8 4 3 7" xfId="36036"/>
    <cellStyle name="Normal 8 4 3 8" xfId="36037"/>
    <cellStyle name="Normal 8 4 3 9" xfId="36038"/>
    <cellStyle name="Normal 8 4 4" xfId="36039"/>
    <cellStyle name="Normal 8 4 4 10" xfId="36040"/>
    <cellStyle name="Normal 8 4 4 11" xfId="36041"/>
    <cellStyle name="Normal 8 4 4 12" xfId="36042"/>
    <cellStyle name="Normal 8 4 4 13" xfId="36043"/>
    <cellStyle name="Normal 8 4 4 14" xfId="36044"/>
    <cellStyle name="Normal 8 4 4 2" xfId="36045"/>
    <cellStyle name="Normal 8 4 4 2 2" xfId="36046"/>
    <cellStyle name="Normal 8 4 4 2 2 2" xfId="36047"/>
    <cellStyle name="Normal 8 4 4 2 2 3" xfId="36048"/>
    <cellStyle name="Normal 8 4 4 2 3" xfId="36049"/>
    <cellStyle name="Normal 8 4 4 2 3 2" xfId="36050"/>
    <cellStyle name="Normal 8 4 4 2 3 3" xfId="36051"/>
    <cellStyle name="Normal 8 4 4 2 4" xfId="36052"/>
    <cellStyle name="Normal 8 4 4 2 4 2" xfId="36053"/>
    <cellStyle name="Normal 8 4 4 2 4 3" xfId="36054"/>
    <cellStyle name="Normal 8 4 4 2 5" xfId="36055"/>
    <cellStyle name="Normal 8 4 4 2 6" xfId="36056"/>
    <cellStyle name="Normal 8 4 4 2 7" xfId="36057"/>
    <cellStyle name="Normal 8 4 4 2 8" xfId="36058"/>
    <cellStyle name="Normal 8 4 4 3" xfId="36059"/>
    <cellStyle name="Normal 8 4 4 3 2" xfId="36060"/>
    <cellStyle name="Normal 8 4 4 3 3" xfId="36061"/>
    <cellStyle name="Normal 8 4 4 4" xfId="36062"/>
    <cellStyle name="Normal 8 4 4 4 2" xfId="36063"/>
    <cellStyle name="Normal 8 4 4 4 3" xfId="36064"/>
    <cellStyle name="Normal 8 4 4 5" xfId="36065"/>
    <cellStyle name="Normal 8 4 4 5 2" xfId="36066"/>
    <cellStyle name="Normal 8 4 4 5 3" xfId="36067"/>
    <cellStyle name="Normal 8 4 4 6" xfId="36068"/>
    <cellStyle name="Normal 8 4 4 7" xfId="36069"/>
    <cellStyle name="Normal 8 4 4 8" xfId="36070"/>
    <cellStyle name="Normal 8 4 4 9" xfId="36071"/>
    <cellStyle name="Normal 8 4 5" xfId="36072"/>
    <cellStyle name="Normal 8 4 5 10" xfId="36073"/>
    <cellStyle name="Normal 8 4 5 11" xfId="36074"/>
    <cellStyle name="Normal 8 4 5 12" xfId="36075"/>
    <cellStyle name="Normal 8 4 5 13" xfId="36076"/>
    <cellStyle name="Normal 8 4 5 14" xfId="36077"/>
    <cellStyle name="Normal 8 4 5 2" xfId="36078"/>
    <cellStyle name="Normal 8 4 5 2 2" xfId="36079"/>
    <cellStyle name="Normal 8 4 5 2 2 2" xfId="36080"/>
    <cellStyle name="Normal 8 4 5 2 2 3" xfId="36081"/>
    <cellStyle name="Normal 8 4 5 2 3" xfId="36082"/>
    <cellStyle name="Normal 8 4 5 2 3 2" xfId="36083"/>
    <cellStyle name="Normal 8 4 5 2 3 3" xfId="36084"/>
    <cellStyle name="Normal 8 4 5 2 4" xfId="36085"/>
    <cellStyle name="Normal 8 4 5 2 4 2" xfId="36086"/>
    <cellStyle name="Normal 8 4 5 2 4 3" xfId="36087"/>
    <cellStyle name="Normal 8 4 5 2 5" xfId="36088"/>
    <cellStyle name="Normal 8 4 5 2 6" xfId="36089"/>
    <cellStyle name="Normal 8 4 5 2 7" xfId="36090"/>
    <cellStyle name="Normal 8 4 5 2 8" xfId="36091"/>
    <cellStyle name="Normal 8 4 5 3" xfId="36092"/>
    <cellStyle name="Normal 8 4 5 3 2" xfId="36093"/>
    <cellStyle name="Normal 8 4 5 3 3" xfId="36094"/>
    <cellStyle name="Normal 8 4 5 4" xfId="36095"/>
    <cellStyle name="Normal 8 4 5 4 2" xfId="36096"/>
    <cellStyle name="Normal 8 4 5 4 3" xfId="36097"/>
    <cellStyle name="Normal 8 4 5 5" xfId="36098"/>
    <cellStyle name="Normal 8 4 5 5 2" xfId="36099"/>
    <cellStyle name="Normal 8 4 5 5 3" xfId="36100"/>
    <cellStyle name="Normal 8 4 5 6" xfId="36101"/>
    <cellStyle name="Normal 8 4 5 7" xfId="36102"/>
    <cellStyle name="Normal 8 4 5 8" xfId="36103"/>
    <cellStyle name="Normal 8 4 5 9" xfId="36104"/>
    <cellStyle name="Normal 8 4 6" xfId="36105"/>
    <cellStyle name="Normal 8 4 6 10" xfId="36106"/>
    <cellStyle name="Normal 8 4 6 11" xfId="36107"/>
    <cellStyle name="Normal 8 4 6 12" xfId="36108"/>
    <cellStyle name="Normal 8 4 6 13" xfId="36109"/>
    <cellStyle name="Normal 8 4 6 14" xfId="36110"/>
    <cellStyle name="Normal 8 4 6 2" xfId="36111"/>
    <cellStyle name="Normal 8 4 6 2 2" xfId="36112"/>
    <cellStyle name="Normal 8 4 6 2 2 2" xfId="36113"/>
    <cellStyle name="Normal 8 4 6 2 2 3" xfId="36114"/>
    <cellStyle name="Normal 8 4 6 2 3" xfId="36115"/>
    <cellStyle name="Normal 8 4 6 2 3 2" xfId="36116"/>
    <cellStyle name="Normal 8 4 6 2 3 3" xfId="36117"/>
    <cellStyle name="Normal 8 4 6 2 4" xfId="36118"/>
    <cellStyle name="Normal 8 4 6 2 4 2" xfId="36119"/>
    <cellStyle name="Normal 8 4 6 2 4 3" xfId="36120"/>
    <cellStyle name="Normal 8 4 6 2 5" xfId="36121"/>
    <cellStyle name="Normal 8 4 6 2 6" xfId="36122"/>
    <cellStyle name="Normal 8 4 6 2 7" xfId="36123"/>
    <cellStyle name="Normal 8 4 6 2 8" xfId="36124"/>
    <cellStyle name="Normal 8 4 6 3" xfId="36125"/>
    <cellStyle name="Normal 8 4 6 3 2" xfId="36126"/>
    <cellStyle name="Normal 8 4 6 3 3" xfId="36127"/>
    <cellStyle name="Normal 8 4 6 4" xfId="36128"/>
    <cellStyle name="Normal 8 4 6 4 2" xfId="36129"/>
    <cellStyle name="Normal 8 4 6 4 3" xfId="36130"/>
    <cellStyle name="Normal 8 4 6 5" xfId="36131"/>
    <cellStyle name="Normal 8 4 6 5 2" xfId="36132"/>
    <cellStyle name="Normal 8 4 6 5 3" xfId="36133"/>
    <cellStyle name="Normal 8 4 6 6" xfId="36134"/>
    <cellStyle name="Normal 8 4 6 7" xfId="36135"/>
    <cellStyle name="Normal 8 4 6 8" xfId="36136"/>
    <cellStyle name="Normal 8 4 6 9" xfId="36137"/>
    <cellStyle name="Normal 8 4 7" xfId="36138"/>
    <cellStyle name="Normal 8 4 8" xfId="36139"/>
    <cellStyle name="Normal 8 4 9" xfId="36140"/>
    <cellStyle name="Normal 8 5" xfId="36141"/>
    <cellStyle name="Normal 8 5 10" xfId="36142"/>
    <cellStyle name="Normal 8 5 11" xfId="36143"/>
    <cellStyle name="Normal 8 5 12" xfId="36144"/>
    <cellStyle name="Normal 8 5 13" xfId="36145"/>
    <cellStyle name="Normal 8 5 14" xfId="36146"/>
    <cellStyle name="Normal 8 5 15" xfId="36147"/>
    <cellStyle name="Normal 8 5 2" xfId="36148"/>
    <cellStyle name="Normal 8 5 2 2" xfId="36149"/>
    <cellStyle name="Normal 8 5 2 2 2" xfId="36150"/>
    <cellStyle name="Normal 8 5 2 2 2 2" xfId="36151"/>
    <cellStyle name="Normal 8 5 2 2 2 3" xfId="36152"/>
    <cellStyle name="Normal 8 5 2 2 3" xfId="36153"/>
    <cellStyle name="Normal 8 5 2 2 3 2" xfId="36154"/>
    <cellStyle name="Normal 8 5 2 2 3 3" xfId="36155"/>
    <cellStyle name="Normal 8 5 2 2 4" xfId="36156"/>
    <cellStyle name="Normal 8 5 2 2 4 2" xfId="36157"/>
    <cellStyle name="Normal 8 5 2 2 4 3" xfId="36158"/>
    <cellStyle name="Normal 8 5 2 2 5" xfId="36159"/>
    <cellStyle name="Normal 8 5 2 2 6" xfId="36160"/>
    <cellStyle name="Normal 8 5 2 2 7" xfId="36161"/>
    <cellStyle name="Normal 8 5 2 2 8" xfId="36162"/>
    <cellStyle name="Normal 8 5 2 3" xfId="36163"/>
    <cellStyle name="Normal 8 5 2 3 2" xfId="36164"/>
    <cellStyle name="Normal 8 5 2 3 3" xfId="36165"/>
    <cellStyle name="Normal 8 5 2 4" xfId="36166"/>
    <cellStyle name="Normal 8 5 2 4 2" xfId="36167"/>
    <cellStyle name="Normal 8 5 2 4 3" xfId="36168"/>
    <cellStyle name="Normal 8 5 2 5" xfId="36169"/>
    <cellStyle name="Normal 8 5 2 5 2" xfId="36170"/>
    <cellStyle name="Normal 8 5 2 5 3" xfId="36171"/>
    <cellStyle name="Normal 8 5 2 6" xfId="36172"/>
    <cellStyle name="Normal 8 5 2 7" xfId="36173"/>
    <cellStyle name="Normal 8 5 2 8" xfId="36174"/>
    <cellStyle name="Normal 8 5 2 9" xfId="36175"/>
    <cellStyle name="Normal 8 5 3" xfId="36176"/>
    <cellStyle name="Normal 8 5 3 2" xfId="36177"/>
    <cellStyle name="Normal 8 5 3 2 2" xfId="36178"/>
    <cellStyle name="Normal 8 5 3 2 3" xfId="36179"/>
    <cellStyle name="Normal 8 5 3 3" xfId="36180"/>
    <cellStyle name="Normal 8 5 3 3 2" xfId="36181"/>
    <cellStyle name="Normal 8 5 3 3 3" xfId="36182"/>
    <cellStyle name="Normal 8 5 3 4" xfId="36183"/>
    <cellStyle name="Normal 8 5 3 4 2" xfId="36184"/>
    <cellStyle name="Normal 8 5 3 4 3" xfId="36185"/>
    <cellStyle name="Normal 8 5 3 5" xfId="36186"/>
    <cellStyle name="Normal 8 5 3 6" xfId="36187"/>
    <cellStyle name="Normal 8 5 3 7" xfId="36188"/>
    <cellStyle name="Normal 8 5 3 8" xfId="36189"/>
    <cellStyle name="Normal 8 5 4" xfId="36190"/>
    <cellStyle name="Normal 8 5 4 2" xfId="36191"/>
    <cellStyle name="Normal 8 5 4 3" xfId="36192"/>
    <cellStyle name="Normal 8 5 5" xfId="36193"/>
    <cellStyle name="Normal 8 5 5 2" xfId="36194"/>
    <cellStyle name="Normal 8 5 5 3" xfId="36195"/>
    <cellStyle name="Normal 8 5 6" xfId="36196"/>
    <cellStyle name="Normal 8 5 6 2" xfId="36197"/>
    <cellStyle name="Normal 8 5 6 3" xfId="36198"/>
    <cellStyle name="Normal 8 5 7" xfId="36199"/>
    <cellStyle name="Normal 8 5 8" xfId="36200"/>
    <cellStyle name="Normal 8 5 9" xfId="36201"/>
    <cellStyle name="Normal 8 6" xfId="36202"/>
    <cellStyle name="Normal 8 6 10" xfId="36203"/>
    <cellStyle name="Normal 8 6 11" xfId="36204"/>
    <cellStyle name="Normal 8 6 12" xfId="36205"/>
    <cellStyle name="Normal 8 6 13" xfId="36206"/>
    <cellStyle name="Normal 8 6 14" xfId="36207"/>
    <cellStyle name="Normal 8 6 15" xfId="36208"/>
    <cellStyle name="Normal 8 6 2" xfId="36209"/>
    <cellStyle name="Normal 8 6 2 2" xfId="36210"/>
    <cellStyle name="Normal 8 6 2 2 2" xfId="36211"/>
    <cellStyle name="Normal 8 6 2 2 2 2" xfId="36212"/>
    <cellStyle name="Normal 8 6 2 2 2 3" xfId="36213"/>
    <cellStyle name="Normal 8 6 2 2 3" xfId="36214"/>
    <cellStyle name="Normal 8 6 2 2 3 2" xfId="36215"/>
    <cellStyle name="Normal 8 6 2 2 3 3" xfId="36216"/>
    <cellStyle name="Normal 8 6 2 2 4" xfId="36217"/>
    <cellStyle name="Normal 8 6 2 2 4 2" xfId="36218"/>
    <cellStyle name="Normal 8 6 2 2 4 3" xfId="36219"/>
    <cellStyle name="Normal 8 6 2 2 5" xfId="36220"/>
    <cellStyle name="Normal 8 6 2 2 6" xfId="36221"/>
    <cellStyle name="Normal 8 6 2 2 7" xfId="36222"/>
    <cellStyle name="Normal 8 6 2 2 8" xfId="36223"/>
    <cellStyle name="Normal 8 6 2 3" xfId="36224"/>
    <cellStyle name="Normal 8 6 2 3 2" xfId="36225"/>
    <cellStyle name="Normal 8 6 2 3 3" xfId="36226"/>
    <cellStyle name="Normal 8 6 2 4" xfId="36227"/>
    <cellStyle name="Normal 8 6 2 4 2" xfId="36228"/>
    <cellStyle name="Normal 8 6 2 4 3" xfId="36229"/>
    <cellStyle name="Normal 8 6 2 5" xfId="36230"/>
    <cellStyle name="Normal 8 6 2 5 2" xfId="36231"/>
    <cellStyle name="Normal 8 6 2 5 3" xfId="36232"/>
    <cellStyle name="Normal 8 6 2 6" xfId="36233"/>
    <cellStyle name="Normal 8 6 2 7" xfId="36234"/>
    <cellStyle name="Normal 8 6 2 8" xfId="36235"/>
    <cellStyle name="Normal 8 6 2 9" xfId="36236"/>
    <cellStyle name="Normal 8 6 3" xfId="36237"/>
    <cellStyle name="Normal 8 6 3 2" xfId="36238"/>
    <cellStyle name="Normal 8 6 3 2 2" xfId="36239"/>
    <cellStyle name="Normal 8 6 3 2 3" xfId="36240"/>
    <cellStyle name="Normal 8 6 3 3" xfId="36241"/>
    <cellStyle name="Normal 8 6 3 3 2" xfId="36242"/>
    <cellStyle name="Normal 8 6 3 3 3" xfId="36243"/>
    <cellStyle name="Normal 8 6 3 4" xfId="36244"/>
    <cellStyle name="Normal 8 6 3 4 2" xfId="36245"/>
    <cellStyle name="Normal 8 6 3 4 3" xfId="36246"/>
    <cellStyle name="Normal 8 6 3 5" xfId="36247"/>
    <cellStyle name="Normal 8 6 3 6" xfId="36248"/>
    <cellStyle name="Normal 8 6 3 7" xfId="36249"/>
    <cellStyle name="Normal 8 6 3 8" xfId="36250"/>
    <cellStyle name="Normal 8 6 4" xfId="36251"/>
    <cellStyle name="Normal 8 6 4 2" xfId="36252"/>
    <cellStyle name="Normal 8 6 4 3" xfId="36253"/>
    <cellStyle name="Normal 8 6 5" xfId="36254"/>
    <cellStyle name="Normal 8 6 5 2" xfId="36255"/>
    <cellStyle name="Normal 8 6 5 3" xfId="36256"/>
    <cellStyle name="Normal 8 6 6" xfId="36257"/>
    <cellStyle name="Normal 8 6 6 2" xfId="36258"/>
    <cellStyle name="Normal 8 6 6 3" xfId="36259"/>
    <cellStyle name="Normal 8 6 7" xfId="36260"/>
    <cellStyle name="Normal 8 6 8" xfId="36261"/>
    <cellStyle name="Normal 8 6 9" xfId="36262"/>
    <cellStyle name="Normal 8 7" xfId="36263"/>
    <cellStyle name="Normal 8 7 10" xfId="36264"/>
    <cellStyle name="Normal 8 7 11" xfId="36265"/>
    <cellStyle name="Normal 8 7 12" xfId="36266"/>
    <cellStyle name="Normal 8 7 13" xfId="36267"/>
    <cellStyle name="Normal 8 7 14" xfId="36268"/>
    <cellStyle name="Normal 8 7 15" xfId="36269"/>
    <cellStyle name="Normal 8 7 16" xfId="36270"/>
    <cellStyle name="Normal 8 7 2" xfId="36271"/>
    <cellStyle name="Normal 8 7 2 2" xfId="36272"/>
    <cellStyle name="Normal 8 7 2 2 2" xfId="36273"/>
    <cellStyle name="Normal 8 7 2 2 2 2" xfId="36274"/>
    <cellStyle name="Normal 8 7 2 2 2 3" xfId="36275"/>
    <cellStyle name="Normal 8 7 2 2 3" xfId="36276"/>
    <cellStyle name="Normal 8 7 2 2 3 2" xfId="36277"/>
    <cellStyle name="Normal 8 7 2 2 3 3" xfId="36278"/>
    <cellStyle name="Normal 8 7 2 2 4" xfId="36279"/>
    <cellStyle name="Normal 8 7 2 2 4 2" xfId="36280"/>
    <cellStyle name="Normal 8 7 2 2 4 3" xfId="36281"/>
    <cellStyle name="Normal 8 7 2 2 5" xfId="36282"/>
    <cellStyle name="Normal 8 7 2 2 6" xfId="36283"/>
    <cellStyle name="Normal 8 7 2 2 7" xfId="36284"/>
    <cellStyle name="Normal 8 7 2 2 8" xfId="36285"/>
    <cellStyle name="Normal 8 7 2 3" xfId="36286"/>
    <cellStyle name="Normal 8 7 2 3 2" xfId="36287"/>
    <cellStyle name="Normal 8 7 2 3 3" xfId="36288"/>
    <cellStyle name="Normal 8 7 2 4" xfId="36289"/>
    <cellStyle name="Normal 8 7 2 4 2" xfId="36290"/>
    <cellStyle name="Normal 8 7 2 4 3" xfId="36291"/>
    <cellStyle name="Normal 8 7 2 5" xfId="36292"/>
    <cellStyle name="Normal 8 7 2 5 2" xfId="36293"/>
    <cellStyle name="Normal 8 7 2 5 3" xfId="36294"/>
    <cellStyle name="Normal 8 7 2 6" xfId="36295"/>
    <cellStyle name="Normal 8 7 2 7" xfId="36296"/>
    <cellStyle name="Normal 8 7 2 8" xfId="36297"/>
    <cellStyle name="Normal 8 7 2 9" xfId="36298"/>
    <cellStyle name="Normal 8 7 3" xfId="36299"/>
    <cellStyle name="Normal 8 7 3 2" xfId="36300"/>
    <cellStyle name="Normal 8 7 3 2 2" xfId="36301"/>
    <cellStyle name="Normal 8 7 3 2 3" xfId="36302"/>
    <cellStyle name="Normal 8 7 3 3" xfId="36303"/>
    <cellStyle name="Normal 8 7 3 3 2" xfId="36304"/>
    <cellStyle name="Normal 8 7 3 3 3" xfId="36305"/>
    <cellStyle name="Normal 8 7 3 4" xfId="36306"/>
    <cellStyle name="Normal 8 7 3 4 2" xfId="36307"/>
    <cellStyle name="Normal 8 7 3 4 3" xfId="36308"/>
    <cellStyle name="Normal 8 7 3 5" xfId="36309"/>
    <cellStyle name="Normal 8 7 3 6" xfId="36310"/>
    <cellStyle name="Normal 8 7 3 7" xfId="36311"/>
    <cellStyle name="Normal 8 7 3 8" xfId="36312"/>
    <cellStyle name="Normal 8 7 4" xfId="36313"/>
    <cellStyle name="Normal 8 7 4 2" xfId="36314"/>
    <cellStyle name="Normal 8 7 4 3" xfId="36315"/>
    <cellStyle name="Normal 8 7 5" xfId="36316"/>
    <cellStyle name="Normal 8 7 5 2" xfId="36317"/>
    <cellStyle name="Normal 8 7 5 3" xfId="36318"/>
    <cellStyle name="Normal 8 7 6" xfId="36319"/>
    <cellStyle name="Normal 8 7 6 2" xfId="36320"/>
    <cellStyle name="Normal 8 7 6 3" xfId="36321"/>
    <cellStyle name="Normal 8 7 7" xfId="36322"/>
    <cellStyle name="Normal 8 7 8" xfId="36323"/>
    <cellStyle name="Normal 8 7 9" xfId="36324"/>
    <cellStyle name="Normal 8 8" xfId="36325"/>
    <cellStyle name="Normal 8 8 10" xfId="36326"/>
    <cellStyle name="Normal 8 8 11" xfId="36327"/>
    <cellStyle name="Normal 8 8 12" xfId="36328"/>
    <cellStyle name="Normal 8 8 13" xfId="36329"/>
    <cellStyle name="Normal 8 8 14" xfId="36330"/>
    <cellStyle name="Normal 8 8 15" xfId="36331"/>
    <cellStyle name="Normal 8 8 16" xfId="36332"/>
    <cellStyle name="Normal 8 8 2" xfId="36333"/>
    <cellStyle name="Normal 8 8 2 2" xfId="36334"/>
    <cellStyle name="Normal 8 8 2 2 2" xfId="36335"/>
    <cellStyle name="Normal 8 8 2 2 2 2" xfId="36336"/>
    <cellStyle name="Normal 8 8 2 2 2 3" xfId="36337"/>
    <cellStyle name="Normal 8 8 2 2 3" xfId="36338"/>
    <cellStyle name="Normal 8 8 2 2 3 2" xfId="36339"/>
    <cellStyle name="Normal 8 8 2 2 3 3" xfId="36340"/>
    <cellStyle name="Normal 8 8 2 2 4" xfId="36341"/>
    <cellStyle name="Normal 8 8 2 2 4 2" xfId="36342"/>
    <cellStyle name="Normal 8 8 2 2 4 3" xfId="36343"/>
    <cellStyle name="Normal 8 8 2 2 5" xfId="36344"/>
    <cellStyle name="Normal 8 8 2 2 6" xfId="36345"/>
    <cellStyle name="Normal 8 8 2 2 7" xfId="36346"/>
    <cellStyle name="Normal 8 8 2 2 8" xfId="36347"/>
    <cellStyle name="Normal 8 8 2 3" xfId="36348"/>
    <cellStyle name="Normal 8 8 2 3 2" xfId="36349"/>
    <cellStyle name="Normal 8 8 2 3 3" xfId="36350"/>
    <cellStyle name="Normal 8 8 2 4" xfId="36351"/>
    <cellStyle name="Normal 8 8 2 4 2" xfId="36352"/>
    <cellStyle name="Normal 8 8 2 4 3" xfId="36353"/>
    <cellStyle name="Normal 8 8 2 5" xfId="36354"/>
    <cellStyle name="Normal 8 8 2 5 2" xfId="36355"/>
    <cellStyle name="Normal 8 8 2 5 3" xfId="36356"/>
    <cellStyle name="Normal 8 8 2 6" xfId="36357"/>
    <cellStyle name="Normal 8 8 2 7" xfId="36358"/>
    <cellStyle name="Normal 8 8 2 8" xfId="36359"/>
    <cellStyle name="Normal 8 8 2 9" xfId="36360"/>
    <cellStyle name="Normal 8 8 3" xfId="36361"/>
    <cellStyle name="Normal 8 8 3 2" xfId="36362"/>
    <cellStyle name="Normal 8 8 3 2 2" xfId="36363"/>
    <cellStyle name="Normal 8 8 3 2 3" xfId="36364"/>
    <cellStyle name="Normal 8 8 3 3" xfId="36365"/>
    <cellStyle name="Normal 8 8 3 3 2" xfId="36366"/>
    <cellStyle name="Normal 8 8 3 3 3" xfId="36367"/>
    <cellStyle name="Normal 8 8 3 4" xfId="36368"/>
    <cellStyle name="Normal 8 8 3 4 2" xfId="36369"/>
    <cellStyle name="Normal 8 8 3 4 3" xfId="36370"/>
    <cellStyle name="Normal 8 8 3 5" xfId="36371"/>
    <cellStyle name="Normal 8 8 3 6" xfId="36372"/>
    <cellStyle name="Normal 8 8 3 7" xfId="36373"/>
    <cellStyle name="Normal 8 8 3 8" xfId="36374"/>
    <cellStyle name="Normal 8 8 4" xfId="36375"/>
    <cellStyle name="Normal 8 8 4 2" xfId="36376"/>
    <cellStyle name="Normal 8 8 4 3" xfId="36377"/>
    <cellStyle name="Normal 8 8 5" xfId="36378"/>
    <cellStyle name="Normal 8 8 5 2" xfId="36379"/>
    <cellStyle name="Normal 8 8 5 3" xfId="36380"/>
    <cellStyle name="Normal 8 8 6" xfId="36381"/>
    <cellStyle name="Normal 8 8 6 2" xfId="36382"/>
    <cellStyle name="Normal 8 8 6 3" xfId="36383"/>
    <cellStyle name="Normal 8 8 7" xfId="36384"/>
    <cellStyle name="Normal 8 8 8" xfId="36385"/>
    <cellStyle name="Normal 8 8 9" xfId="36386"/>
    <cellStyle name="Normal 8 9" xfId="36387"/>
    <cellStyle name="Normal 8 9 10" xfId="36388"/>
    <cellStyle name="Normal 8 9 11" xfId="36389"/>
    <cellStyle name="Normal 8 9 12" xfId="36390"/>
    <cellStyle name="Normal 8 9 13" xfId="36391"/>
    <cellStyle name="Normal 8 9 14" xfId="36392"/>
    <cellStyle name="Normal 8 9 15" xfId="36393"/>
    <cellStyle name="Normal 8 9 16" xfId="36394"/>
    <cellStyle name="Normal 8 9 2" xfId="36395"/>
    <cellStyle name="Normal 8 9 2 2" xfId="36396"/>
    <cellStyle name="Normal 8 9 2 2 2" xfId="36397"/>
    <cellStyle name="Normal 8 9 2 2 2 2" xfId="36398"/>
    <cellStyle name="Normal 8 9 2 2 2 3" xfId="36399"/>
    <cellStyle name="Normal 8 9 2 2 3" xfId="36400"/>
    <cellStyle name="Normal 8 9 2 2 3 2" xfId="36401"/>
    <cellStyle name="Normal 8 9 2 2 3 3" xfId="36402"/>
    <cellStyle name="Normal 8 9 2 2 4" xfId="36403"/>
    <cellStyle name="Normal 8 9 2 2 4 2" xfId="36404"/>
    <cellStyle name="Normal 8 9 2 2 4 3" xfId="36405"/>
    <cellStyle name="Normal 8 9 2 2 5" xfId="36406"/>
    <cellStyle name="Normal 8 9 2 2 6" xfId="36407"/>
    <cellStyle name="Normal 8 9 2 2 7" xfId="36408"/>
    <cellStyle name="Normal 8 9 2 2 8" xfId="36409"/>
    <cellStyle name="Normal 8 9 2 3" xfId="36410"/>
    <cellStyle name="Normal 8 9 2 3 2" xfId="36411"/>
    <cellStyle name="Normal 8 9 2 3 3" xfId="36412"/>
    <cellStyle name="Normal 8 9 2 4" xfId="36413"/>
    <cellStyle name="Normal 8 9 2 4 2" xfId="36414"/>
    <cellStyle name="Normal 8 9 2 4 3" xfId="36415"/>
    <cellStyle name="Normal 8 9 2 5" xfId="36416"/>
    <cellStyle name="Normal 8 9 2 5 2" xfId="36417"/>
    <cellStyle name="Normal 8 9 2 5 3" xfId="36418"/>
    <cellStyle name="Normal 8 9 2 6" xfId="36419"/>
    <cellStyle name="Normal 8 9 2 7" xfId="36420"/>
    <cellStyle name="Normal 8 9 2 8" xfId="36421"/>
    <cellStyle name="Normal 8 9 2 9" xfId="36422"/>
    <cellStyle name="Normal 8 9 3" xfId="36423"/>
    <cellStyle name="Normal 8 9 3 2" xfId="36424"/>
    <cellStyle name="Normal 8 9 3 2 2" xfId="36425"/>
    <cellStyle name="Normal 8 9 3 2 3" xfId="36426"/>
    <cellStyle name="Normal 8 9 3 3" xfId="36427"/>
    <cellStyle name="Normal 8 9 3 3 2" xfId="36428"/>
    <cellStyle name="Normal 8 9 3 3 3" xfId="36429"/>
    <cellStyle name="Normal 8 9 3 4" xfId="36430"/>
    <cellStyle name="Normal 8 9 3 4 2" xfId="36431"/>
    <cellStyle name="Normal 8 9 3 4 3" xfId="36432"/>
    <cellStyle name="Normal 8 9 3 5" xfId="36433"/>
    <cellStyle name="Normal 8 9 3 6" xfId="36434"/>
    <cellStyle name="Normal 8 9 3 7" xfId="36435"/>
    <cellStyle name="Normal 8 9 3 8" xfId="36436"/>
    <cellStyle name="Normal 8 9 4" xfId="36437"/>
    <cellStyle name="Normal 8 9 4 2" xfId="36438"/>
    <cellStyle name="Normal 8 9 4 3" xfId="36439"/>
    <cellStyle name="Normal 8 9 5" xfId="36440"/>
    <cellStyle name="Normal 8 9 5 2" xfId="36441"/>
    <cellStyle name="Normal 8 9 5 3" xfId="36442"/>
    <cellStyle name="Normal 8 9 6" xfId="36443"/>
    <cellStyle name="Normal 8 9 6 2" xfId="36444"/>
    <cellStyle name="Normal 8 9 6 3" xfId="36445"/>
    <cellStyle name="Normal 8 9 7" xfId="36446"/>
    <cellStyle name="Normal 8 9 8" xfId="36447"/>
    <cellStyle name="Normal 8 9 9" xfId="36448"/>
    <cellStyle name="Normal 8_0. Informe operaciones" xfId="36449"/>
    <cellStyle name="Normal 80" xfId="36450"/>
    <cellStyle name="Normal 80 2" xfId="36451"/>
    <cellStyle name="Normal 81" xfId="36452"/>
    <cellStyle name="Normal 81 2" xfId="36453"/>
    <cellStyle name="Normal 82" xfId="36454"/>
    <cellStyle name="Normal 82 2" xfId="36455"/>
    <cellStyle name="Normal 83" xfId="36456"/>
    <cellStyle name="Normal 83 2" xfId="36457"/>
    <cellStyle name="Normal 84" xfId="36458"/>
    <cellStyle name="Normal 84 2" xfId="36459"/>
    <cellStyle name="Normal 85" xfId="36460"/>
    <cellStyle name="Normal 85 2" xfId="36461"/>
    <cellStyle name="Normal 86" xfId="36462"/>
    <cellStyle name="Normal 86 2" xfId="36463"/>
    <cellStyle name="Normal 87" xfId="36464"/>
    <cellStyle name="Normal 87 2" xfId="36465"/>
    <cellStyle name="Normal 88" xfId="36466"/>
    <cellStyle name="Normal 88 2" xfId="36467"/>
    <cellStyle name="Normal 89" xfId="36468"/>
    <cellStyle name="Normal 89 2" xfId="36469"/>
    <cellStyle name="Normal 9" xfId="36470"/>
    <cellStyle name="Normal 9 10" xfId="36471"/>
    <cellStyle name="Normal 9 10 2" xfId="36472"/>
    <cellStyle name="Normal 9 10 3" xfId="36473"/>
    <cellStyle name="Normal 9 10 4" xfId="36474"/>
    <cellStyle name="Normal 9 11" xfId="36475"/>
    <cellStyle name="Normal 9 11 2" xfId="36476"/>
    <cellStyle name="Normal 9 11 3" xfId="36477"/>
    <cellStyle name="Normal 9 11 4" xfId="36478"/>
    <cellStyle name="Normal 9 12" xfId="36479"/>
    <cellStyle name="Normal 9 12 2" xfId="36480"/>
    <cellStyle name="Normal 9 12 3" xfId="36481"/>
    <cellStyle name="Normal 9 12 4" xfId="36482"/>
    <cellStyle name="Normal 9 13" xfId="36483"/>
    <cellStyle name="Normal 9 13 2" xfId="36484"/>
    <cellStyle name="Normal 9 13 3" xfId="36485"/>
    <cellStyle name="Normal 9 14" xfId="36486"/>
    <cellStyle name="Normal 9 14 2" xfId="36487"/>
    <cellStyle name="Normal 9 14 3" xfId="36488"/>
    <cellStyle name="Normal 9 15" xfId="36489"/>
    <cellStyle name="Normal 9 15 2" xfId="36490"/>
    <cellStyle name="Normal 9 2" xfId="36491"/>
    <cellStyle name="Normal 9 2 2" xfId="36492"/>
    <cellStyle name="Normal 9 2 2 2" xfId="36493"/>
    <cellStyle name="Normal 9 2 2 3" xfId="36494"/>
    <cellStyle name="Normal 9 2 2 4" xfId="36495"/>
    <cellStyle name="Normal 9 2 3" xfId="36496"/>
    <cellStyle name="Normal 9 2 3 2" xfId="36497"/>
    <cellStyle name="Normal 9 2 4" xfId="36498"/>
    <cellStyle name="Normal 9 2 4 2" xfId="36499"/>
    <cellStyle name="Normal 9 2 5" xfId="36500"/>
    <cellStyle name="Normal 9 2 6" xfId="36501"/>
    <cellStyle name="Normal 9 2 7" xfId="36502"/>
    <cellStyle name="Normal 9 3" xfId="36503"/>
    <cellStyle name="Normal 9 3 2" xfId="36504"/>
    <cellStyle name="Normal 9 3 2 2" xfId="36505"/>
    <cellStyle name="Normal 9 3 2 3" xfId="36506"/>
    <cellStyle name="Normal 9 3 3" xfId="36507"/>
    <cellStyle name="Normal 9 3 4" xfId="36508"/>
    <cellStyle name="Normal 9 3 5" xfId="36509"/>
    <cellStyle name="Normal 9 4" xfId="36510"/>
    <cellStyle name="Normal 9 4 2" xfId="36511"/>
    <cellStyle name="Normal 9 4 3" xfId="36512"/>
    <cellStyle name="Normal 9 4 4" xfId="36513"/>
    <cellStyle name="Normal 9 4 5" xfId="36514"/>
    <cellStyle name="Normal 9 5" xfId="36515"/>
    <cellStyle name="Normal 9 5 2" xfId="36516"/>
    <cellStyle name="Normal 9 5 3" xfId="36517"/>
    <cellStyle name="Normal 9 5 4" xfId="36518"/>
    <cellStyle name="Normal 9 5 5" xfId="36519"/>
    <cellStyle name="Normal 9 6" xfId="36520"/>
    <cellStyle name="Normal 9 6 2" xfId="36521"/>
    <cellStyle name="Normal 9 6 3" xfId="36522"/>
    <cellStyle name="Normal 9 6 4" xfId="36523"/>
    <cellStyle name="Normal 9 6 5" xfId="36524"/>
    <cellStyle name="Normal 9 7" xfId="36525"/>
    <cellStyle name="Normal 9 7 2" xfId="36526"/>
    <cellStyle name="Normal 9 7 3" xfId="36527"/>
    <cellStyle name="Normal 9 7 4" xfId="36528"/>
    <cellStyle name="Normal 9 7 5" xfId="36529"/>
    <cellStyle name="Normal 9 8" xfId="36530"/>
    <cellStyle name="Normal 9 8 2" xfId="36531"/>
    <cellStyle name="Normal 9 8 3" xfId="36532"/>
    <cellStyle name="Normal 9 8 4" xfId="36533"/>
    <cellStyle name="Normal 9 8 5" xfId="36534"/>
    <cellStyle name="Normal 9 9" xfId="36535"/>
    <cellStyle name="Normal 9 9 2" xfId="36536"/>
    <cellStyle name="Normal 9 9 3" xfId="36537"/>
    <cellStyle name="Normal 9 9 4" xfId="36538"/>
    <cellStyle name="Normal 9_4. Mejoramiento 16-10-07" xfId="36539"/>
    <cellStyle name="Normal 90" xfId="36540"/>
    <cellStyle name="Normal 90 2" xfId="36541"/>
    <cellStyle name="Normal 91" xfId="36542"/>
    <cellStyle name="Normal 91 2" xfId="36543"/>
    <cellStyle name="Normal 92" xfId="36544"/>
    <cellStyle name="Normal 92 2" xfId="36545"/>
    <cellStyle name="Normal 93" xfId="36546"/>
    <cellStyle name="Normal 93 2" xfId="36547"/>
    <cellStyle name="Normal 94" xfId="36548"/>
    <cellStyle name="Normal 94 2" xfId="36549"/>
    <cellStyle name="Normal 95" xfId="36550"/>
    <cellStyle name="Normal 95 2" xfId="36551"/>
    <cellStyle name="Normal 96" xfId="36552"/>
    <cellStyle name="Normal 96 2" xfId="36553"/>
    <cellStyle name="Normal 97" xfId="36554"/>
    <cellStyle name="Normal 97 2" xfId="36555"/>
    <cellStyle name="Normal 98" xfId="36556"/>
    <cellStyle name="Normal 98 2" xfId="36557"/>
    <cellStyle name="Normal 99" xfId="36558"/>
    <cellStyle name="Normal 99 2" xfId="36559"/>
    <cellStyle name="Normal_Analisis Precios Unitarios" xfId="8"/>
    <cellStyle name="Normal_FORMATO Análisis de precios unitarios" xfId="6"/>
    <cellStyle name="Normale_Lista de Materiales RFP - SDH y Regeneradores" xfId="36560"/>
    <cellStyle name="normalito" xfId="36561"/>
    <cellStyle name="Nota" xfId="36562"/>
    <cellStyle name="Nota 2" xfId="36563"/>
    <cellStyle name="Nota 3" xfId="36564"/>
    <cellStyle name="Nota 4" xfId="36565"/>
    <cellStyle name="Nota 5" xfId="36566"/>
    <cellStyle name="Nota 6" xfId="36567"/>
    <cellStyle name="Nota 7" xfId="36568"/>
    <cellStyle name="Notas 1" xfId="36569"/>
    <cellStyle name="Notas 10" xfId="36570"/>
    <cellStyle name="Notas 10 2" xfId="36571"/>
    <cellStyle name="Notas 100" xfId="36572"/>
    <cellStyle name="Notas 100 2" xfId="36573"/>
    <cellStyle name="Notas 101" xfId="36574"/>
    <cellStyle name="Notas 101 2" xfId="36575"/>
    <cellStyle name="Notas 102" xfId="36576"/>
    <cellStyle name="Notas 102 2" xfId="36577"/>
    <cellStyle name="Notas 103" xfId="36578"/>
    <cellStyle name="Notas 103 2" xfId="36579"/>
    <cellStyle name="Notas 104" xfId="36580"/>
    <cellStyle name="Notas 104 2" xfId="36581"/>
    <cellStyle name="Notas 105" xfId="36582"/>
    <cellStyle name="Notas 105 2" xfId="36583"/>
    <cellStyle name="Notas 106" xfId="36584"/>
    <cellStyle name="Notas 106 2" xfId="36585"/>
    <cellStyle name="Notas 107" xfId="36586"/>
    <cellStyle name="Notas 107 2" xfId="36587"/>
    <cellStyle name="Notas 108" xfId="36588"/>
    <cellStyle name="Notas 108 2" xfId="36589"/>
    <cellStyle name="Notas 109" xfId="36590"/>
    <cellStyle name="Notas 109 2" xfId="36591"/>
    <cellStyle name="Notas 11" xfId="36592"/>
    <cellStyle name="Notas 11 2" xfId="36593"/>
    <cellStyle name="Notas 110" xfId="36594"/>
    <cellStyle name="Notas 110 2" xfId="36595"/>
    <cellStyle name="Notas 111" xfId="36596"/>
    <cellStyle name="Notas 111 2" xfId="36597"/>
    <cellStyle name="Notas 112" xfId="36598"/>
    <cellStyle name="Notas 112 2" xfId="36599"/>
    <cellStyle name="Notas 113" xfId="36600"/>
    <cellStyle name="Notas 113 2" xfId="36601"/>
    <cellStyle name="Notas 114" xfId="36602"/>
    <cellStyle name="Notas 114 2" xfId="36603"/>
    <cellStyle name="Notas 115" xfId="36604"/>
    <cellStyle name="Notas 115 2" xfId="36605"/>
    <cellStyle name="Notas 116" xfId="36606"/>
    <cellStyle name="Notas 116 2" xfId="36607"/>
    <cellStyle name="Notas 117" xfId="36608"/>
    <cellStyle name="Notas 117 2" xfId="36609"/>
    <cellStyle name="Notas 118" xfId="36610"/>
    <cellStyle name="Notas 118 2" xfId="36611"/>
    <cellStyle name="Notas 119" xfId="36612"/>
    <cellStyle name="Notas 119 2" xfId="36613"/>
    <cellStyle name="Notas 12" xfId="36614"/>
    <cellStyle name="Notas 12 2" xfId="36615"/>
    <cellStyle name="Notas 120" xfId="36616"/>
    <cellStyle name="Notas 120 2" xfId="36617"/>
    <cellStyle name="Notas 121" xfId="36618"/>
    <cellStyle name="Notas 121 2" xfId="36619"/>
    <cellStyle name="Notas 122" xfId="36620"/>
    <cellStyle name="Notas 122 2" xfId="36621"/>
    <cellStyle name="Notas 123" xfId="36622"/>
    <cellStyle name="Notas 123 2" xfId="36623"/>
    <cellStyle name="Notas 124" xfId="36624"/>
    <cellStyle name="Notas 124 2" xfId="36625"/>
    <cellStyle name="Notas 125" xfId="36626"/>
    <cellStyle name="Notas 125 2" xfId="36627"/>
    <cellStyle name="Notas 126" xfId="36628"/>
    <cellStyle name="Notas 126 2" xfId="36629"/>
    <cellStyle name="Notas 127" xfId="36630"/>
    <cellStyle name="Notas 127 2" xfId="36631"/>
    <cellStyle name="Notas 128" xfId="36632"/>
    <cellStyle name="Notas 128 2" xfId="36633"/>
    <cellStyle name="Notas 129" xfId="36634"/>
    <cellStyle name="Notas 129 2" xfId="36635"/>
    <cellStyle name="Notas 13" xfId="36636"/>
    <cellStyle name="Notas 13 2" xfId="36637"/>
    <cellStyle name="Notas 130" xfId="36638"/>
    <cellStyle name="Notas 130 2" xfId="36639"/>
    <cellStyle name="Notas 131" xfId="36640"/>
    <cellStyle name="Notas 131 2" xfId="36641"/>
    <cellStyle name="Notas 132" xfId="36642"/>
    <cellStyle name="Notas 132 2" xfId="36643"/>
    <cellStyle name="Notas 133" xfId="36644"/>
    <cellStyle name="Notas 133 2" xfId="36645"/>
    <cellStyle name="Notas 134" xfId="36646"/>
    <cellStyle name="Notas 134 2" xfId="36647"/>
    <cellStyle name="Notas 135" xfId="36648"/>
    <cellStyle name="Notas 135 2" xfId="36649"/>
    <cellStyle name="Notas 136" xfId="36650"/>
    <cellStyle name="Notas 136 2" xfId="36651"/>
    <cellStyle name="Notas 137" xfId="36652"/>
    <cellStyle name="Notas 137 2" xfId="36653"/>
    <cellStyle name="Notas 138" xfId="36654"/>
    <cellStyle name="Notas 138 2" xfId="36655"/>
    <cellStyle name="Notas 139" xfId="36656"/>
    <cellStyle name="Notas 139 2" xfId="36657"/>
    <cellStyle name="Notas 14" xfId="36658"/>
    <cellStyle name="Notas 14 2" xfId="36659"/>
    <cellStyle name="Notas 140" xfId="36660"/>
    <cellStyle name="Notas 140 2" xfId="36661"/>
    <cellStyle name="Notas 141" xfId="36662"/>
    <cellStyle name="Notas 141 2" xfId="36663"/>
    <cellStyle name="Notas 142" xfId="36664"/>
    <cellStyle name="Notas 142 2" xfId="36665"/>
    <cellStyle name="Notas 143" xfId="36666"/>
    <cellStyle name="Notas 143 2" xfId="36667"/>
    <cellStyle name="Notas 144" xfId="36668"/>
    <cellStyle name="Notas 144 2" xfId="36669"/>
    <cellStyle name="Notas 145" xfId="36670"/>
    <cellStyle name="Notas 145 2" xfId="36671"/>
    <cellStyle name="Notas 146" xfId="36672"/>
    <cellStyle name="Notas 146 2" xfId="36673"/>
    <cellStyle name="Notas 147" xfId="36674"/>
    <cellStyle name="Notas 147 2" xfId="36675"/>
    <cellStyle name="Notas 148" xfId="36676"/>
    <cellStyle name="Notas 148 2" xfId="36677"/>
    <cellStyle name="Notas 149" xfId="36678"/>
    <cellStyle name="Notas 149 2" xfId="36679"/>
    <cellStyle name="Notas 15" xfId="36680"/>
    <cellStyle name="Notas 15 2" xfId="36681"/>
    <cellStyle name="Notas 150" xfId="36682"/>
    <cellStyle name="Notas 150 2" xfId="36683"/>
    <cellStyle name="Notas 151" xfId="36684"/>
    <cellStyle name="Notas 151 2" xfId="36685"/>
    <cellStyle name="Notas 152" xfId="36686"/>
    <cellStyle name="Notas 152 2" xfId="36687"/>
    <cellStyle name="Notas 153" xfId="36688"/>
    <cellStyle name="Notas 153 2" xfId="36689"/>
    <cellStyle name="Notas 154" xfId="36690"/>
    <cellStyle name="Notas 154 2" xfId="36691"/>
    <cellStyle name="Notas 155" xfId="36692"/>
    <cellStyle name="Notas 155 2" xfId="36693"/>
    <cellStyle name="Notas 156" xfId="36694"/>
    <cellStyle name="Notas 156 2" xfId="36695"/>
    <cellStyle name="Notas 157" xfId="36696"/>
    <cellStyle name="Notas 157 2" xfId="36697"/>
    <cellStyle name="Notas 158" xfId="36698"/>
    <cellStyle name="Notas 158 2" xfId="36699"/>
    <cellStyle name="Notas 159" xfId="36700"/>
    <cellStyle name="Notas 159 2" xfId="36701"/>
    <cellStyle name="Notas 16" xfId="36702"/>
    <cellStyle name="Notas 16 2" xfId="36703"/>
    <cellStyle name="Notas 160" xfId="36704"/>
    <cellStyle name="Notas 160 2" xfId="36705"/>
    <cellStyle name="Notas 161" xfId="36706"/>
    <cellStyle name="Notas 161 2" xfId="36707"/>
    <cellStyle name="Notas 162" xfId="36708"/>
    <cellStyle name="Notas 162 2" xfId="36709"/>
    <cellStyle name="Notas 163" xfId="36710"/>
    <cellStyle name="Notas 163 2" xfId="36711"/>
    <cellStyle name="Notas 164" xfId="36712"/>
    <cellStyle name="Notas 164 2" xfId="36713"/>
    <cellStyle name="Notas 165" xfId="36714"/>
    <cellStyle name="Notas 165 2" xfId="36715"/>
    <cellStyle name="Notas 166" xfId="36716"/>
    <cellStyle name="Notas 166 2" xfId="36717"/>
    <cellStyle name="Notas 167" xfId="36718"/>
    <cellStyle name="Notas 167 2" xfId="36719"/>
    <cellStyle name="Notas 168" xfId="36720"/>
    <cellStyle name="Notas 168 2" xfId="36721"/>
    <cellStyle name="Notas 169" xfId="36722"/>
    <cellStyle name="Notas 169 2" xfId="36723"/>
    <cellStyle name="Notas 17" xfId="36724"/>
    <cellStyle name="Notas 17 2" xfId="36725"/>
    <cellStyle name="Notas 170" xfId="36726"/>
    <cellStyle name="Notas 170 2" xfId="36727"/>
    <cellStyle name="Notas 171" xfId="36728"/>
    <cellStyle name="Notas 171 2" xfId="36729"/>
    <cellStyle name="Notas 172" xfId="36730"/>
    <cellStyle name="Notas 172 2" xfId="36731"/>
    <cellStyle name="Notas 173" xfId="36732"/>
    <cellStyle name="Notas 173 2" xfId="36733"/>
    <cellStyle name="Notas 174" xfId="36734"/>
    <cellStyle name="Notas 174 2" xfId="36735"/>
    <cellStyle name="Notas 175" xfId="36736"/>
    <cellStyle name="Notas 175 2" xfId="36737"/>
    <cellStyle name="Notas 176" xfId="36738"/>
    <cellStyle name="Notas 176 2" xfId="36739"/>
    <cellStyle name="Notas 177" xfId="36740"/>
    <cellStyle name="Notas 177 2" xfId="36741"/>
    <cellStyle name="Notas 178" xfId="36742"/>
    <cellStyle name="Notas 178 2" xfId="36743"/>
    <cellStyle name="Notas 179" xfId="36744"/>
    <cellStyle name="Notas 179 2" xfId="36745"/>
    <cellStyle name="Notas 18" xfId="36746"/>
    <cellStyle name="Notas 18 2" xfId="36747"/>
    <cellStyle name="Notas 180" xfId="36748"/>
    <cellStyle name="Notas 180 2" xfId="36749"/>
    <cellStyle name="Notas 181" xfId="36750"/>
    <cellStyle name="Notas 181 2" xfId="36751"/>
    <cellStyle name="Notas 182" xfId="36752"/>
    <cellStyle name="Notas 182 2" xfId="36753"/>
    <cellStyle name="Notas 183" xfId="36754"/>
    <cellStyle name="Notas 183 2" xfId="36755"/>
    <cellStyle name="Notas 184" xfId="36756"/>
    <cellStyle name="Notas 184 2" xfId="36757"/>
    <cellStyle name="Notas 185" xfId="36758"/>
    <cellStyle name="Notas 185 2" xfId="36759"/>
    <cellStyle name="Notas 186" xfId="36760"/>
    <cellStyle name="Notas 186 2" xfId="36761"/>
    <cellStyle name="Notas 187" xfId="36762"/>
    <cellStyle name="Notas 187 2" xfId="36763"/>
    <cellStyle name="Notas 187 2 2" xfId="36764"/>
    <cellStyle name="Notas 187 3" xfId="36765"/>
    <cellStyle name="Notas 187 3 2" xfId="36766"/>
    <cellStyle name="Notas 187 4" xfId="36767"/>
    <cellStyle name="Notas 188" xfId="36768"/>
    <cellStyle name="Notas 188 2" xfId="36769"/>
    <cellStyle name="Notas 188 2 2" xfId="36770"/>
    <cellStyle name="Notas 188 3" xfId="36771"/>
    <cellStyle name="Notas 188 3 2" xfId="36772"/>
    <cellStyle name="Notas 188 4" xfId="36773"/>
    <cellStyle name="Notas 189" xfId="36774"/>
    <cellStyle name="Notas 189 2" xfId="36775"/>
    <cellStyle name="Notas 189 2 2" xfId="36776"/>
    <cellStyle name="Notas 189 3" xfId="36777"/>
    <cellStyle name="Notas 189 3 2" xfId="36778"/>
    <cellStyle name="Notas 189 4" xfId="36779"/>
    <cellStyle name="Notas 19" xfId="36780"/>
    <cellStyle name="Notas 19 2" xfId="36781"/>
    <cellStyle name="Notas 190" xfId="36782"/>
    <cellStyle name="Notas 190 2" xfId="36783"/>
    <cellStyle name="Notas 191" xfId="36784"/>
    <cellStyle name="Notas 191 2" xfId="36785"/>
    <cellStyle name="Notas 192" xfId="36786"/>
    <cellStyle name="Notas 192 2" xfId="36787"/>
    <cellStyle name="Notas 193" xfId="36788"/>
    <cellStyle name="Notas 193 2" xfId="36789"/>
    <cellStyle name="Notas 194" xfId="36790"/>
    <cellStyle name="Notas 194 2" xfId="36791"/>
    <cellStyle name="Notas 195" xfId="36792"/>
    <cellStyle name="Notas 195 2" xfId="36793"/>
    <cellStyle name="Notas 196" xfId="36794"/>
    <cellStyle name="Notas 196 2" xfId="36795"/>
    <cellStyle name="Notas 197" xfId="36796"/>
    <cellStyle name="Notas 197 2" xfId="36797"/>
    <cellStyle name="Notas 198" xfId="36798"/>
    <cellStyle name="Notas 198 2" xfId="36799"/>
    <cellStyle name="Notas 199" xfId="36800"/>
    <cellStyle name="Notas 199 2" xfId="36801"/>
    <cellStyle name="Notas 2" xfId="36802"/>
    <cellStyle name="Notas 2 10" xfId="36803"/>
    <cellStyle name="Notas 2 11" xfId="36804"/>
    <cellStyle name="Notas 2 2" xfId="36805"/>
    <cellStyle name="Notas 2 2 2" xfId="36806"/>
    <cellStyle name="Notas 2 2 2 2" xfId="36807"/>
    <cellStyle name="Notas 2 2 2 3" xfId="36808"/>
    <cellStyle name="Notas 2 2 2 4" xfId="36809"/>
    <cellStyle name="Notas 2 2 2 5" xfId="36810"/>
    <cellStyle name="Notas 2 2 2 6" xfId="36811"/>
    <cellStyle name="Notas 2 2 2 7" xfId="36812"/>
    <cellStyle name="Notas 2 2 3" xfId="36813"/>
    <cellStyle name="Notas 2 2 3 2" xfId="36814"/>
    <cellStyle name="Notas 2 2 3 3" xfId="36815"/>
    <cellStyle name="Notas 2 2 3 4" xfId="36816"/>
    <cellStyle name="Notas 2 2 3 5" xfId="36817"/>
    <cellStyle name="Notas 2 2 3 6" xfId="36818"/>
    <cellStyle name="Notas 2 2 3 7" xfId="36819"/>
    <cellStyle name="Notas 2 2 4" xfId="36820"/>
    <cellStyle name="Notas 2 2 5" xfId="36821"/>
    <cellStyle name="Notas 2 2 6" xfId="36822"/>
    <cellStyle name="Notas 2 2 7" xfId="36823"/>
    <cellStyle name="Notas 2 2 8" xfId="36824"/>
    <cellStyle name="Notas 2 2 9" xfId="36825"/>
    <cellStyle name="Notas 2 3" xfId="36826"/>
    <cellStyle name="Notas 2 3 2" xfId="36827"/>
    <cellStyle name="Notas 2 3 3" xfId="36828"/>
    <cellStyle name="Notas 2 3 4" xfId="36829"/>
    <cellStyle name="Notas 2 4" xfId="36830"/>
    <cellStyle name="Notas 2 4 2" xfId="36831"/>
    <cellStyle name="Notas 2 4 3" xfId="36832"/>
    <cellStyle name="Notas 2 4 4" xfId="36833"/>
    <cellStyle name="Notas 2 5" xfId="36834"/>
    <cellStyle name="Notas 2 5 2" xfId="36835"/>
    <cellStyle name="Notas 2 5 3" xfId="36836"/>
    <cellStyle name="Notas 2 5 4" xfId="36837"/>
    <cellStyle name="Notas 2 6" xfId="36838"/>
    <cellStyle name="Notas 2 6 2" xfId="36839"/>
    <cellStyle name="Notas 2 6 3" xfId="36840"/>
    <cellStyle name="Notas 2 6 4" xfId="36841"/>
    <cellStyle name="Notas 2 7" xfId="36842"/>
    <cellStyle name="Notas 2 7 2" xfId="36843"/>
    <cellStyle name="Notas 2 7 3" xfId="36844"/>
    <cellStyle name="Notas 2 7 4" xfId="36845"/>
    <cellStyle name="Notas 2 8" xfId="36846"/>
    <cellStyle name="Notas 2 8 2" xfId="36847"/>
    <cellStyle name="Notas 2 8 3" xfId="36848"/>
    <cellStyle name="Notas 2 8 4" xfId="36849"/>
    <cellStyle name="Notas 2 9" xfId="36850"/>
    <cellStyle name="Notas 20" xfId="36851"/>
    <cellStyle name="Notas 20 2" xfId="36852"/>
    <cellStyle name="Notas 200" xfId="36853"/>
    <cellStyle name="Notas 200 2" xfId="36854"/>
    <cellStyle name="Notas 201" xfId="36855"/>
    <cellStyle name="Notas 201 2" xfId="36856"/>
    <cellStyle name="Notas 202" xfId="36857"/>
    <cellStyle name="Notas 202 2" xfId="36858"/>
    <cellStyle name="Notas 203" xfId="36859"/>
    <cellStyle name="Notas 203 2" xfId="36860"/>
    <cellStyle name="Notas 204" xfId="36861"/>
    <cellStyle name="Notas 204 2" xfId="36862"/>
    <cellStyle name="Notas 205" xfId="36863"/>
    <cellStyle name="Notas 205 2" xfId="36864"/>
    <cellStyle name="Notas 206" xfId="36865"/>
    <cellStyle name="Notas 206 2" xfId="36866"/>
    <cellStyle name="Notas 207" xfId="36867"/>
    <cellStyle name="Notas 207 2" xfId="36868"/>
    <cellStyle name="Notas 208" xfId="36869"/>
    <cellStyle name="Notas 208 2" xfId="36870"/>
    <cellStyle name="Notas 209" xfId="36871"/>
    <cellStyle name="Notas 209 2" xfId="36872"/>
    <cellStyle name="Notas 21" xfId="36873"/>
    <cellStyle name="Notas 21 2" xfId="36874"/>
    <cellStyle name="Notas 210" xfId="36875"/>
    <cellStyle name="Notas 210 2" xfId="36876"/>
    <cellStyle name="Notas 211" xfId="36877"/>
    <cellStyle name="Notas 211 2" xfId="36878"/>
    <cellStyle name="Notas 212" xfId="36879"/>
    <cellStyle name="Notas 212 2" xfId="36880"/>
    <cellStyle name="Notas 213" xfId="36881"/>
    <cellStyle name="Notas 213 2" xfId="36882"/>
    <cellStyle name="Notas 214" xfId="36883"/>
    <cellStyle name="Notas 214 2" xfId="36884"/>
    <cellStyle name="Notas 215" xfId="36885"/>
    <cellStyle name="Notas 215 2" xfId="36886"/>
    <cellStyle name="Notas 216" xfId="36887"/>
    <cellStyle name="Notas 216 2" xfId="36888"/>
    <cellStyle name="Notas 217" xfId="36889"/>
    <cellStyle name="Notas 217 2" xfId="36890"/>
    <cellStyle name="Notas 218" xfId="36891"/>
    <cellStyle name="Notas 218 2" xfId="36892"/>
    <cellStyle name="Notas 219" xfId="36893"/>
    <cellStyle name="Notas 219 2" xfId="36894"/>
    <cellStyle name="Notas 22" xfId="36895"/>
    <cellStyle name="Notas 22 2" xfId="36896"/>
    <cellStyle name="Notas 220" xfId="36897"/>
    <cellStyle name="Notas 220 2" xfId="36898"/>
    <cellStyle name="Notas 221" xfId="36899"/>
    <cellStyle name="Notas 221 2" xfId="36900"/>
    <cellStyle name="Notas 222" xfId="36901"/>
    <cellStyle name="Notas 222 2" xfId="36902"/>
    <cellStyle name="Notas 223" xfId="36903"/>
    <cellStyle name="Notas 223 2" xfId="36904"/>
    <cellStyle name="Notas 224" xfId="36905"/>
    <cellStyle name="Notas 224 2" xfId="36906"/>
    <cellStyle name="Notas 225" xfId="36907"/>
    <cellStyle name="Notas 225 2" xfId="36908"/>
    <cellStyle name="Notas 226" xfId="36909"/>
    <cellStyle name="Notas 226 2" xfId="36910"/>
    <cellStyle name="Notas 227" xfId="36911"/>
    <cellStyle name="Notas 227 2" xfId="36912"/>
    <cellStyle name="Notas 228" xfId="36913"/>
    <cellStyle name="Notas 228 2" xfId="36914"/>
    <cellStyle name="Notas 229" xfId="36915"/>
    <cellStyle name="Notas 229 2" xfId="36916"/>
    <cellStyle name="Notas 23" xfId="36917"/>
    <cellStyle name="Notas 23 2" xfId="36918"/>
    <cellStyle name="Notas 230" xfId="36919"/>
    <cellStyle name="Notas 230 2" xfId="36920"/>
    <cellStyle name="Notas 231" xfId="36921"/>
    <cellStyle name="Notas 231 2" xfId="36922"/>
    <cellStyle name="Notas 232" xfId="36923"/>
    <cellStyle name="Notas 232 2" xfId="36924"/>
    <cellStyle name="Notas 233" xfId="36925"/>
    <cellStyle name="Notas 233 2" xfId="36926"/>
    <cellStyle name="Notas 234" xfId="36927"/>
    <cellStyle name="Notas 234 2" xfId="36928"/>
    <cellStyle name="Notas 235" xfId="36929"/>
    <cellStyle name="Notas 235 2" xfId="36930"/>
    <cellStyle name="Notas 236" xfId="36931"/>
    <cellStyle name="Notas 236 2" xfId="36932"/>
    <cellStyle name="Notas 237" xfId="36933"/>
    <cellStyle name="Notas 237 2" xfId="36934"/>
    <cellStyle name="Notas 238" xfId="36935"/>
    <cellStyle name="Notas 238 2" xfId="36936"/>
    <cellStyle name="Notas 239" xfId="36937"/>
    <cellStyle name="Notas 239 2" xfId="36938"/>
    <cellStyle name="Notas 24" xfId="36939"/>
    <cellStyle name="Notas 24 2" xfId="36940"/>
    <cellStyle name="Notas 240" xfId="36941"/>
    <cellStyle name="Notas 240 2" xfId="36942"/>
    <cellStyle name="Notas 241" xfId="36943"/>
    <cellStyle name="Notas 241 2" xfId="36944"/>
    <cellStyle name="Notas 242" xfId="36945"/>
    <cellStyle name="Notas 242 2" xfId="36946"/>
    <cellStyle name="Notas 243" xfId="36947"/>
    <cellStyle name="Notas 243 2" xfId="36948"/>
    <cellStyle name="Notas 244" xfId="36949"/>
    <cellStyle name="Notas 244 2" xfId="36950"/>
    <cellStyle name="Notas 245" xfId="36951"/>
    <cellStyle name="Notas 245 2" xfId="36952"/>
    <cellStyle name="Notas 246" xfId="36953"/>
    <cellStyle name="Notas 246 2" xfId="36954"/>
    <cellStyle name="Notas 247" xfId="36955"/>
    <cellStyle name="Notas 247 2" xfId="36956"/>
    <cellStyle name="Notas 248" xfId="36957"/>
    <cellStyle name="Notas 248 2" xfId="36958"/>
    <cellStyle name="Notas 249" xfId="36959"/>
    <cellStyle name="Notas 249 2" xfId="36960"/>
    <cellStyle name="Notas 25" xfId="36961"/>
    <cellStyle name="Notas 25 2" xfId="36962"/>
    <cellStyle name="Notas 250" xfId="36963"/>
    <cellStyle name="Notas 250 2" xfId="36964"/>
    <cellStyle name="Notas 251" xfId="36965"/>
    <cellStyle name="Notas 251 2" xfId="36966"/>
    <cellStyle name="Notas 252" xfId="36967"/>
    <cellStyle name="Notas 252 2" xfId="36968"/>
    <cellStyle name="Notas 253" xfId="36969"/>
    <cellStyle name="Notas 253 2" xfId="36970"/>
    <cellStyle name="Notas 254" xfId="36971"/>
    <cellStyle name="Notas 254 2" xfId="36972"/>
    <cellStyle name="Notas 255" xfId="36973"/>
    <cellStyle name="Notas 255 2" xfId="36974"/>
    <cellStyle name="Notas 26" xfId="36975"/>
    <cellStyle name="Notas 26 2" xfId="36976"/>
    <cellStyle name="Notas 27" xfId="36977"/>
    <cellStyle name="Notas 27 2" xfId="36978"/>
    <cellStyle name="Notas 28" xfId="36979"/>
    <cellStyle name="Notas 28 2" xfId="36980"/>
    <cellStyle name="Notas 29" xfId="36981"/>
    <cellStyle name="Notas 29 2" xfId="36982"/>
    <cellStyle name="Notas 3" xfId="36983"/>
    <cellStyle name="Notas 3 10" xfId="36984"/>
    <cellStyle name="Notas 3 11" xfId="36985"/>
    <cellStyle name="Notas 3 2" xfId="36986"/>
    <cellStyle name="Notas 3 2 2" xfId="36987"/>
    <cellStyle name="Notas 3 2 3" xfId="36988"/>
    <cellStyle name="Notas 3 2 4" xfId="36989"/>
    <cellStyle name="Notas 3 3" xfId="36990"/>
    <cellStyle name="Notas 3 3 2" xfId="36991"/>
    <cellStyle name="Notas 3 3 3" xfId="36992"/>
    <cellStyle name="Notas 3 3 4" xfId="36993"/>
    <cellStyle name="Notas 3 4" xfId="36994"/>
    <cellStyle name="Notas 3 4 2" xfId="36995"/>
    <cellStyle name="Notas 3 4 3" xfId="36996"/>
    <cellStyle name="Notas 3 4 4" xfId="36997"/>
    <cellStyle name="Notas 3 5" xfId="36998"/>
    <cellStyle name="Notas 3 5 2" xfId="36999"/>
    <cellStyle name="Notas 3 5 3" xfId="37000"/>
    <cellStyle name="Notas 3 5 4" xfId="37001"/>
    <cellStyle name="Notas 3 6" xfId="37002"/>
    <cellStyle name="Notas 3 6 2" xfId="37003"/>
    <cellStyle name="Notas 3 6 3" xfId="37004"/>
    <cellStyle name="Notas 3 6 4" xfId="37005"/>
    <cellStyle name="Notas 3 7" xfId="37006"/>
    <cellStyle name="Notas 3 7 2" xfId="37007"/>
    <cellStyle name="Notas 3 7 3" xfId="37008"/>
    <cellStyle name="Notas 3 7 4" xfId="37009"/>
    <cellStyle name="Notas 3 8" xfId="37010"/>
    <cellStyle name="Notas 3 8 2" xfId="37011"/>
    <cellStyle name="Notas 3 8 3" xfId="37012"/>
    <cellStyle name="Notas 3 8 4" xfId="37013"/>
    <cellStyle name="Notas 3 9" xfId="37014"/>
    <cellStyle name="Notas 30" xfId="37015"/>
    <cellStyle name="Notas 30 2" xfId="37016"/>
    <cellStyle name="Notas 31" xfId="37017"/>
    <cellStyle name="Notas 31 2" xfId="37018"/>
    <cellStyle name="Notas 32" xfId="37019"/>
    <cellStyle name="Notas 32 2" xfId="37020"/>
    <cellStyle name="Notas 33" xfId="37021"/>
    <cellStyle name="Notas 33 2" xfId="37022"/>
    <cellStyle name="Notas 34" xfId="37023"/>
    <cellStyle name="Notas 34 2" xfId="37024"/>
    <cellStyle name="Notas 35" xfId="37025"/>
    <cellStyle name="Notas 35 2" xfId="37026"/>
    <cellStyle name="Notas 36" xfId="37027"/>
    <cellStyle name="Notas 36 2" xfId="37028"/>
    <cellStyle name="Notas 37" xfId="37029"/>
    <cellStyle name="Notas 37 2" xfId="37030"/>
    <cellStyle name="Notas 38" xfId="37031"/>
    <cellStyle name="Notas 38 2" xfId="37032"/>
    <cellStyle name="Notas 39" xfId="37033"/>
    <cellStyle name="Notas 39 2" xfId="37034"/>
    <cellStyle name="Notas 4" xfId="37035"/>
    <cellStyle name="Notas 4 2" xfId="37036"/>
    <cellStyle name="Notas 4 2 2" xfId="37037"/>
    <cellStyle name="Notas 4 3" xfId="37038"/>
    <cellStyle name="Notas 4 3 2" xfId="37039"/>
    <cellStyle name="Notas 4 4" xfId="37040"/>
    <cellStyle name="Notas 4 5" xfId="37041"/>
    <cellStyle name="Notas 4 6" xfId="37042"/>
    <cellStyle name="Notas 4 7" xfId="37043"/>
    <cellStyle name="Notas 40" xfId="37044"/>
    <cellStyle name="Notas 40 2" xfId="37045"/>
    <cellStyle name="Notas 41" xfId="37046"/>
    <cellStyle name="Notas 41 2" xfId="37047"/>
    <cellStyle name="Notas 42" xfId="37048"/>
    <cellStyle name="Notas 42 2" xfId="37049"/>
    <cellStyle name="Notas 43" xfId="37050"/>
    <cellStyle name="Notas 43 2" xfId="37051"/>
    <cellStyle name="Notas 44" xfId="37052"/>
    <cellStyle name="Notas 44 2" xfId="37053"/>
    <cellStyle name="Notas 45" xfId="37054"/>
    <cellStyle name="Notas 45 2" xfId="37055"/>
    <cellStyle name="Notas 46" xfId="37056"/>
    <cellStyle name="Notas 46 2" xfId="37057"/>
    <cellStyle name="Notas 47" xfId="37058"/>
    <cellStyle name="Notas 47 2" xfId="37059"/>
    <cellStyle name="Notas 48" xfId="37060"/>
    <cellStyle name="Notas 48 2" xfId="37061"/>
    <cellStyle name="Notas 49" xfId="37062"/>
    <cellStyle name="Notas 49 2" xfId="37063"/>
    <cellStyle name="Notas 5" xfId="37064"/>
    <cellStyle name="Notas 5 2" xfId="37065"/>
    <cellStyle name="Notas 5 2 2" xfId="37066"/>
    <cellStyle name="Notas 5 3" xfId="37067"/>
    <cellStyle name="Notas 5 3 2" xfId="37068"/>
    <cellStyle name="Notas 5 4" xfId="37069"/>
    <cellStyle name="Notas 5 5" xfId="37070"/>
    <cellStyle name="Notas 50" xfId="37071"/>
    <cellStyle name="Notas 50 2" xfId="37072"/>
    <cellStyle name="Notas 51" xfId="37073"/>
    <cellStyle name="Notas 51 2" xfId="37074"/>
    <cellStyle name="Notas 52" xfId="37075"/>
    <cellStyle name="Notas 52 2" xfId="37076"/>
    <cellStyle name="Notas 53" xfId="37077"/>
    <cellStyle name="Notas 53 2" xfId="37078"/>
    <cellStyle name="Notas 54" xfId="37079"/>
    <cellStyle name="Notas 54 2" xfId="37080"/>
    <cellStyle name="Notas 55" xfId="37081"/>
    <cellStyle name="Notas 55 2" xfId="37082"/>
    <cellStyle name="Notas 56" xfId="37083"/>
    <cellStyle name="Notas 56 2" xfId="37084"/>
    <cellStyle name="Notas 57" xfId="37085"/>
    <cellStyle name="Notas 57 2" xfId="37086"/>
    <cellStyle name="Notas 58" xfId="37087"/>
    <cellStyle name="Notas 58 2" xfId="37088"/>
    <cellStyle name="Notas 59" xfId="37089"/>
    <cellStyle name="Notas 59 2" xfId="37090"/>
    <cellStyle name="Notas 6" xfId="37091"/>
    <cellStyle name="Notas 6 2" xfId="37092"/>
    <cellStyle name="Notas 60" xfId="37093"/>
    <cellStyle name="Notas 60 2" xfId="37094"/>
    <cellStyle name="Notas 61" xfId="37095"/>
    <cellStyle name="Notas 61 2" xfId="37096"/>
    <cellStyle name="Notas 62" xfId="37097"/>
    <cellStyle name="Notas 62 2" xfId="37098"/>
    <cellStyle name="Notas 63" xfId="37099"/>
    <cellStyle name="Notas 63 2" xfId="37100"/>
    <cellStyle name="Notas 64" xfId="37101"/>
    <cellStyle name="Notas 64 2" xfId="37102"/>
    <cellStyle name="Notas 65" xfId="37103"/>
    <cellStyle name="Notas 65 2" xfId="37104"/>
    <cellStyle name="Notas 66" xfId="37105"/>
    <cellStyle name="Notas 66 2" xfId="37106"/>
    <cellStyle name="Notas 67" xfId="37107"/>
    <cellStyle name="Notas 67 2" xfId="37108"/>
    <cellStyle name="Notas 68" xfId="37109"/>
    <cellStyle name="Notas 68 2" xfId="37110"/>
    <cellStyle name="Notas 69" xfId="37111"/>
    <cellStyle name="Notas 69 2" xfId="37112"/>
    <cellStyle name="Notas 7" xfId="37113"/>
    <cellStyle name="Notas 7 2" xfId="37114"/>
    <cellStyle name="Notas 70" xfId="37115"/>
    <cellStyle name="Notas 70 2" xfId="37116"/>
    <cellStyle name="Notas 71" xfId="37117"/>
    <cellStyle name="Notas 71 2" xfId="37118"/>
    <cellStyle name="Notas 72" xfId="37119"/>
    <cellStyle name="Notas 72 2" xfId="37120"/>
    <cellStyle name="Notas 73" xfId="37121"/>
    <cellStyle name="Notas 73 2" xfId="37122"/>
    <cellStyle name="Notas 74" xfId="37123"/>
    <cellStyle name="Notas 74 2" xfId="37124"/>
    <cellStyle name="Notas 75" xfId="37125"/>
    <cellStyle name="Notas 75 2" xfId="37126"/>
    <cellStyle name="Notas 76" xfId="37127"/>
    <cellStyle name="Notas 76 2" xfId="37128"/>
    <cellStyle name="Notas 77" xfId="37129"/>
    <cellStyle name="Notas 77 2" xfId="37130"/>
    <cellStyle name="Notas 78" xfId="37131"/>
    <cellStyle name="Notas 78 2" xfId="37132"/>
    <cellStyle name="Notas 79" xfId="37133"/>
    <cellStyle name="Notas 79 2" xfId="37134"/>
    <cellStyle name="Notas 8" xfId="37135"/>
    <cellStyle name="Notas 8 2" xfId="37136"/>
    <cellStyle name="Notas 80" xfId="37137"/>
    <cellStyle name="Notas 80 2" xfId="37138"/>
    <cellStyle name="Notas 81" xfId="37139"/>
    <cellStyle name="Notas 81 2" xfId="37140"/>
    <cellStyle name="Notas 82" xfId="37141"/>
    <cellStyle name="Notas 82 2" xfId="37142"/>
    <cellStyle name="Notas 83" xfId="37143"/>
    <cellStyle name="Notas 83 2" xfId="37144"/>
    <cellStyle name="Notas 84" xfId="37145"/>
    <cellStyle name="Notas 84 2" xfId="37146"/>
    <cellStyle name="Notas 85" xfId="37147"/>
    <cellStyle name="Notas 85 2" xfId="37148"/>
    <cellStyle name="Notas 86" xfId="37149"/>
    <cellStyle name="Notas 86 2" xfId="37150"/>
    <cellStyle name="Notas 87" xfId="37151"/>
    <cellStyle name="Notas 87 2" xfId="37152"/>
    <cellStyle name="Notas 88" xfId="37153"/>
    <cellStyle name="Notas 88 2" xfId="37154"/>
    <cellStyle name="Notas 89" xfId="37155"/>
    <cellStyle name="Notas 89 2" xfId="37156"/>
    <cellStyle name="Notas 9" xfId="37157"/>
    <cellStyle name="Notas 9 2" xfId="37158"/>
    <cellStyle name="Notas 90" xfId="37159"/>
    <cellStyle name="Notas 90 2" xfId="37160"/>
    <cellStyle name="Notas 91" xfId="37161"/>
    <cellStyle name="Notas 91 2" xfId="37162"/>
    <cellStyle name="Notas 92" xfId="37163"/>
    <cellStyle name="Notas 92 2" xfId="37164"/>
    <cellStyle name="Notas 93" xfId="37165"/>
    <cellStyle name="Notas 93 2" xfId="37166"/>
    <cellStyle name="Notas 94" xfId="37167"/>
    <cellStyle name="Notas 94 2" xfId="37168"/>
    <cellStyle name="Notas 95" xfId="37169"/>
    <cellStyle name="Notas 95 2" xfId="37170"/>
    <cellStyle name="Notas 96" xfId="37171"/>
    <cellStyle name="Notas 96 2" xfId="37172"/>
    <cellStyle name="Notas 97" xfId="37173"/>
    <cellStyle name="Notas 97 2" xfId="37174"/>
    <cellStyle name="Notas 98" xfId="37175"/>
    <cellStyle name="Notas 98 2" xfId="37176"/>
    <cellStyle name="Notas 99" xfId="37177"/>
    <cellStyle name="Notas 99 2" xfId="37178"/>
    <cellStyle name="Note" xfId="37179"/>
    <cellStyle name="Note 2" xfId="37180"/>
    <cellStyle name="Note 2 2" xfId="37181"/>
    <cellStyle name="Note 2 3" xfId="37182"/>
    <cellStyle name="Note 2 33 20" xfId="37183"/>
    <cellStyle name="Note 2 34 2 10" xfId="37184"/>
    <cellStyle name="Note 2 4" xfId="37185"/>
    <cellStyle name="Note 2 5" xfId="37186"/>
    <cellStyle name="Note 2 6" xfId="37187"/>
    <cellStyle name="Note 2 7" xfId="37188"/>
    <cellStyle name="Note 3" xfId="37189"/>
    <cellStyle name="Note 3 2" xfId="37190"/>
    <cellStyle name="Note 4" xfId="37191"/>
    <cellStyle name="Note 4 2" xfId="37192"/>
    <cellStyle name="Note 5" xfId="37193"/>
    <cellStyle name="Note 5 2" xfId="37194"/>
    <cellStyle name="Note 6" xfId="37195"/>
    <cellStyle name="Note_RAT-CABLECOOP" xfId="37196"/>
    <cellStyle name="Numerical Data" xfId="37197"/>
    <cellStyle name="Números" xfId="37198"/>
    <cellStyle name="NumMIN" xfId="37199"/>
    <cellStyle name="N嗯rmal_Workbook1 Chart 2" xfId="37200"/>
    <cellStyle name="oft Excel]_x000d__x000d_Comment=Las líneas open=/f cargan funciones personalizadas en la lista del diálogo Pegar función._x000d__x000d_Maxi" xfId="37201"/>
    <cellStyle name="Output" xfId="37202"/>
    <cellStyle name="Output 2" xfId="37203"/>
    <cellStyle name="Output 3" xfId="37204"/>
    <cellStyle name="Output Amounts" xfId="37205"/>
    <cellStyle name="Output Column Headings" xfId="37206"/>
    <cellStyle name="Output Line Items" xfId="37207"/>
    <cellStyle name="Output Report Heading" xfId="37208"/>
    <cellStyle name="Output Report Title" xfId="37209"/>
    <cellStyle name="ozzy" xfId="37210"/>
    <cellStyle name="Page Heading Large" xfId="37211"/>
    <cellStyle name="Page Heading Small" xfId="37212"/>
    <cellStyle name="Page Number" xfId="37213"/>
    <cellStyle name="pepe" xfId="37214"/>
    <cellStyle name="PERC2" xfId="37215"/>
    <cellStyle name="Percent" xfId="37216"/>
    <cellStyle name="Percent (0)" xfId="37217"/>
    <cellStyle name="Percent [2]" xfId="37218"/>
    <cellStyle name="Percent [2] 2" xfId="37219"/>
    <cellStyle name="Percent [2] 3" xfId="37220"/>
    <cellStyle name="Percent [2] 4" xfId="37221"/>
    <cellStyle name="Percent [2] 5" xfId="37222"/>
    <cellStyle name="Percent [2] 6" xfId="37223"/>
    <cellStyle name="Percent [2] 7" xfId="37224"/>
    <cellStyle name="Percent 10" xfId="37225"/>
    <cellStyle name="Percent 2" xfId="37226"/>
    <cellStyle name="Percent 2 2" xfId="37227"/>
    <cellStyle name="Percent 2 2 2" xfId="37228"/>
    <cellStyle name="Percent 2 2 3" xfId="37229"/>
    <cellStyle name="Percent 2 2 4" xfId="37230"/>
    <cellStyle name="Percent 2 2 5" xfId="37231"/>
    <cellStyle name="Percent 2 2 6" xfId="37232"/>
    <cellStyle name="Percent 2 2 7" xfId="37233"/>
    <cellStyle name="Percent 2 3" xfId="37234"/>
    <cellStyle name="Percent 2 3 2" xfId="37235"/>
    <cellStyle name="Percent 2 3 3" xfId="37236"/>
    <cellStyle name="Percent 2 3 4" xfId="37237"/>
    <cellStyle name="Percent 2 3 5" xfId="37238"/>
    <cellStyle name="Percent 2 3 6" xfId="37239"/>
    <cellStyle name="Percent 2 3 7" xfId="37240"/>
    <cellStyle name="Percent 2 4" xfId="37241"/>
    <cellStyle name="Percent 2 5" xfId="37242"/>
    <cellStyle name="Percent 2 6" xfId="37243"/>
    <cellStyle name="Percent 3" xfId="37244"/>
    <cellStyle name="Percent 3 2" xfId="37245"/>
    <cellStyle name="Percent 3 2 2" xfId="37246"/>
    <cellStyle name="Percent 3 3" xfId="37247"/>
    <cellStyle name="Percent 3 3 2" xfId="37248"/>
    <cellStyle name="Percent 3 4" xfId="37249"/>
    <cellStyle name="Percent 3 5" xfId="37250"/>
    <cellStyle name="Percent 3 6" xfId="37251"/>
    <cellStyle name="Percent 3 7" xfId="37252"/>
    <cellStyle name="Percent 3 8" xfId="37253"/>
    <cellStyle name="Percent 3 8 2" xfId="37254"/>
    <cellStyle name="Percent 3 8 3" xfId="37255"/>
    <cellStyle name="Percent 4" xfId="37256"/>
    <cellStyle name="Percent 4 2" xfId="37257"/>
    <cellStyle name="Percent 4 3" xfId="37258"/>
    <cellStyle name="Percent 4 4" xfId="37259"/>
    <cellStyle name="Percent 4 5" xfId="37260"/>
    <cellStyle name="Percent 4 6" xfId="37261"/>
    <cellStyle name="Percent 4 7" xfId="37262"/>
    <cellStyle name="Percent 4 8" xfId="37263"/>
    <cellStyle name="Percent 4 8 2" xfId="37264"/>
    <cellStyle name="Percent 4 8 3" xfId="37265"/>
    <cellStyle name="Percent 5" xfId="37266"/>
    <cellStyle name="Percent 5 2" xfId="37267"/>
    <cellStyle name="Percent 5 3" xfId="37268"/>
    <cellStyle name="Percent 5 4" xfId="37269"/>
    <cellStyle name="Percent 5 5" xfId="37270"/>
    <cellStyle name="Percent 5 6" xfId="37271"/>
    <cellStyle name="Percent 5 7" xfId="37272"/>
    <cellStyle name="Percent 5 8" xfId="37273"/>
    <cellStyle name="Percent 5 8 2" xfId="37274"/>
    <cellStyle name="Percent 5 8 3" xfId="37275"/>
    <cellStyle name="Percent 6" xfId="37276"/>
    <cellStyle name="Percent 6 2" xfId="37277"/>
    <cellStyle name="Percent 6 3" xfId="37278"/>
    <cellStyle name="Percent 6 4" xfId="37279"/>
    <cellStyle name="Percent 6 5" xfId="37280"/>
    <cellStyle name="Percent 6 6" xfId="37281"/>
    <cellStyle name="Percent 6 7" xfId="37282"/>
    <cellStyle name="Percent 6 8" xfId="37283"/>
    <cellStyle name="Percent 6 8 2" xfId="37284"/>
    <cellStyle name="Percent 6 8 3" xfId="37285"/>
    <cellStyle name="Percent 7" xfId="37286"/>
    <cellStyle name="Percent 7 2" xfId="37287"/>
    <cellStyle name="Percent 7 3" xfId="37288"/>
    <cellStyle name="Percent 7 4" xfId="37289"/>
    <cellStyle name="Percent 7 5" xfId="37290"/>
    <cellStyle name="Percent 7 6" xfId="37291"/>
    <cellStyle name="Percent 7 7" xfId="37292"/>
    <cellStyle name="Percent 8" xfId="37293"/>
    <cellStyle name="Percent 8 2" xfId="37294"/>
    <cellStyle name="Percent 8 3" xfId="37295"/>
    <cellStyle name="Percent 8 4" xfId="37296"/>
    <cellStyle name="Percent 8 5" xfId="37297"/>
    <cellStyle name="Percent 8 6" xfId="37298"/>
    <cellStyle name="Percent 8 7" xfId="37299"/>
    <cellStyle name="Percent 9" xfId="37300"/>
    <cellStyle name="Percent Hard" xfId="37301"/>
    <cellStyle name="Percent_2da version de presupuesto 2.000" xfId="37302"/>
    <cellStyle name="Porcen - Modelo1" xfId="37303"/>
    <cellStyle name="Porcentagem 2" xfId="37304"/>
    <cellStyle name="Porcentagem 2 2" xfId="37305"/>
    <cellStyle name="Porcentagem 2 3" xfId="37306"/>
    <cellStyle name="Porcentagem 2 4" xfId="37307"/>
    <cellStyle name="Porcentagem 2 5" xfId="37308"/>
    <cellStyle name="Porcentagem 2 6" xfId="37309"/>
    <cellStyle name="Porcentagem 2 7" xfId="37310"/>
    <cellStyle name="Porcentaje" xfId="1" builtinId="5"/>
    <cellStyle name="Porcentaje 2" xfId="37311"/>
    <cellStyle name="Porcentaje 2 2" xfId="37312"/>
    <cellStyle name="Porcentaje 2 2 2" xfId="37313"/>
    <cellStyle name="Porcentaje 2 3" xfId="37314"/>
    <cellStyle name="Porcentaje 2 4" xfId="37315"/>
    <cellStyle name="Porcentaje 3" xfId="37316"/>
    <cellStyle name="Porcentaje 3 2" xfId="37317"/>
    <cellStyle name="Porcentaje 3 3" xfId="37318"/>
    <cellStyle name="Porcentaje 3 4" xfId="37319"/>
    <cellStyle name="Porcentaje 4" xfId="37320"/>
    <cellStyle name="Porcentaje 4 2" xfId="37321"/>
    <cellStyle name="Porcentaje 4 3" xfId="37322"/>
    <cellStyle name="Porcentaje 5" xfId="37323"/>
    <cellStyle name="Porcentaje 6" xfId="37324"/>
    <cellStyle name="Porcentaje 7" xfId="37325"/>
    <cellStyle name="Porcentaje 8" xfId="37326"/>
    <cellStyle name="Porcentual 10" xfId="37327"/>
    <cellStyle name="Porcentual 10 2" xfId="37328"/>
    <cellStyle name="Porcentual 10 3" xfId="37329"/>
    <cellStyle name="Porcentual 10 3 2" xfId="37330"/>
    <cellStyle name="Porcentual 10 4" xfId="37331"/>
    <cellStyle name="Porcentual 10 4 2" xfId="37332"/>
    <cellStyle name="Porcentual 11" xfId="37333"/>
    <cellStyle name="Porcentual 11 2" xfId="37334"/>
    <cellStyle name="Porcentual 11 2 2" xfId="37335"/>
    <cellStyle name="Porcentual 12" xfId="37336"/>
    <cellStyle name="Porcentual 12 2" xfId="37337"/>
    <cellStyle name="Porcentual 13" xfId="37338"/>
    <cellStyle name="Porcentual 13 2" xfId="37339"/>
    <cellStyle name="Porcentual 14" xfId="37340"/>
    <cellStyle name="Porcentual 14 2" xfId="37341"/>
    <cellStyle name="Porcentual 15" xfId="37342"/>
    <cellStyle name="Porcentual 15 2" xfId="37343"/>
    <cellStyle name="Porcentual 16" xfId="37344"/>
    <cellStyle name="Porcentual 16 2" xfId="37345"/>
    <cellStyle name="Porcentual 17" xfId="37346"/>
    <cellStyle name="Porcentual 17 2" xfId="37347"/>
    <cellStyle name="Porcentual 18" xfId="37348"/>
    <cellStyle name="Porcentual 18 2" xfId="37349"/>
    <cellStyle name="Porcentual 19" xfId="37350"/>
    <cellStyle name="Porcentual 19 2" xfId="37351"/>
    <cellStyle name="Porcentual 2" xfId="37352"/>
    <cellStyle name="Porcentual 2 10" xfId="37353"/>
    <cellStyle name="Porcentual 2 10 2" xfId="37354"/>
    <cellStyle name="Porcentual 2 11" xfId="37355"/>
    <cellStyle name="Porcentual 2 11 2" xfId="37356"/>
    <cellStyle name="Porcentual 2 12" xfId="37357"/>
    <cellStyle name="Porcentual 2 12 2" xfId="37358"/>
    <cellStyle name="Porcentual 2 13" xfId="37359"/>
    <cellStyle name="Porcentual 2 13 2" xfId="37360"/>
    <cellStyle name="Porcentual 2 14" xfId="37361"/>
    <cellStyle name="Porcentual 2 14 2" xfId="37362"/>
    <cellStyle name="Porcentual 2 15" xfId="37363"/>
    <cellStyle name="Porcentual 2 15 2" xfId="37364"/>
    <cellStyle name="Porcentual 2 16" xfId="37365"/>
    <cellStyle name="Porcentual 2 16 2" xfId="37366"/>
    <cellStyle name="Porcentual 2 17" xfId="37367"/>
    <cellStyle name="Porcentual 2 17 2" xfId="37368"/>
    <cellStyle name="Porcentual 2 18" xfId="37369"/>
    <cellStyle name="Porcentual 2 18 2" xfId="37370"/>
    <cellStyle name="Porcentual 2 19" xfId="37371"/>
    <cellStyle name="Porcentual 2 19 2" xfId="37372"/>
    <cellStyle name="Porcentual 2 2" xfId="37373"/>
    <cellStyle name="Porcentual 2 2 10" xfId="37374"/>
    <cellStyle name="Porcentual 2 2 10 2" xfId="37375"/>
    <cellStyle name="Porcentual 2 2 11" xfId="37376"/>
    <cellStyle name="Porcentual 2 2 11 2" xfId="37377"/>
    <cellStyle name="Porcentual 2 2 12" xfId="37378"/>
    <cellStyle name="Porcentual 2 2 12 2" xfId="37379"/>
    <cellStyle name="Porcentual 2 2 13" xfId="37380"/>
    <cellStyle name="Porcentual 2 2 13 2" xfId="37381"/>
    <cellStyle name="Porcentual 2 2 14" xfId="37382"/>
    <cellStyle name="Porcentual 2 2 14 2" xfId="37383"/>
    <cellStyle name="Porcentual 2 2 15" xfId="37384"/>
    <cellStyle name="Porcentual 2 2 16" xfId="37385"/>
    <cellStyle name="Porcentual 2 2 2" xfId="37386"/>
    <cellStyle name="Porcentual 2 2 2 2" xfId="37387"/>
    <cellStyle name="Porcentual 2 2 2 2 2" xfId="37388"/>
    <cellStyle name="Porcentual 2 2 2 2 2 2" xfId="37389"/>
    <cellStyle name="Porcentual 2 2 2 2 3" xfId="37390"/>
    <cellStyle name="Porcentual 2 2 2 2 3 2" xfId="37391"/>
    <cellStyle name="Porcentual 2 2 2 2 4" xfId="37392"/>
    <cellStyle name="Porcentual 2 2 2 3" xfId="37393"/>
    <cellStyle name="Porcentual 2 2 2 3 2" xfId="37394"/>
    <cellStyle name="Porcentual 2 2 2 4" xfId="37395"/>
    <cellStyle name="Porcentual 2 2 3" xfId="37396"/>
    <cellStyle name="Porcentual 2 2 3 2" xfId="37397"/>
    <cellStyle name="Porcentual 2 2 3 3" xfId="37398"/>
    <cellStyle name="Porcentual 2 2 4" xfId="37399"/>
    <cellStyle name="Porcentual 2 2 4 2" xfId="37400"/>
    <cellStyle name="Porcentual 2 2 4 3" xfId="37401"/>
    <cellStyle name="Porcentual 2 2 5" xfId="37402"/>
    <cellStyle name="Porcentual 2 2 5 2" xfId="37403"/>
    <cellStyle name="Porcentual 2 2 6" xfId="37404"/>
    <cellStyle name="Porcentual 2 2 6 2" xfId="37405"/>
    <cellStyle name="Porcentual 2 2 7" xfId="37406"/>
    <cellStyle name="Porcentual 2 2 7 2" xfId="37407"/>
    <cellStyle name="Porcentual 2 2 8" xfId="37408"/>
    <cellStyle name="Porcentual 2 2 8 2" xfId="37409"/>
    <cellStyle name="Porcentual 2 2 8 3" xfId="37410"/>
    <cellStyle name="Porcentual 2 2 9" xfId="37411"/>
    <cellStyle name="Porcentual 2 2 9 2" xfId="37412"/>
    <cellStyle name="Porcentual 2 20" xfId="37413"/>
    <cellStyle name="Porcentual 2 20 2" xfId="37414"/>
    <cellStyle name="Porcentual 2 21" xfId="37415"/>
    <cellStyle name="Porcentual 2 21 2" xfId="37416"/>
    <cellStyle name="Porcentual 2 22" xfId="37417"/>
    <cellStyle name="Porcentual 2 22 2" xfId="37418"/>
    <cellStyle name="Porcentual 2 23" xfId="37419"/>
    <cellStyle name="Porcentual 2 23 2" xfId="37420"/>
    <cellStyle name="Porcentual 2 24" xfId="37421"/>
    <cellStyle name="Porcentual 2 24 2" xfId="37422"/>
    <cellStyle name="Porcentual 2 25" xfId="37423"/>
    <cellStyle name="Porcentual 2 25 2" xfId="37424"/>
    <cellStyle name="Porcentual 2 26" xfId="37425"/>
    <cellStyle name="Porcentual 2 26 2" xfId="37426"/>
    <cellStyle name="Porcentual 2 27" xfId="37427"/>
    <cellStyle name="Porcentual 2 28" xfId="37428"/>
    <cellStyle name="Porcentual 2 29" xfId="37429"/>
    <cellStyle name="Porcentual 2 3" xfId="37430"/>
    <cellStyle name="Porcentual 2 3 10" xfId="37431"/>
    <cellStyle name="Porcentual 2 3 10 2" xfId="37432"/>
    <cellStyle name="Porcentual 2 3 11" xfId="37433"/>
    <cellStyle name="Porcentual 2 3 11 2" xfId="37434"/>
    <cellStyle name="Porcentual 2 3 12" xfId="37435"/>
    <cellStyle name="Porcentual 2 3 12 2" xfId="37436"/>
    <cellStyle name="Porcentual 2 3 13" xfId="37437"/>
    <cellStyle name="Porcentual 2 3 2" xfId="37438"/>
    <cellStyle name="Porcentual 2 3 3" xfId="37439"/>
    <cellStyle name="Porcentual 2 3 3 2" xfId="37440"/>
    <cellStyle name="Porcentual 2 3 4" xfId="37441"/>
    <cellStyle name="Porcentual 2 3 4 2" xfId="37442"/>
    <cellStyle name="Porcentual 2 3 5" xfId="37443"/>
    <cellStyle name="Porcentual 2 3 5 2" xfId="37444"/>
    <cellStyle name="Porcentual 2 3 6" xfId="37445"/>
    <cellStyle name="Porcentual 2 3 6 2" xfId="37446"/>
    <cellStyle name="Porcentual 2 3 7" xfId="37447"/>
    <cellStyle name="Porcentual 2 3 7 2" xfId="37448"/>
    <cellStyle name="Porcentual 2 3 8" xfId="37449"/>
    <cellStyle name="Porcentual 2 3 8 2" xfId="37450"/>
    <cellStyle name="Porcentual 2 3 8 3" xfId="37451"/>
    <cellStyle name="Porcentual 2 3 9" xfId="37452"/>
    <cellStyle name="Porcentual 2 3 9 2" xfId="37453"/>
    <cellStyle name="Porcentual 2 30" xfId="37454"/>
    <cellStyle name="Porcentual 2 31" xfId="37455"/>
    <cellStyle name="Porcentual 2 32" xfId="37456"/>
    <cellStyle name="Porcentual 2 33" xfId="37457"/>
    <cellStyle name="Porcentual 2 34" xfId="37458"/>
    <cellStyle name="Porcentual 2 35" xfId="37459"/>
    <cellStyle name="Porcentual 2 36" xfId="37460"/>
    <cellStyle name="Porcentual 2 37" xfId="37461"/>
    <cellStyle name="Porcentual 2 38" xfId="37462"/>
    <cellStyle name="Porcentual 2 39" xfId="37463"/>
    <cellStyle name="Porcentual 2 4" xfId="37464"/>
    <cellStyle name="Porcentual 2 4 2" xfId="37465"/>
    <cellStyle name="Porcentual 2 4 3" xfId="37466"/>
    <cellStyle name="Porcentual 2 4 4" xfId="37467"/>
    <cellStyle name="Porcentual 2 4 5" xfId="37468"/>
    <cellStyle name="Porcentual 2 4 6" xfId="37469"/>
    <cellStyle name="Porcentual 2 4 7" xfId="37470"/>
    <cellStyle name="Porcentual 2 40" xfId="37471"/>
    <cellStyle name="Porcentual 2 41" xfId="37472"/>
    <cellStyle name="Porcentual 2 42" xfId="37473"/>
    <cellStyle name="Porcentual 2 43" xfId="37474"/>
    <cellStyle name="Porcentual 2 44" xfId="37475"/>
    <cellStyle name="Porcentual 2 45" xfId="37476"/>
    <cellStyle name="Porcentual 2 46" xfId="37477"/>
    <cellStyle name="Porcentual 2 47" xfId="37478"/>
    <cellStyle name="Porcentual 2 48" xfId="37479"/>
    <cellStyle name="Porcentual 2 49" xfId="37480"/>
    <cellStyle name="Porcentual 2 5" xfId="37481"/>
    <cellStyle name="Porcentual 2 5 2" xfId="37482"/>
    <cellStyle name="Porcentual 2 50" xfId="37483"/>
    <cellStyle name="Porcentual 2 51" xfId="37484"/>
    <cellStyle name="Porcentual 2 52" xfId="37485"/>
    <cellStyle name="Porcentual 2 53" xfId="37486"/>
    <cellStyle name="Porcentual 2 54" xfId="37487"/>
    <cellStyle name="Porcentual 2 55" xfId="37488"/>
    <cellStyle name="Porcentual 2 56" xfId="37489"/>
    <cellStyle name="Porcentual 2 57" xfId="37490"/>
    <cellStyle name="Porcentual 2 58" xfId="37491"/>
    <cellStyle name="Porcentual 2 59" xfId="37492"/>
    <cellStyle name="Porcentual 2 6" xfId="37493"/>
    <cellStyle name="Porcentual 2 6 2" xfId="37494"/>
    <cellStyle name="Porcentual 2 60" xfId="37495"/>
    <cellStyle name="Porcentual 2 61" xfId="37496"/>
    <cellStyle name="Porcentual 2 62" xfId="37497"/>
    <cellStyle name="Porcentual 2 63" xfId="37498"/>
    <cellStyle name="Porcentual 2 64" xfId="37499"/>
    <cellStyle name="Porcentual 2 65" xfId="37500"/>
    <cellStyle name="Porcentual 2 66" xfId="37501"/>
    <cellStyle name="Porcentual 2 67" xfId="37502"/>
    <cellStyle name="Porcentual 2 68" xfId="37503"/>
    <cellStyle name="Porcentual 2 69" xfId="37504"/>
    <cellStyle name="Porcentual 2 7" xfId="37505"/>
    <cellStyle name="Porcentual 2 7 2" xfId="37506"/>
    <cellStyle name="Porcentual 2 70" xfId="37507"/>
    <cellStyle name="Porcentual 2 71" xfId="37508"/>
    <cellStyle name="Porcentual 2 72" xfId="37509"/>
    <cellStyle name="Porcentual 2 73" xfId="37510"/>
    <cellStyle name="Porcentual 2 74" xfId="37511"/>
    <cellStyle name="Porcentual 2 75" xfId="37512"/>
    <cellStyle name="Porcentual 2 76" xfId="37513"/>
    <cellStyle name="Porcentual 2 77" xfId="37514"/>
    <cellStyle name="Porcentual 2 78" xfId="37515"/>
    <cellStyle name="Porcentual 2 79" xfId="37516"/>
    <cellStyle name="Porcentual 2 8" xfId="37517"/>
    <cellStyle name="Porcentual 2 8 2" xfId="37518"/>
    <cellStyle name="Porcentual 2 80" xfId="37519"/>
    <cellStyle name="Porcentual 2 81" xfId="37520"/>
    <cellStyle name="Porcentual 2 82" xfId="37521"/>
    <cellStyle name="Porcentual 2 83" xfId="37522"/>
    <cellStyle name="Porcentual 2 84" xfId="37523"/>
    <cellStyle name="Porcentual 2 9" xfId="37524"/>
    <cellStyle name="Porcentual 2 9 2" xfId="37525"/>
    <cellStyle name="Porcentual 20" xfId="37526"/>
    <cellStyle name="Porcentual 20 2" xfId="37527"/>
    <cellStyle name="Porcentual 21" xfId="37528"/>
    <cellStyle name="Porcentual 21 2" xfId="37529"/>
    <cellStyle name="Porcentual 22" xfId="37530"/>
    <cellStyle name="Porcentual 22 2" xfId="37531"/>
    <cellStyle name="Porcentual 22 3" xfId="37532"/>
    <cellStyle name="Porcentual 23" xfId="37533"/>
    <cellStyle name="Porcentual 23 2" xfId="37534"/>
    <cellStyle name="Porcentual 24" xfId="37535"/>
    <cellStyle name="Porcentual 24 2" xfId="37536"/>
    <cellStyle name="Porcentual 25" xfId="37537"/>
    <cellStyle name="Porcentual 25 2" xfId="37538"/>
    <cellStyle name="Porcentual 26" xfId="37539"/>
    <cellStyle name="Porcentual 26 2" xfId="37540"/>
    <cellStyle name="Porcentual 27" xfId="37541"/>
    <cellStyle name="Porcentual 27 2" xfId="37542"/>
    <cellStyle name="Porcentual 27 3" xfId="37543"/>
    <cellStyle name="Porcentual 28" xfId="37544"/>
    <cellStyle name="Porcentual 28 2" xfId="37545"/>
    <cellStyle name="Porcentual 28 3" xfId="37546"/>
    <cellStyle name="Porcentual 29" xfId="37547"/>
    <cellStyle name="Porcentual 29 2" xfId="37548"/>
    <cellStyle name="Porcentual 29 2 2" xfId="37549"/>
    <cellStyle name="Porcentual 29 2 2 2" xfId="37550"/>
    <cellStyle name="Porcentual 3" xfId="37551"/>
    <cellStyle name="Porcentual 3 10" xfId="37552"/>
    <cellStyle name="Porcentual 3 10 2" xfId="37553"/>
    <cellStyle name="Porcentual 3 11" xfId="37554"/>
    <cellStyle name="Porcentual 3 11 2" xfId="37555"/>
    <cellStyle name="Porcentual 3 12" xfId="37556"/>
    <cellStyle name="Porcentual 3 12 2" xfId="37557"/>
    <cellStyle name="Porcentual 3 13" xfId="37558"/>
    <cellStyle name="Porcentual 3 2" xfId="37559"/>
    <cellStyle name="Porcentual 3 2 10" xfId="37560"/>
    <cellStyle name="Porcentual 3 2 10 2" xfId="37561"/>
    <cellStyle name="Porcentual 3 2 11" xfId="37562"/>
    <cellStyle name="Porcentual 3 2 11 2" xfId="37563"/>
    <cellStyle name="Porcentual 3 2 12" xfId="37564"/>
    <cellStyle name="Porcentual 3 2 12 2" xfId="37565"/>
    <cellStyle name="Porcentual 3 2 13" xfId="37566"/>
    <cellStyle name="Porcentual 3 2 2" xfId="37567"/>
    <cellStyle name="Porcentual 3 2 3" xfId="37568"/>
    <cellStyle name="Porcentual 3 2 3 2" xfId="37569"/>
    <cellStyle name="Porcentual 3 2 4" xfId="37570"/>
    <cellStyle name="Porcentual 3 2 4 2" xfId="37571"/>
    <cellStyle name="Porcentual 3 2 5" xfId="37572"/>
    <cellStyle name="Porcentual 3 2 5 2" xfId="37573"/>
    <cellStyle name="Porcentual 3 2 6" xfId="37574"/>
    <cellStyle name="Porcentual 3 2 6 2" xfId="37575"/>
    <cellStyle name="Porcentual 3 2 7" xfId="37576"/>
    <cellStyle name="Porcentual 3 2 7 2" xfId="37577"/>
    <cellStyle name="Porcentual 3 2 8" xfId="37578"/>
    <cellStyle name="Porcentual 3 2 8 2" xfId="37579"/>
    <cellStyle name="Porcentual 3 2 9" xfId="37580"/>
    <cellStyle name="Porcentual 3 2 9 2" xfId="37581"/>
    <cellStyle name="Porcentual 3 3" xfId="37582"/>
    <cellStyle name="Porcentual 3 3 10" xfId="37583"/>
    <cellStyle name="Porcentual 3 3 10 2" xfId="37584"/>
    <cellStyle name="Porcentual 3 3 11" xfId="37585"/>
    <cellStyle name="Porcentual 3 3 11 2" xfId="37586"/>
    <cellStyle name="Porcentual 3 3 12" xfId="37587"/>
    <cellStyle name="Porcentual 3 3 12 2" xfId="37588"/>
    <cellStyle name="Porcentual 3 3 2" xfId="37589"/>
    <cellStyle name="Porcentual 3 3 3" xfId="37590"/>
    <cellStyle name="Porcentual 3 3 3 2" xfId="37591"/>
    <cellStyle name="Porcentual 3 3 4" xfId="37592"/>
    <cellStyle name="Porcentual 3 3 4 2" xfId="37593"/>
    <cellStyle name="Porcentual 3 3 5" xfId="37594"/>
    <cellStyle name="Porcentual 3 3 5 2" xfId="37595"/>
    <cellStyle name="Porcentual 3 3 6" xfId="37596"/>
    <cellStyle name="Porcentual 3 3 6 2" xfId="37597"/>
    <cellStyle name="Porcentual 3 3 7" xfId="37598"/>
    <cellStyle name="Porcentual 3 3 7 2" xfId="37599"/>
    <cellStyle name="Porcentual 3 3 8" xfId="37600"/>
    <cellStyle name="Porcentual 3 3 8 2" xfId="37601"/>
    <cellStyle name="Porcentual 3 3 9" xfId="37602"/>
    <cellStyle name="Porcentual 3 3 9 2" xfId="37603"/>
    <cellStyle name="Porcentual 3 4" xfId="37604"/>
    <cellStyle name="Porcentual 3 4 2" xfId="37605"/>
    <cellStyle name="Porcentual 3 5" xfId="37606"/>
    <cellStyle name="Porcentual 3 5 2" xfId="37607"/>
    <cellStyle name="Porcentual 3 6" xfId="37608"/>
    <cellStyle name="Porcentual 3 6 2" xfId="37609"/>
    <cellStyle name="Porcentual 3 7" xfId="37610"/>
    <cellStyle name="Porcentual 3 7 2" xfId="37611"/>
    <cellStyle name="Porcentual 3 8" xfId="37612"/>
    <cellStyle name="Porcentual 3 8 2" xfId="37613"/>
    <cellStyle name="Porcentual 3 9" xfId="37614"/>
    <cellStyle name="Porcentual 3 9 2" xfId="37615"/>
    <cellStyle name="Porcentual 30" xfId="37616"/>
    <cellStyle name="Porcentual 31" xfId="37617"/>
    <cellStyle name="Porcentual 32" xfId="37618"/>
    <cellStyle name="Porcentual 4" xfId="37619"/>
    <cellStyle name="Porcentual 4 2" xfId="37620"/>
    <cellStyle name="Porcentual 4 2 2" xfId="37621"/>
    <cellStyle name="Porcentual 4 3" xfId="37622"/>
    <cellStyle name="Porcentual 4 3 2" xfId="37623"/>
    <cellStyle name="Porcentual 4 4" xfId="37624"/>
    <cellStyle name="Porcentual 4 4 2" xfId="37625"/>
    <cellStyle name="Porcentual 4 5" xfId="37626"/>
    <cellStyle name="Porcentual 4 5 2" xfId="37627"/>
    <cellStyle name="Porcentual 4 6" xfId="37628"/>
    <cellStyle name="Porcentual 4 6 2" xfId="37629"/>
    <cellStyle name="Porcentual 4 7" xfId="37630"/>
    <cellStyle name="Porcentual 4 7 2" xfId="37631"/>
    <cellStyle name="Porcentual 4 8" xfId="37632"/>
    <cellStyle name="Porcentual 4_RAT-CABLECOOP" xfId="37633"/>
    <cellStyle name="Porcentual 5" xfId="37634"/>
    <cellStyle name="Porcentual 5 2" xfId="37635"/>
    <cellStyle name="Porcentual 5 2 2" xfId="37636"/>
    <cellStyle name="Porcentual 5 3" xfId="37637"/>
    <cellStyle name="Porcentual 5 3 2" xfId="37638"/>
    <cellStyle name="Porcentual 5 4" xfId="37639"/>
    <cellStyle name="Porcentual 5 4 2" xfId="37640"/>
    <cellStyle name="Porcentual 5 5" xfId="37641"/>
    <cellStyle name="Porcentual 5 5 2" xfId="37642"/>
    <cellStyle name="Porcentual 5 6" xfId="37643"/>
    <cellStyle name="Porcentual 5 6 2" xfId="37644"/>
    <cellStyle name="Porcentual 5 7" xfId="37645"/>
    <cellStyle name="Porcentual 5 7 2" xfId="37646"/>
    <cellStyle name="Porcentual 5_RAT-CABLECOOP" xfId="37647"/>
    <cellStyle name="Porcentual 6" xfId="37648"/>
    <cellStyle name="Porcentual 6 2" xfId="37649"/>
    <cellStyle name="Porcentual 6 2 2" xfId="37650"/>
    <cellStyle name="Porcentual 6 3" xfId="37651"/>
    <cellStyle name="Porcentual 6 3 2" xfId="37652"/>
    <cellStyle name="Porcentual 6 4" xfId="37653"/>
    <cellStyle name="Porcentual 6 4 2" xfId="37654"/>
    <cellStyle name="Porcentual 6 5" xfId="37655"/>
    <cellStyle name="Porcentual 6 5 2" xfId="37656"/>
    <cellStyle name="Porcentual 6 6" xfId="37657"/>
    <cellStyle name="Porcentual 6 6 2" xfId="37658"/>
    <cellStyle name="Porcentual 6 7" xfId="37659"/>
    <cellStyle name="Porcentual 6 7 2" xfId="37660"/>
    <cellStyle name="Porcentual 6_RAT-CABLECOOP" xfId="37661"/>
    <cellStyle name="Porcentual 7" xfId="37662"/>
    <cellStyle name="Porcentual 7 2" xfId="37663"/>
    <cellStyle name="Porcentual 8" xfId="37664"/>
    <cellStyle name="Porcentual 8 2" xfId="37665"/>
    <cellStyle name="Porcentual 9" xfId="37666"/>
    <cellStyle name="Porcentual 9 2" xfId="37667"/>
    <cellStyle name="Porcentual 9 3" xfId="37668"/>
    <cellStyle name="Primary" xfId="37669"/>
    <cellStyle name="Primary %" xfId="37670"/>
    <cellStyle name="PSChar" xfId="37671"/>
    <cellStyle name="PSDate" xfId="37672"/>
    <cellStyle name="PSDec" xfId="37673"/>
    <cellStyle name="PSHeading" xfId="37674"/>
    <cellStyle name="PSInt" xfId="37675"/>
    <cellStyle name="PSSpacer" xfId="37676"/>
    <cellStyle name="Punto" xfId="37677"/>
    <cellStyle name="Punto0" xfId="37678"/>
    <cellStyle name="Punto0 - Modelo2" xfId="37679"/>
    <cellStyle name="Red" xfId="37680"/>
    <cellStyle name="Report Titles" xfId="37681"/>
    <cellStyle name="Saída" xfId="37682"/>
    <cellStyle name="Salida 1" xfId="37683"/>
    <cellStyle name="Salida 10" xfId="37684"/>
    <cellStyle name="Salida 10 2" xfId="37685"/>
    <cellStyle name="Salida 11" xfId="37686"/>
    <cellStyle name="Salida 11 2" xfId="37687"/>
    <cellStyle name="Salida 12" xfId="37688"/>
    <cellStyle name="Salida 12 2" xfId="37689"/>
    <cellStyle name="Salida 13" xfId="37690"/>
    <cellStyle name="Salida 13 2" xfId="37691"/>
    <cellStyle name="Salida 14" xfId="37692"/>
    <cellStyle name="Salida 14 2" xfId="37693"/>
    <cellStyle name="Salida 15" xfId="37694"/>
    <cellStyle name="Salida 15 2" xfId="37695"/>
    <cellStyle name="Salida 16" xfId="37696"/>
    <cellStyle name="Salida 16 2" xfId="37697"/>
    <cellStyle name="Salida 17" xfId="37698"/>
    <cellStyle name="Salida 17 2" xfId="37699"/>
    <cellStyle name="Salida 18" xfId="37700"/>
    <cellStyle name="Salida 18 2" xfId="37701"/>
    <cellStyle name="Salida 19" xfId="37702"/>
    <cellStyle name="Salida 19 2" xfId="37703"/>
    <cellStyle name="Salida 2" xfId="37704"/>
    <cellStyle name="Salida 2 2" xfId="37705"/>
    <cellStyle name="Salida 2 2 2" xfId="37706"/>
    <cellStyle name="Salida 2 2 3" xfId="37707"/>
    <cellStyle name="Salida 2 3" xfId="37708"/>
    <cellStyle name="Salida 2_Chile DataRequest2210v1" xfId="37709"/>
    <cellStyle name="Salida 20" xfId="37710"/>
    <cellStyle name="Salida 20 2" xfId="37711"/>
    <cellStyle name="Salida 21" xfId="37712"/>
    <cellStyle name="Salida 21 2" xfId="37713"/>
    <cellStyle name="Salida 22" xfId="37714"/>
    <cellStyle name="Salida 22 2" xfId="37715"/>
    <cellStyle name="Salida 23" xfId="37716"/>
    <cellStyle name="Salida 23 2" xfId="37717"/>
    <cellStyle name="Salida 24" xfId="37718"/>
    <cellStyle name="Salida 24 2" xfId="37719"/>
    <cellStyle name="Salida 25" xfId="37720"/>
    <cellStyle name="Salida 25 2" xfId="37721"/>
    <cellStyle name="Salida 26" xfId="37722"/>
    <cellStyle name="Salida 26 2" xfId="37723"/>
    <cellStyle name="Salida 27" xfId="37724"/>
    <cellStyle name="Salida 27 2" xfId="37725"/>
    <cellStyle name="Salida 28" xfId="37726"/>
    <cellStyle name="Salida 28 2" xfId="37727"/>
    <cellStyle name="Salida 29" xfId="37728"/>
    <cellStyle name="Salida 29 2" xfId="37729"/>
    <cellStyle name="Salida 3" xfId="37730"/>
    <cellStyle name="Salida 30" xfId="37731"/>
    <cellStyle name="Salida 30 2" xfId="37732"/>
    <cellStyle name="Salida 31" xfId="37733"/>
    <cellStyle name="Salida 31 2" xfId="37734"/>
    <cellStyle name="Salida 32" xfId="37735"/>
    <cellStyle name="Salida 32 2" xfId="37736"/>
    <cellStyle name="Salida 33" xfId="37737"/>
    <cellStyle name="Salida 33 2" xfId="37738"/>
    <cellStyle name="Salida 34" xfId="37739"/>
    <cellStyle name="Salida 34 2" xfId="37740"/>
    <cellStyle name="Salida 35" xfId="37741"/>
    <cellStyle name="Salida 35 2" xfId="37742"/>
    <cellStyle name="Salida 36" xfId="37743"/>
    <cellStyle name="Salida 36 2" xfId="37744"/>
    <cellStyle name="Salida 37" xfId="37745"/>
    <cellStyle name="Salida 37 2" xfId="37746"/>
    <cellStyle name="Salida 38" xfId="37747"/>
    <cellStyle name="Salida 38 2" xfId="37748"/>
    <cellStyle name="Salida 39" xfId="37749"/>
    <cellStyle name="Salida 39 2" xfId="37750"/>
    <cellStyle name="Salida 4" xfId="37751"/>
    <cellStyle name="Salida 40" xfId="37752"/>
    <cellStyle name="Salida 40 2" xfId="37753"/>
    <cellStyle name="Salida 41" xfId="37754"/>
    <cellStyle name="Salida 41 2" xfId="37755"/>
    <cellStyle name="Salida 42" xfId="37756"/>
    <cellStyle name="Salida 42 2" xfId="37757"/>
    <cellStyle name="Salida 43" xfId="37758"/>
    <cellStyle name="Salida 43 2" xfId="37759"/>
    <cellStyle name="Salida 44" xfId="37760"/>
    <cellStyle name="Salida 44 2" xfId="37761"/>
    <cellStyle name="Salida 45" xfId="37762"/>
    <cellStyle name="Salida 45 2" xfId="37763"/>
    <cellStyle name="Salida 46" xfId="37764"/>
    <cellStyle name="Salida 46 2" xfId="37765"/>
    <cellStyle name="Salida 47" xfId="37766"/>
    <cellStyle name="Salida 47 2" xfId="37767"/>
    <cellStyle name="Salida 48" xfId="37768"/>
    <cellStyle name="Salida 48 2" xfId="37769"/>
    <cellStyle name="Salida 49" xfId="37770"/>
    <cellStyle name="Salida 49 2" xfId="37771"/>
    <cellStyle name="Salida 5" xfId="37772"/>
    <cellStyle name="Salida 5 2" xfId="37773"/>
    <cellStyle name="Salida 50" xfId="37774"/>
    <cellStyle name="Salida 50 2" xfId="37775"/>
    <cellStyle name="Salida 51" xfId="37776"/>
    <cellStyle name="Salida 51 2" xfId="37777"/>
    <cellStyle name="Salida 52" xfId="37778"/>
    <cellStyle name="Salida 52 2" xfId="37779"/>
    <cellStyle name="Salida 53" xfId="37780"/>
    <cellStyle name="Salida 53 2" xfId="37781"/>
    <cellStyle name="Salida 54" xfId="37782"/>
    <cellStyle name="Salida 54 2" xfId="37783"/>
    <cellStyle name="Salida 55" xfId="37784"/>
    <cellStyle name="Salida 55 2" xfId="37785"/>
    <cellStyle name="Salida 56" xfId="37786"/>
    <cellStyle name="Salida 56 2" xfId="37787"/>
    <cellStyle name="Salida 57" xfId="37788"/>
    <cellStyle name="Salida 57 2" xfId="37789"/>
    <cellStyle name="Salida 58" xfId="37790"/>
    <cellStyle name="Salida 58 2" xfId="37791"/>
    <cellStyle name="Salida 59" xfId="37792"/>
    <cellStyle name="Salida 59 2" xfId="37793"/>
    <cellStyle name="Salida 6" xfId="37794"/>
    <cellStyle name="Salida 6 2" xfId="37795"/>
    <cellStyle name="Salida 60" xfId="37796"/>
    <cellStyle name="Salida 60 2" xfId="37797"/>
    <cellStyle name="Salida 61" xfId="37798"/>
    <cellStyle name="Salida 61 2" xfId="37799"/>
    <cellStyle name="Salida 62" xfId="37800"/>
    <cellStyle name="Salida 62 2" xfId="37801"/>
    <cellStyle name="Salida 63" xfId="37802"/>
    <cellStyle name="Salida 63 2" xfId="37803"/>
    <cellStyle name="Salida 64" xfId="37804"/>
    <cellStyle name="Salida 64 2" xfId="37805"/>
    <cellStyle name="Salida 65" xfId="37806"/>
    <cellStyle name="Salida 65 2" xfId="37807"/>
    <cellStyle name="Salida 7" xfId="37808"/>
    <cellStyle name="Salida 7 2" xfId="37809"/>
    <cellStyle name="Salida 8" xfId="37810"/>
    <cellStyle name="Salida 8 2" xfId="37811"/>
    <cellStyle name="Salida 9" xfId="37812"/>
    <cellStyle name="Salida 9 2" xfId="37813"/>
    <cellStyle name="SAPError" xfId="37814"/>
    <cellStyle name="SAPKey" xfId="37815"/>
    <cellStyle name="SAPLocked" xfId="37816"/>
    <cellStyle name="SAPOutput" xfId="37817"/>
    <cellStyle name="SAPOutput 2" xfId="37818"/>
    <cellStyle name="SAPOutput 3" xfId="37819"/>
    <cellStyle name="SAPOutput 4" xfId="37820"/>
    <cellStyle name="SAPOutput 5" xfId="37821"/>
    <cellStyle name="SAPOutput 6" xfId="37822"/>
    <cellStyle name="SAPOutput 7" xfId="37823"/>
    <cellStyle name="SAPSpace" xfId="37824"/>
    <cellStyle name="SAPText" xfId="37825"/>
    <cellStyle name="SAPUnLocked" xfId="37826"/>
    <cellStyle name="Sección 1" xfId="37827"/>
    <cellStyle name="Secondary" xfId="37828"/>
    <cellStyle name="Secondary %" xfId="37829"/>
    <cellStyle name="Sep. milhar [0]" xfId="37830"/>
    <cellStyle name="Separador de milhares [0]_BANDA LARGA" xfId="37831"/>
    <cellStyle name="Separador de milhares 2" xfId="37832"/>
    <cellStyle name="Separador de milhares 2 2" xfId="37833"/>
    <cellStyle name="Separador de milhares 2 3" xfId="37834"/>
    <cellStyle name="Separador de milhares 2 4" xfId="37835"/>
    <cellStyle name="Separador de milhares 2 5" xfId="37836"/>
    <cellStyle name="Separador de milhares 2 6" xfId="37837"/>
    <cellStyle name="Separador de milhares 2 7" xfId="37838"/>
    <cellStyle name="Separador de milhares 3" xfId="37839"/>
    <cellStyle name="Separador de milhares_3450-1-2-RESGRAL-PRECIOS-00-14-5-01" xfId="37840"/>
    <cellStyle name="Shaded" xfId="37841"/>
    <cellStyle name="Sheet Title" xfId="37842"/>
    <cellStyle name="Simon" xfId="37843"/>
    <cellStyle name="Source" xfId="37844"/>
    <cellStyle name="SPOl" xfId="37845"/>
    <cellStyle name="Standaard_~3762150" xfId="37846"/>
    <cellStyle name="Standard_1" xfId="37847"/>
    <cellStyle name="style" xfId="37848"/>
    <cellStyle name="Style 1" xfId="37849"/>
    <cellStyle name="Style 1 10" xfId="37850"/>
    <cellStyle name="Style 1 11" xfId="37851"/>
    <cellStyle name="Style 1 11 2" xfId="37852"/>
    <cellStyle name="Style 1 2" xfId="37853"/>
    <cellStyle name="Style 1 3" xfId="37854"/>
    <cellStyle name="Style 1 4" xfId="37855"/>
    <cellStyle name="Style 1 5" xfId="37856"/>
    <cellStyle name="Style 1 6" xfId="37857"/>
    <cellStyle name="Style 1 7" xfId="37858"/>
    <cellStyle name="Style 1 8" xfId="37859"/>
    <cellStyle name="Style 1 9" xfId="37860"/>
    <cellStyle name="Style 2" xfId="37861"/>
    <cellStyle name="Style 2 2" xfId="37862"/>
    <cellStyle name="style1" xfId="37863"/>
    <cellStyle name="style2" xfId="37864"/>
    <cellStyle name="SubTotal1Num" xfId="37865"/>
    <cellStyle name="SubTotal1Text" xfId="37866"/>
    <cellStyle name="Table Col Head" xfId="37867"/>
    <cellStyle name="Table Head" xfId="37868"/>
    <cellStyle name="Table Head Aligned" xfId="37869"/>
    <cellStyle name="Table Head Blue" xfId="37870"/>
    <cellStyle name="Table Head Green" xfId="37871"/>
    <cellStyle name="Table Sub Head" xfId="37872"/>
    <cellStyle name="Table Title" xfId="37873"/>
    <cellStyle name="Table Units" xfId="37874"/>
    <cellStyle name="taples Plaza" xfId="37875"/>
    <cellStyle name="Text" xfId="37876"/>
    <cellStyle name="Text Data" xfId="37877"/>
    <cellStyle name="Texto de advertencia 1" xfId="37878"/>
    <cellStyle name="Texto de advertencia 10" xfId="37879"/>
    <cellStyle name="Texto de advertencia 10 2" xfId="37880"/>
    <cellStyle name="Texto de advertencia 11" xfId="37881"/>
    <cellStyle name="Texto de advertencia 11 2" xfId="37882"/>
    <cellStyle name="Texto de advertencia 12" xfId="37883"/>
    <cellStyle name="Texto de advertencia 12 2" xfId="37884"/>
    <cellStyle name="Texto de advertencia 13" xfId="37885"/>
    <cellStyle name="Texto de advertencia 13 2" xfId="37886"/>
    <cellStyle name="Texto de advertencia 14" xfId="37887"/>
    <cellStyle name="Texto de advertencia 14 2" xfId="37888"/>
    <cellStyle name="Texto de advertencia 15" xfId="37889"/>
    <cellStyle name="Texto de advertencia 15 2" xfId="37890"/>
    <cellStyle name="Texto de advertencia 16" xfId="37891"/>
    <cellStyle name="Texto de advertencia 16 2" xfId="37892"/>
    <cellStyle name="Texto de advertencia 17" xfId="37893"/>
    <cellStyle name="Texto de advertencia 17 2" xfId="37894"/>
    <cellStyle name="Texto de advertencia 18" xfId="37895"/>
    <cellStyle name="Texto de advertencia 18 2" xfId="37896"/>
    <cellStyle name="Texto de advertencia 19" xfId="37897"/>
    <cellStyle name="Texto de advertencia 19 2" xfId="37898"/>
    <cellStyle name="Texto de advertencia 2" xfId="37899"/>
    <cellStyle name="Texto de advertencia 2 2" xfId="37900"/>
    <cellStyle name="Texto de advertencia 2 2 2" xfId="37901"/>
    <cellStyle name="Texto de advertencia 2 2 3" xfId="37902"/>
    <cellStyle name="Texto de advertencia 2 3" xfId="37903"/>
    <cellStyle name="Texto de advertencia 2_Chile DataRequest2210v1" xfId="37904"/>
    <cellStyle name="Texto de advertencia 20" xfId="37905"/>
    <cellStyle name="Texto de advertencia 20 2" xfId="37906"/>
    <cellStyle name="Texto de advertencia 21" xfId="37907"/>
    <cellStyle name="Texto de advertencia 21 2" xfId="37908"/>
    <cellStyle name="Texto de advertencia 22" xfId="37909"/>
    <cellStyle name="Texto de advertencia 22 2" xfId="37910"/>
    <cellStyle name="Texto de advertencia 23" xfId="37911"/>
    <cellStyle name="Texto de advertencia 23 2" xfId="37912"/>
    <cellStyle name="Texto de advertencia 24" xfId="37913"/>
    <cellStyle name="Texto de advertencia 24 2" xfId="37914"/>
    <cellStyle name="Texto de advertencia 25" xfId="37915"/>
    <cellStyle name="Texto de advertencia 25 2" xfId="37916"/>
    <cellStyle name="Texto de advertencia 26" xfId="37917"/>
    <cellStyle name="Texto de advertencia 26 2" xfId="37918"/>
    <cellStyle name="Texto de advertencia 27" xfId="37919"/>
    <cellStyle name="Texto de advertencia 27 2" xfId="37920"/>
    <cellStyle name="Texto de advertencia 28" xfId="37921"/>
    <cellStyle name="Texto de advertencia 28 2" xfId="37922"/>
    <cellStyle name="Texto de advertencia 29" xfId="37923"/>
    <cellStyle name="Texto de advertencia 29 2" xfId="37924"/>
    <cellStyle name="Texto de advertencia 3" xfId="37925"/>
    <cellStyle name="Texto de advertencia 3 2" xfId="37926"/>
    <cellStyle name="Texto de advertencia 30" xfId="37927"/>
    <cellStyle name="Texto de advertencia 30 2" xfId="37928"/>
    <cellStyle name="Texto de advertencia 31" xfId="37929"/>
    <cellStyle name="Texto de advertencia 31 2" xfId="37930"/>
    <cellStyle name="Texto de advertencia 32" xfId="37931"/>
    <cellStyle name="Texto de advertencia 32 2" xfId="37932"/>
    <cellStyle name="Texto de advertencia 33" xfId="37933"/>
    <cellStyle name="Texto de advertencia 33 2" xfId="37934"/>
    <cellStyle name="Texto de advertencia 34" xfId="37935"/>
    <cellStyle name="Texto de advertencia 34 2" xfId="37936"/>
    <cellStyle name="Texto de advertencia 35" xfId="37937"/>
    <cellStyle name="Texto de advertencia 35 2" xfId="37938"/>
    <cellStyle name="Texto de advertencia 36" xfId="37939"/>
    <cellStyle name="Texto de advertencia 36 2" xfId="37940"/>
    <cellStyle name="Texto de advertencia 37" xfId="37941"/>
    <cellStyle name="Texto de advertencia 37 2" xfId="37942"/>
    <cellStyle name="Texto de advertencia 38" xfId="37943"/>
    <cellStyle name="Texto de advertencia 38 2" xfId="37944"/>
    <cellStyle name="Texto de advertencia 39" xfId="37945"/>
    <cellStyle name="Texto de advertencia 39 2" xfId="37946"/>
    <cellStyle name="Texto de advertencia 4" xfId="37947"/>
    <cellStyle name="Texto de advertencia 40" xfId="37948"/>
    <cellStyle name="Texto de advertencia 40 2" xfId="37949"/>
    <cellStyle name="Texto de advertencia 41" xfId="37950"/>
    <cellStyle name="Texto de advertencia 41 2" xfId="37951"/>
    <cellStyle name="Texto de advertencia 42" xfId="37952"/>
    <cellStyle name="Texto de advertencia 42 2" xfId="37953"/>
    <cellStyle name="Texto de advertencia 43" xfId="37954"/>
    <cellStyle name="Texto de advertencia 43 2" xfId="37955"/>
    <cellStyle name="Texto de advertencia 44" xfId="37956"/>
    <cellStyle name="Texto de advertencia 44 2" xfId="37957"/>
    <cellStyle name="Texto de advertencia 45" xfId="37958"/>
    <cellStyle name="Texto de advertencia 45 2" xfId="37959"/>
    <cellStyle name="Texto de advertencia 46" xfId="37960"/>
    <cellStyle name="Texto de advertencia 46 2" xfId="37961"/>
    <cellStyle name="Texto de advertencia 47" xfId="37962"/>
    <cellStyle name="Texto de advertencia 47 2" xfId="37963"/>
    <cellStyle name="Texto de advertencia 48" xfId="37964"/>
    <cellStyle name="Texto de advertencia 48 2" xfId="37965"/>
    <cellStyle name="Texto de advertencia 49" xfId="37966"/>
    <cellStyle name="Texto de advertencia 49 2" xfId="37967"/>
    <cellStyle name="Texto de advertencia 5" xfId="37968"/>
    <cellStyle name="Texto de advertencia 5 2" xfId="37969"/>
    <cellStyle name="Texto de advertencia 50" xfId="37970"/>
    <cellStyle name="Texto de advertencia 50 2" xfId="37971"/>
    <cellStyle name="Texto de advertencia 51" xfId="37972"/>
    <cellStyle name="Texto de advertencia 51 2" xfId="37973"/>
    <cellStyle name="Texto de advertencia 52" xfId="37974"/>
    <cellStyle name="Texto de advertencia 52 2" xfId="37975"/>
    <cellStyle name="Texto de advertencia 53" xfId="37976"/>
    <cellStyle name="Texto de advertencia 53 2" xfId="37977"/>
    <cellStyle name="Texto de advertencia 54" xfId="37978"/>
    <cellStyle name="Texto de advertencia 54 2" xfId="37979"/>
    <cellStyle name="Texto de advertencia 55" xfId="37980"/>
    <cellStyle name="Texto de advertencia 55 2" xfId="37981"/>
    <cellStyle name="Texto de advertencia 56" xfId="37982"/>
    <cellStyle name="Texto de advertencia 56 2" xfId="37983"/>
    <cellStyle name="Texto de advertencia 57" xfId="37984"/>
    <cellStyle name="Texto de advertencia 57 2" xfId="37985"/>
    <cellStyle name="Texto de advertencia 58" xfId="37986"/>
    <cellStyle name="Texto de advertencia 58 2" xfId="37987"/>
    <cellStyle name="Texto de advertencia 59" xfId="37988"/>
    <cellStyle name="Texto de advertencia 59 2" xfId="37989"/>
    <cellStyle name="Texto de advertencia 6" xfId="37990"/>
    <cellStyle name="Texto de advertencia 6 2" xfId="37991"/>
    <cellStyle name="Texto de advertencia 60" xfId="37992"/>
    <cellStyle name="Texto de advertencia 60 2" xfId="37993"/>
    <cellStyle name="Texto de advertencia 61" xfId="37994"/>
    <cellStyle name="Texto de advertencia 61 2" xfId="37995"/>
    <cellStyle name="Texto de advertencia 62" xfId="37996"/>
    <cellStyle name="Texto de advertencia 62 2" xfId="37997"/>
    <cellStyle name="Texto de advertencia 63" xfId="37998"/>
    <cellStyle name="Texto de advertencia 63 2" xfId="37999"/>
    <cellStyle name="Texto de advertencia 64" xfId="38000"/>
    <cellStyle name="Texto de advertencia 64 2" xfId="38001"/>
    <cellStyle name="Texto de advertencia 65" xfId="38002"/>
    <cellStyle name="Texto de advertencia 65 2" xfId="38003"/>
    <cellStyle name="Texto de advertencia 7" xfId="38004"/>
    <cellStyle name="Texto de advertencia 7 2" xfId="38005"/>
    <cellStyle name="Texto de advertencia 8" xfId="38006"/>
    <cellStyle name="Texto de advertencia 8 2" xfId="38007"/>
    <cellStyle name="Texto de advertencia 9" xfId="38008"/>
    <cellStyle name="Texto de advertencia 9 2" xfId="38009"/>
    <cellStyle name="Texto de Aviso" xfId="38010"/>
    <cellStyle name="Texto explicativo 1" xfId="38011"/>
    <cellStyle name="Texto explicativo 10" xfId="38012"/>
    <cellStyle name="Texto explicativo 10 2" xfId="38013"/>
    <cellStyle name="Texto explicativo 11" xfId="38014"/>
    <cellStyle name="Texto explicativo 11 2" xfId="38015"/>
    <cellStyle name="Texto explicativo 12" xfId="38016"/>
    <cellStyle name="Texto explicativo 12 2" xfId="38017"/>
    <cellStyle name="Texto explicativo 13" xfId="38018"/>
    <cellStyle name="Texto explicativo 13 2" xfId="38019"/>
    <cellStyle name="Texto explicativo 14" xfId="38020"/>
    <cellStyle name="Texto explicativo 14 2" xfId="38021"/>
    <cellStyle name="Texto explicativo 15" xfId="38022"/>
    <cellStyle name="Texto explicativo 15 2" xfId="38023"/>
    <cellStyle name="Texto explicativo 16" xfId="38024"/>
    <cellStyle name="Texto explicativo 16 2" xfId="38025"/>
    <cellStyle name="Texto explicativo 17" xfId="38026"/>
    <cellStyle name="Texto explicativo 17 2" xfId="38027"/>
    <cellStyle name="Texto explicativo 18" xfId="38028"/>
    <cellStyle name="Texto explicativo 18 2" xfId="38029"/>
    <cellStyle name="Texto explicativo 19" xfId="38030"/>
    <cellStyle name="Texto explicativo 19 2" xfId="38031"/>
    <cellStyle name="Texto explicativo 2" xfId="38032"/>
    <cellStyle name="Texto explicativo 2 2" xfId="38033"/>
    <cellStyle name="Texto explicativo 2 2 2" xfId="38034"/>
    <cellStyle name="Texto explicativo 2 2 3" xfId="38035"/>
    <cellStyle name="Texto explicativo 2 3" xfId="38036"/>
    <cellStyle name="Texto explicativo 2_Chile DataRequest2210v1" xfId="38037"/>
    <cellStyle name="Texto explicativo 20" xfId="38038"/>
    <cellStyle name="Texto explicativo 20 2" xfId="38039"/>
    <cellStyle name="Texto explicativo 21" xfId="38040"/>
    <cellStyle name="Texto explicativo 21 2" xfId="38041"/>
    <cellStyle name="Texto explicativo 22" xfId="38042"/>
    <cellStyle name="Texto explicativo 22 2" xfId="38043"/>
    <cellStyle name="Texto explicativo 23" xfId="38044"/>
    <cellStyle name="Texto explicativo 23 2" xfId="38045"/>
    <cellStyle name="Texto explicativo 24" xfId="38046"/>
    <cellStyle name="Texto explicativo 24 2" xfId="38047"/>
    <cellStyle name="Texto explicativo 25" xfId="38048"/>
    <cellStyle name="Texto explicativo 25 2" xfId="38049"/>
    <cellStyle name="Texto explicativo 26" xfId="38050"/>
    <cellStyle name="Texto explicativo 26 2" xfId="38051"/>
    <cellStyle name="Texto explicativo 27" xfId="38052"/>
    <cellStyle name="Texto explicativo 27 2" xfId="38053"/>
    <cellStyle name="Texto explicativo 28" xfId="38054"/>
    <cellStyle name="Texto explicativo 28 2" xfId="38055"/>
    <cellStyle name="Texto explicativo 29" xfId="38056"/>
    <cellStyle name="Texto explicativo 29 2" xfId="38057"/>
    <cellStyle name="Texto explicativo 3" xfId="38058"/>
    <cellStyle name="Texto explicativo 30" xfId="38059"/>
    <cellStyle name="Texto explicativo 30 2" xfId="38060"/>
    <cellStyle name="Texto explicativo 31" xfId="38061"/>
    <cellStyle name="Texto explicativo 31 2" xfId="38062"/>
    <cellStyle name="Texto explicativo 32" xfId="38063"/>
    <cellStyle name="Texto explicativo 32 2" xfId="38064"/>
    <cellStyle name="Texto explicativo 33" xfId="38065"/>
    <cellStyle name="Texto explicativo 33 2" xfId="38066"/>
    <cellStyle name="Texto explicativo 34" xfId="38067"/>
    <cellStyle name="Texto explicativo 34 2" xfId="38068"/>
    <cellStyle name="Texto explicativo 35" xfId="38069"/>
    <cellStyle name="Texto explicativo 35 2" xfId="38070"/>
    <cellStyle name="Texto explicativo 36" xfId="38071"/>
    <cellStyle name="Texto explicativo 36 2" xfId="38072"/>
    <cellStyle name="Texto explicativo 37" xfId="38073"/>
    <cellStyle name="Texto explicativo 37 2" xfId="38074"/>
    <cellStyle name="Texto explicativo 38" xfId="38075"/>
    <cellStyle name="Texto explicativo 38 2" xfId="38076"/>
    <cellStyle name="Texto explicativo 39" xfId="38077"/>
    <cellStyle name="Texto explicativo 39 2" xfId="38078"/>
    <cellStyle name="Texto explicativo 4" xfId="38079"/>
    <cellStyle name="Texto explicativo 40" xfId="38080"/>
    <cellStyle name="Texto explicativo 40 2" xfId="38081"/>
    <cellStyle name="Texto explicativo 41" xfId="38082"/>
    <cellStyle name="Texto explicativo 41 2" xfId="38083"/>
    <cellStyle name="Texto explicativo 42" xfId="38084"/>
    <cellStyle name="Texto explicativo 42 2" xfId="38085"/>
    <cellStyle name="Texto explicativo 43" xfId="38086"/>
    <cellStyle name="Texto explicativo 43 2" xfId="38087"/>
    <cellStyle name="Texto explicativo 44" xfId="38088"/>
    <cellStyle name="Texto explicativo 44 2" xfId="38089"/>
    <cellStyle name="Texto explicativo 45" xfId="38090"/>
    <cellStyle name="Texto explicativo 45 2" xfId="38091"/>
    <cellStyle name="Texto explicativo 46" xfId="38092"/>
    <cellStyle name="Texto explicativo 46 2" xfId="38093"/>
    <cellStyle name="Texto explicativo 47" xfId="38094"/>
    <cellStyle name="Texto explicativo 47 2" xfId="38095"/>
    <cellStyle name="Texto explicativo 48" xfId="38096"/>
    <cellStyle name="Texto explicativo 48 2" xfId="38097"/>
    <cellStyle name="Texto explicativo 49" xfId="38098"/>
    <cellStyle name="Texto explicativo 49 2" xfId="38099"/>
    <cellStyle name="Texto explicativo 5" xfId="38100"/>
    <cellStyle name="Texto explicativo 5 2" xfId="38101"/>
    <cellStyle name="Texto explicativo 50" xfId="38102"/>
    <cellStyle name="Texto explicativo 50 2" xfId="38103"/>
    <cellStyle name="Texto explicativo 51" xfId="38104"/>
    <cellStyle name="Texto explicativo 51 2" xfId="38105"/>
    <cellStyle name="Texto explicativo 52" xfId="38106"/>
    <cellStyle name="Texto explicativo 52 2" xfId="38107"/>
    <cellStyle name="Texto explicativo 53" xfId="38108"/>
    <cellStyle name="Texto explicativo 53 2" xfId="38109"/>
    <cellStyle name="Texto explicativo 54" xfId="38110"/>
    <cellStyle name="Texto explicativo 54 2" xfId="38111"/>
    <cellStyle name="Texto explicativo 55" xfId="38112"/>
    <cellStyle name="Texto explicativo 55 2" xfId="38113"/>
    <cellStyle name="Texto explicativo 56" xfId="38114"/>
    <cellStyle name="Texto explicativo 56 2" xfId="38115"/>
    <cellStyle name="Texto explicativo 57" xfId="38116"/>
    <cellStyle name="Texto explicativo 57 2" xfId="38117"/>
    <cellStyle name="Texto explicativo 58" xfId="38118"/>
    <cellStyle name="Texto explicativo 58 2" xfId="38119"/>
    <cellStyle name="Texto explicativo 59" xfId="38120"/>
    <cellStyle name="Texto explicativo 59 2" xfId="38121"/>
    <cellStyle name="Texto explicativo 6" xfId="38122"/>
    <cellStyle name="Texto explicativo 6 2" xfId="38123"/>
    <cellStyle name="Texto explicativo 60" xfId="38124"/>
    <cellStyle name="Texto explicativo 60 2" xfId="38125"/>
    <cellStyle name="Texto explicativo 61" xfId="38126"/>
    <cellStyle name="Texto explicativo 61 2" xfId="38127"/>
    <cellStyle name="Texto explicativo 62" xfId="38128"/>
    <cellStyle name="Texto explicativo 62 2" xfId="38129"/>
    <cellStyle name="Texto explicativo 63" xfId="38130"/>
    <cellStyle name="Texto explicativo 63 2" xfId="38131"/>
    <cellStyle name="Texto explicativo 64" xfId="38132"/>
    <cellStyle name="Texto explicativo 64 2" xfId="38133"/>
    <cellStyle name="Texto explicativo 65" xfId="38134"/>
    <cellStyle name="Texto explicativo 65 2" xfId="38135"/>
    <cellStyle name="Texto explicativo 7" xfId="38136"/>
    <cellStyle name="Texto explicativo 7 2" xfId="38137"/>
    <cellStyle name="Texto explicativo 8" xfId="38138"/>
    <cellStyle name="Texto explicativo 8 2" xfId="38139"/>
    <cellStyle name="Texto explicativo 9" xfId="38140"/>
    <cellStyle name="Texto explicativo 9 2" xfId="38141"/>
    <cellStyle name="þ_x001d_ð-_x000c_²ýý_x000c_¥ýU_x0001_8_x0008_ _x0007__x0001__x0001_" xfId="38142"/>
    <cellStyle name="þ_x001d_ð-_x000c_²ýý_x000c_¥ýU_x0001_8_x0008_D_x001b__x0007__x0001__x0001_" xfId="38143"/>
    <cellStyle name="þ_x001d_ð7_x000c_îþ_x0007__x000d_áþU_x0001_š_x000c_B_x000e__x0007__x0001__x0001_" xfId="38144"/>
    <cellStyle name="Title" xfId="38145"/>
    <cellStyle name="Title 2" xfId="38146"/>
    <cellStyle name="Title 3" xfId="38147"/>
    <cellStyle name="Título 1 1" xfId="38148"/>
    <cellStyle name="Título 1 10" xfId="38149"/>
    <cellStyle name="Título 1 10 2" xfId="38150"/>
    <cellStyle name="Título 1 11" xfId="38151"/>
    <cellStyle name="Título 1 11 2" xfId="38152"/>
    <cellStyle name="Título 1 12" xfId="38153"/>
    <cellStyle name="Título 1 12 2" xfId="38154"/>
    <cellStyle name="Título 1 13" xfId="38155"/>
    <cellStyle name="Título 1 13 2" xfId="38156"/>
    <cellStyle name="Título 1 14" xfId="38157"/>
    <cellStyle name="Título 1 14 2" xfId="38158"/>
    <cellStyle name="Título 1 15" xfId="38159"/>
    <cellStyle name="Título 1 15 2" xfId="38160"/>
    <cellStyle name="Título 1 16" xfId="38161"/>
    <cellStyle name="Título 1 16 2" xfId="38162"/>
    <cellStyle name="Título 1 17" xfId="38163"/>
    <cellStyle name="Título 1 17 2" xfId="38164"/>
    <cellStyle name="Título 1 18" xfId="38165"/>
    <cellStyle name="Título 1 18 2" xfId="38166"/>
    <cellStyle name="Título 1 19" xfId="38167"/>
    <cellStyle name="Título 1 19 2" xfId="38168"/>
    <cellStyle name="Título 1 2" xfId="38169"/>
    <cellStyle name="Título 1 2 2" xfId="38170"/>
    <cellStyle name="Título 1 2 2 2" xfId="38171"/>
    <cellStyle name="Título 1 2 2 3" xfId="38172"/>
    <cellStyle name="Título 1 2 3" xfId="38173"/>
    <cellStyle name="Título 1 2_Chile DataRequest2210v1" xfId="38174"/>
    <cellStyle name="Título 1 20" xfId="38175"/>
    <cellStyle name="Título 1 20 2" xfId="38176"/>
    <cellStyle name="Título 1 21" xfId="38177"/>
    <cellStyle name="Título 1 21 2" xfId="38178"/>
    <cellStyle name="Título 1 22" xfId="38179"/>
    <cellStyle name="Título 1 22 2" xfId="38180"/>
    <cellStyle name="Título 1 23" xfId="38181"/>
    <cellStyle name="Título 1 23 2" xfId="38182"/>
    <cellStyle name="Título 1 24" xfId="38183"/>
    <cellStyle name="Título 1 24 2" xfId="38184"/>
    <cellStyle name="Título 1 25" xfId="38185"/>
    <cellStyle name="Título 1 25 2" xfId="38186"/>
    <cellStyle name="Título 1 26" xfId="38187"/>
    <cellStyle name="Título 1 26 2" xfId="38188"/>
    <cellStyle name="Título 1 27" xfId="38189"/>
    <cellStyle name="Título 1 27 2" xfId="38190"/>
    <cellStyle name="Título 1 28" xfId="38191"/>
    <cellStyle name="Título 1 28 2" xfId="38192"/>
    <cellStyle name="Título 1 29" xfId="38193"/>
    <cellStyle name="Título 1 29 2" xfId="38194"/>
    <cellStyle name="Título 1 3" xfId="38195"/>
    <cellStyle name="Título 1 30" xfId="38196"/>
    <cellStyle name="Título 1 30 2" xfId="38197"/>
    <cellStyle name="Título 1 31" xfId="38198"/>
    <cellStyle name="Título 1 31 2" xfId="38199"/>
    <cellStyle name="Título 1 32" xfId="38200"/>
    <cellStyle name="Título 1 32 2" xfId="38201"/>
    <cellStyle name="Título 1 33" xfId="38202"/>
    <cellStyle name="Título 1 33 2" xfId="38203"/>
    <cellStyle name="Título 1 34" xfId="38204"/>
    <cellStyle name="Título 1 34 2" xfId="38205"/>
    <cellStyle name="Título 1 35" xfId="38206"/>
    <cellStyle name="Título 1 35 2" xfId="38207"/>
    <cellStyle name="Título 1 36" xfId="38208"/>
    <cellStyle name="Título 1 36 2" xfId="38209"/>
    <cellStyle name="Título 1 37" xfId="38210"/>
    <cellStyle name="Título 1 37 2" xfId="38211"/>
    <cellStyle name="Título 1 38" xfId="38212"/>
    <cellStyle name="Título 1 38 2" xfId="38213"/>
    <cellStyle name="Título 1 39" xfId="38214"/>
    <cellStyle name="Título 1 39 2" xfId="38215"/>
    <cellStyle name="Título 1 4" xfId="38216"/>
    <cellStyle name="Título 1 40" xfId="38217"/>
    <cellStyle name="Título 1 40 2" xfId="38218"/>
    <cellStyle name="Título 1 41" xfId="38219"/>
    <cellStyle name="Título 1 41 2" xfId="38220"/>
    <cellStyle name="Título 1 42" xfId="38221"/>
    <cellStyle name="Título 1 42 2" xfId="38222"/>
    <cellStyle name="Título 1 43" xfId="38223"/>
    <cellStyle name="Título 1 43 2" xfId="38224"/>
    <cellStyle name="Título 1 44" xfId="38225"/>
    <cellStyle name="Título 1 44 2" xfId="38226"/>
    <cellStyle name="Título 1 45" xfId="38227"/>
    <cellStyle name="Título 1 45 2" xfId="38228"/>
    <cellStyle name="Título 1 46" xfId="38229"/>
    <cellStyle name="Título 1 46 2" xfId="38230"/>
    <cellStyle name="Título 1 47" xfId="38231"/>
    <cellStyle name="Título 1 47 2" xfId="38232"/>
    <cellStyle name="Título 1 48" xfId="38233"/>
    <cellStyle name="Título 1 48 2" xfId="38234"/>
    <cellStyle name="Título 1 49" xfId="38235"/>
    <cellStyle name="Título 1 49 2" xfId="38236"/>
    <cellStyle name="Título 1 5" xfId="38237"/>
    <cellStyle name="Título 1 5 2" xfId="38238"/>
    <cellStyle name="Título 1 50" xfId="38239"/>
    <cellStyle name="Título 1 50 2" xfId="38240"/>
    <cellStyle name="Título 1 51" xfId="38241"/>
    <cellStyle name="Título 1 51 2" xfId="38242"/>
    <cellStyle name="Título 1 52" xfId="38243"/>
    <cellStyle name="Título 1 52 2" xfId="38244"/>
    <cellStyle name="Título 1 53" xfId="38245"/>
    <cellStyle name="Título 1 53 2" xfId="38246"/>
    <cellStyle name="Título 1 54" xfId="38247"/>
    <cellStyle name="Título 1 54 2" xfId="38248"/>
    <cellStyle name="Título 1 55" xfId="38249"/>
    <cellStyle name="Título 1 55 2" xfId="38250"/>
    <cellStyle name="Título 1 56" xfId="38251"/>
    <cellStyle name="Título 1 56 2" xfId="38252"/>
    <cellStyle name="Título 1 57" xfId="38253"/>
    <cellStyle name="Título 1 57 2" xfId="38254"/>
    <cellStyle name="Título 1 58" xfId="38255"/>
    <cellStyle name="Título 1 58 2" xfId="38256"/>
    <cellStyle name="Título 1 59" xfId="38257"/>
    <cellStyle name="Título 1 59 2" xfId="38258"/>
    <cellStyle name="Título 1 6" xfId="38259"/>
    <cellStyle name="Título 1 6 2" xfId="38260"/>
    <cellStyle name="Título 1 60" xfId="38261"/>
    <cellStyle name="Título 1 60 2" xfId="38262"/>
    <cellStyle name="Título 1 61" xfId="38263"/>
    <cellStyle name="Título 1 61 2" xfId="38264"/>
    <cellStyle name="Título 1 62" xfId="38265"/>
    <cellStyle name="Título 1 62 2" xfId="38266"/>
    <cellStyle name="Título 1 63" xfId="38267"/>
    <cellStyle name="Título 1 63 2" xfId="38268"/>
    <cellStyle name="Título 1 64" xfId="38269"/>
    <cellStyle name="Título 1 64 2" xfId="38270"/>
    <cellStyle name="Título 1 65" xfId="38271"/>
    <cellStyle name="Título 1 65 2" xfId="38272"/>
    <cellStyle name="Título 1 7" xfId="38273"/>
    <cellStyle name="Título 1 7 2" xfId="38274"/>
    <cellStyle name="Título 1 8" xfId="38275"/>
    <cellStyle name="Título 1 8 2" xfId="38276"/>
    <cellStyle name="Título 1 9" xfId="38277"/>
    <cellStyle name="Título 1 9 2" xfId="38278"/>
    <cellStyle name="Título 10" xfId="38279"/>
    <cellStyle name="Título 10 2" xfId="38280"/>
    <cellStyle name="Título 11" xfId="38281"/>
    <cellStyle name="Título 11 2" xfId="38282"/>
    <cellStyle name="Título 12" xfId="38283"/>
    <cellStyle name="Título 12 2" xfId="38284"/>
    <cellStyle name="Título 13" xfId="38285"/>
    <cellStyle name="Título 13 2" xfId="38286"/>
    <cellStyle name="Título 14" xfId="38287"/>
    <cellStyle name="Título 14 2" xfId="38288"/>
    <cellStyle name="Título 15" xfId="38289"/>
    <cellStyle name="Título 15 2" xfId="38290"/>
    <cellStyle name="Título 16" xfId="38291"/>
    <cellStyle name="Título 16 2" xfId="38292"/>
    <cellStyle name="Título 17" xfId="38293"/>
    <cellStyle name="Título 17 2" xfId="38294"/>
    <cellStyle name="Título 18" xfId="38295"/>
    <cellStyle name="Título 18 2" xfId="38296"/>
    <cellStyle name="Título 19" xfId="38297"/>
    <cellStyle name="Título 19 2" xfId="38298"/>
    <cellStyle name="Título 1A" xfId="38299"/>
    <cellStyle name="Título 2 1" xfId="38300"/>
    <cellStyle name="Título 2 10" xfId="38301"/>
    <cellStyle name="Título 2 10 2" xfId="38302"/>
    <cellStyle name="Título 2 11" xfId="38303"/>
    <cellStyle name="Título 2 11 2" xfId="38304"/>
    <cellStyle name="Título 2 12" xfId="38305"/>
    <cellStyle name="Título 2 12 2" xfId="38306"/>
    <cellStyle name="Título 2 13" xfId="38307"/>
    <cellStyle name="Título 2 13 2" xfId="38308"/>
    <cellStyle name="Título 2 14" xfId="38309"/>
    <cellStyle name="Título 2 14 2" xfId="38310"/>
    <cellStyle name="Título 2 15" xfId="38311"/>
    <cellStyle name="Título 2 15 2" xfId="38312"/>
    <cellStyle name="Título 2 16" xfId="38313"/>
    <cellStyle name="Título 2 16 2" xfId="38314"/>
    <cellStyle name="Título 2 17" xfId="38315"/>
    <cellStyle name="Título 2 17 2" xfId="38316"/>
    <cellStyle name="Título 2 18" xfId="38317"/>
    <cellStyle name="Título 2 18 2" xfId="38318"/>
    <cellStyle name="Título 2 19" xfId="38319"/>
    <cellStyle name="Título 2 19 2" xfId="38320"/>
    <cellStyle name="Título 2 2" xfId="38321"/>
    <cellStyle name="Título 2 2 2" xfId="38322"/>
    <cellStyle name="Título 2 2 2 2" xfId="38323"/>
    <cellStyle name="Título 2 2 2 3" xfId="38324"/>
    <cellStyle name="Título 2 2 3" xfId="38325"/>
    <cellStyle name="Título 2 2_Chile DataRequest2210v1" xfId="38326"/>
    <cellStyle name="Título 2 20" xfId="38327"/>
    <cellStyle name="Título 2 20 2" xfId="38328"/>
    <cellStyle name="Título 2 21" xfId="38329"/>
    <cellStyle name="Título 2 21 2" xfId="38330"/>
    <cellStyle name="Título 2 22" xfId="38331"/>
    <cellStyle name="Título 2 22 2" xfId="38332"/>
    <cellStyle name="Título 2 23" xfId="38333"/>
    <cellStyle name="Título 2 23 2" xfId="38334"/>
    <cellStyle name="Título 2 24" xfId="38335"/>
    <cellStyle name="Título 2 24 2" xfId="38336"/>
    <cellStyle name="Título 2 25" xfId="38337"/>
    <cellStyle name="Título 2 25 2" xfId="38338"/>
    <cellStyle name="Título 2 26" xfId="38339"/>
    <cellStyle name="Título 2 26 2" xfId="38340"/>
    <cellStyle name="Título 2 27" xfId="38341"/>
    <cellStyle name="Título 2 27 2" xfId="38342"/>
    <cellStyle name="Título 2 28" xfId="38343"/>
    <cellStyle name="Título 2 28 2" xfId="38344"/>
    <cellStyle name="Título 2 29" xfId="38345"/>
    <cellStyle name="Título 2 29 2" xfId="38346"/>
    <cellStyle name="Título 2 3" xfId="38347"/>
    <cellStyle name="Título 2 30" xfId="38348"/>
    <cellStyle name="Título 2 30 2" xfId="38349"/>
    <cellStyle name="Título 2 31" xfId="38350"/>
    <cellStyle name="Título 2 31 2" xfId="38351"/>
    <cellStyle name="Título 2 32" xfId="38352"/>
    <cellStyle name="Título 2 32 2" xfId="38353"/>
    <cellStyle name="Título 2 33" xfId="38354"/>
    <cellStyle name="Título 2 33 2" xfId="38355"/>
    <cellStyle name="Título 2 34" xfId="38356"/>
    <cellStyle name="Título 2 34 2" xfId="38357"/>
    <cellStyle name="Título 2 35" xfId="38358"/>
    <cellStyle name="Título 2 35 2" xfId="38359"/>
    <cellStyle name="Título 2 36" xfId="38360"/>
    <cellStyle name="Título 2 36 2" xfId="38361"/>
    <cellStyle name="Título 2 37" xfId="38362"/>
    <cellStyle name="Título 2 37 2" xfId="38363"/>
    <cellStyle name="Título 2 38" xfId="38364"/>
    <cellStyle name="Título 2 38 2" xfId="38365"/>
    <cellStyle name="Título 2 39" xfId="38366"/>
    <cellStyle name="Título 2 39 2" xfId="38367"/>
    <cellStyle name="Título 2 4" xfId="38368"/>
    <cellStyle name="Título 2 40" xfId="38369"/>
    <cellStyle name="Título 2 40 2" xfId="38370"/>
    <cellStyle name="Título 2 41" xfId="38371"/>
    <cellStyle name="Título 2 41 2" xfId="38372"/>
    <cellStyle name="Título 2 42" xfId="38373"/>
    <cellStyle name="Título 2 42 2" xfId="38374"/>
    <cellStyle name="Título 2 43" xfId="38375"/>
    <cellStyle name="Título 2 43 2" xfId="38376"/>
    <cellStyle name="Título 2 44" xfId="38377"/>
    <cellStyle name="Título 2 44 2" xfId="38378"/>
    <cellStyle name="Título 2 45" xfId="38379"/>
    <cellStyle name="Título 2 45 2" xfId="38380"/>
    <cellStyle name="Título 2 46" xfId="38381"/>
    <cellStyle name="Título 2 46 2" xfId="38382"/>
    <cellStyle name="Título 2 47" xfId="38383"/>
    <cellStyle name="Título 2 47 2" xfId="38384"/>
    <cellStyle name="Título 2 48" xfId="38385"/>
    <cellStyle name="Título 2 48 2" xfId="38386"/>
    <cellStyle name="Título 2 49" xfId="38387"/>
    <cellStyle name="Título 2 49 2" xfId="38388"/>
    <cellStyle name="Título 2 5" xfId="38389"/>
    <cellStyle name="Título 2 5 2" xfId="38390"/>
    <cellStyle name="Título 2 50" xfId="38391"/>
    <cellStyle name="Título 2 50 2" xfId="38392"/>
    <cellStyle name="Título 2 51" xfId="38393"/>
    <cellStyle name="Título 2 51 2" xfId="38394"/>
    <cellStyle name="Título 2 52" xfId="38395"/>
    <cellStyle name="Título 2 52 2" xfId="38396"/>
    <cellStyle name="Título 2 53" xfId="38397"/>
    <cellStyle name="Título 2 53 2" xfId="38398"/>
    <cellStyle name="Título 2 54" xfId="38399"/>
    <cellStyle name="Título 2 54 2" xfId="38400"/>
    <cellStyle name="Título 2 55" xfId="38401"/>
    <cellStyle name="Título 2 55 2" xfId="38402"/>
    <cellStyle name="Título 2 56" xfId="38403"/>
    <cellStyle name="Título 2 56 2" xfId="38404"/>
    <cellStyle name="Título 2 57" xfId="38405"/>
    <cellStyle name="Título 2 57 2" xfId="38406"/>
    <cellStyle name="Título 2 58" xfId="38407"/>
    <cellStyle name="Título 2 58 2" xfId="38408"/>
    <cellStyle name="Título 2 59" xfId="38409"/>
    <cellStyle name="Título 2 59 2" xfId="38410"/>
    <cellStyle name="Título 2 6" xfId="38411"/>
    <cellStyle name="Título 2 6 2" xfId="38412"/>
    <cellStyle name="Título 2 60" xfId="38413"/>
    <cellStyle name="Título 2 60 2" xfId="38414"/>
    <cellStyle name="Título 2 61" xfId="38415"/>
    <cellStyle name="Título 2 61 2" xfId="38416"/>
    <cellStyle name="Título 2 62" xfId="38417"/>
    <cellStyle name="Título 2 62 2" xfId="38418"/>
    <cellStyle name="Título 2 63" xfId="38419"/>
    <cellStyle name="Título 2 63 2" xfId="38420"/>
    <cellStyle name="Título 2 64" xfId="38421"/>
    <cellStyle name="Título 2 64 2" xfId="38422"/>
    <cellStyle name="Título 2 65" xfId="38423"/>
    <cellStyle name="Título 2 65 2" xfId="38424"/>
    <cellStyle name="Título 2 7" xfId="38425"/>
    <cellStyle name="Título 2 7 2" xfId="38426"/>
    <cellStyle name="Título 2 8" xfId="38427"/>
    <cellStyle name="Título 2 8 2" xfId="38428"/>
    <cellStyle name="Título 2 9" xfId="38429"/>
    <cellStyle name="Título 2 9 2" xfId="38430"/>
    <cellStyle name="Título 20" xfId="38431"/>
    <cellStyle name="Título 20 2" xfId="38432"/>
    <cellStyle name="Título 21" xfId="38433"/>
    <cellStyle name="Título 21 2" xfId="38434"/>
    <cellStyle name="Título 22" xfId="38435"/>
    <cellStyle name="Título 22 2" xfId="38436"/>
    <cellStyle name="Título 23" xfId="38437"/>
    <cellStyle name="Título 23 2" xfId="38438"/>
    <cellStyle name="Título 24" xfId="38439"/>
    <cellStyle name="Título 24 2" xfId="38440"/>
    <cellStyle name="Título 25" xfId="38441"/>
    <cellStyle name="Título 25 2" xfId="38442"/>
    <cellStyle name="Título 26" xfId="38443"/>
    <cellStyle name="Título 26 2" xfId="38444"/>
    <cellStyle name="Título 27" xfId="38445"/>
    <cellStyle name="Título 27 2" xfId="38446"/>
    <cellStyle name="Título 28" xfId="38447"/>
    <cellStyle name="Título 28 2" xfId="38448"/>
    <cellStyle name="Título 29" xfId="38449"/>
    <cellStyle name="Título 29 2" xfId="38450"/>
    <cellStyle name="Título 3 1" xfId="38451"/>
    <cellStyle name="Título 3 10" xfId="38452"/>
    <cellStyle name="Título 3 10 2" xfId="38453"/>
    <cellStyle name="Título 3 11" xfId="38454"/>
    <cellStyle name="Título 3 11 2" xfId="38455"/>
    <cellStyle name="Título 3 12" xfId="38456"/>
    <cellStyle name="Título 3 12 2" xfId="38457"/>
    <cellStyle name="Título 3 13" xfId="38458"/>
    <cellStyle name="Título 3 13 2" xfId="38459"/>
    <cellStyle name="Título 3 14" xfId="38460"/>
    <cellStyle name="Título 3 14 2" xfId="38461"/>
    <cellStyle name="Título 3 15" xfId="38462"/>
    <cellStyle name="Título 3 15 2" xfId="38463"/>
    <cellStyle name="Título 3 16" xfId="38464"/>
    <cellStyle name="Título 3 16 2" xfId="38465"/>
    <cellStyle name="Título 3 17" xfId="38466"/>
    <cellStyle name="Título 3 17 2" xfId="38467"/>
    <cellStyle name="Título 3 18" xfId="38468"/>
    <cellStyle name="Título 3 18 2" xfId="38469"/>
    <cellStyle name="Título 3 19" xfId="38470"/>
    <cellStyle name="Título 3 19 2" xfId="38471"/>
    <cellStyle name="Título 3 2" xfId="38472"/>
    <cellStyle name="Título 3 2 2" xfId="38473"/>
    <cellStyle name="Título 3 2 2 2" xfId="38474"/>
    <cellStyle name="Título 3 2 2 3" xfId="38475"/>
    <cellStyle name="Título 3 2 3" xfId="38476"/>
    <cellStyle name="Título 3 2_Chile DataRequest2210v1" xfId="38477"/>
    <cellStyle name="Título 3 20" xfId="38478"/>
    <cellStyle name="Título 3 20 2" xfId="38479"/>
    <cellStyle name="Título 3 21" xfId="38480"/>
    <cellStyle name="Título 3 21 2" xfId="38481"/>
    <cellStyle name="Título 3 22" xfId="38482"/>
    <cellStyle name="Título 3 22 2" xfId="38483"/>
    <cellStyle name="Título 3 23" xfId="38484"/>
    <cellStyle name="Título 3 23 2" xfId="38485"/>
    <cellStyle name="Título 3 24" xfId="38486"/>
    <cellStyle name="Título 3 24 2" xfId="38487"/>
    <cellStyle name="Título 3 25" xfId="38488"/>
    <cellStyle name="Título 3 25 2" xfId="38489"/>
    <cellStyle name="Título 3 26" xfId="38490"/>
    <cellStyle name="Título 3 26 2" xfId="38491"/>
    <cellStyle name="Título 3 27" xfId="38492"/>
    <cellStyle name="Título 3 27 2" xfId="38493"/>
    <cellStyle name="Título 3 28" xfId="38494"/>
    <cellStyle name="Título 3 28 2" xfId="38495"/>
    <cellStyle name="Título 3 29" xfId="38496"/>
    <cellStyle name="Título 3 29 2" xfId="38497"/>
    <cellStyle name="Título 3 3" xfId="38498"/>
    <cellStyle name="Título 3 30" xfId="38499"/>
    <cellStyle name="Título 3 30 2" xfId="38500"/>
    <cellStyle name="Título 3 31" xfId="38501"/>
    <cellStyle name="Título 3 31 2" xfId="38502"/>
    <cellStyle name="Título 3 32" xfId="38503"/>
    <cellStyle name="Título 3 32 2" xfId="38504"/>
    <cellStyle name="Título 3 33" xfId="38505"/>
    <cellStyle name="Título 3 33 2" xfId="38506"/>
    <cellStyle name="Título 3 34" xfId="38507"/>
    <cellStyle name="Título 3 34 2" xfId="38508"/>
    <cellStyle name="Título 3 35" xfId="38509"/>
    <cellStyle name="Título 3 35 2" xfId="38510"/>
    <cellStyle name="Título 3 36" xfId="38511"/>
    <cellStyle name="Título 3 36 2" xfId="38512"/>
    <cellStyle name="Título 3 37" xfId="38513"/>
    <cellStyle name="Título 3 37 2" xfId="38514"/>
    <cellStyle name="Título 3 38" xfId="38515"/>
    <cellStyle name="Título 3 38 2" xfId="38516"/>
    <cellStyle name="Título 3 39" xfId="38517"/>
    <cellStyle name="Título 3 39 2" xfId="38518"/>
    <cellStyle name="Título 3 4" xfId="38519"/>
    <cellStyle name="Título 3 40" xfId="38520"/>
    <cellStyle name="Título 3 40 2" xfId="38521"/>
    <cellStyle name="Título 3 41" xfId="38522"/>
    <cellStyle name="Título 3 41 2" xfId="38523"/>
    <cellStyle name="Título 3 42" xfId="38524"/>
    <cellStyle name="Título 3 42 2" xfId="38525"/>
    <cellStyle name="Título 3 43" xfId="38526"/>
    <cellStyle name="Título 3 43 2" xfId="38527"/>
    <cellStyle name="Título 3 44" xfId="38528"/>
    <cellStyle name="Título 3 44 2" xfId="38529"/>
    <cellStyle name="Título 3 45" xfId="38530"/>
    <cellStyle name="Título 3 45 2" xfId="38531"/>
    <cellStyle name="Título 3 46" xfId="38532"/>
    <cellStyle name="Título 3 46 2" xfId="38533"/>
    <cellStyle name="Título 3 47" xfId="38534"/>
    <cellStyle name="Título 3 47 2" xfId="38535"/>
    <cellStyle name="Título 3 48" xfId="38536"/>
    <cellStyle name="Título 3 48 2" xfId="38537"/>
    <cellStyle name="Título 3 49" xfId="38538"/>
    <cellStyle name="Título 3 49 2" xfId="38539"/>
    <cellStyle name="Título 3 5" xfId="38540"/>
    <cellStyle name="Título 3 5 2" xfId="38541"/>
    <cellStyle name="Título 3 50" xfId="38542"/>
    <cellStyle name="Título 3 50 2" xfId="38543"/>
    <cellStyle name="Título 3 51" xfId="38544"/>
    <cellStyle name="Título 3 51 2" xfId="38545"/>
    <cellStyle name="Título 3 52" xfId="38546"/>
    <cellStyle name="Título 3 52 2" xfId="38547"/>
    <cellStyle name="Título 3 53" xfId="38548"/>
    <cellStyle name="Título 3 53 2" xfId="38549"/>
    <cellStyle name="Título 3 54" xfId="38550"/>
    <cellStyle name="Título 3 54 2" xfId="38551"/>
    <cellStyle name="Título 3 55" xfId="38552"/>
    <cellStyle name="Título 3 55 2" xfId="38553"/>
    <cellStyle name="Título 3 56" xfId="38554"/>
    <cellStyle name="Título 3 56 2" xfId="38555"/>
    <cellStyle name="Título 3 57" xfId="38556"/>
    <cellStyle name="Título 3 57 2" xfId="38557"/>
    <cellStyle name="Título 3 58" xfId="38558"/>
    <cellStyle name="Título 3 58 2" xfId="38559"/>
    <cellStyle name="Título 3 59" xfId="38560"/>
    <cellStyle name="Título 3 59 2" xfId="38561"/>
    <cellStyle name="Título 3 6" xfId="38562"/>
    <cellStyle name="Título 3 6 2" xfId="38563"/>
    <cellStyle name="Título 3 60" xfId="38564"/>
    <cellStyle name="Título 3 60 2" xfId="38565"/>
    <cellStyle name="Título 3 61" xfId="38566"/>
    <cellStyle name="Título 3 61 2" xfId="38567"/>
    <cellStyle name="Título 3 62" xfId="38568"/>
    <cellStyle name="Título 3 62 2" xfId="38569"/>
    <cellStyle name="Título 3 63" xfId="38570"/>
    <cellStyle name="Título 3 63 2" xfId="38571"/>
    <cellStyle name="Título 3 64" xfId="38572"/>
    <cellStyle name="Título 3 64 2" xfId="38573"/>
    <cellStyle name="Título 3 65" xfId="38574"/>
    <cellStyle name="Título 3 65 2" xfId="38575"/>
    <cellStyle name="Título 3 7" xfId="38576"/>
    <cellStyle name="Título 3 7 2" xfId="38577"/>
    <cellStyle name="Título 3 8" xfId="38578"/>
    <cellStyle name="Título 3 8 2" xfId="38579"/>
    <cellStyle name="Título 3 9" xfId="38580"/>
    <cellStyle name="Título 3 9 2" xfId="38581"/>
    <cellStyle name="Título 30" xfId="38582"/>
    <cellStyle name="Título 30 2" xfId="38583"/>
    <cellStyle name="Título 31" xfId="38584"/>
    <cellStyle name="Título 31 2" xfId="38585"/>
    <cellStyle name="Título 32" xfId="38586"/>
    <cellStyle name="Título 32 2" xfId="38587"/>
    <cellStyle name="Título 33" xfId="38588"/>
    <cellStyle name="Título 33 2" xfId="38589"/>
    <cellStyle name="Título 34" xfId="38590"/>
    <cellStyle name="Título 34 2" xfId="38591"/>
    <cellStyle name="Título 35" xfId="38592"/>
    <cellStyle name="Título 35 2" xfId="38593"/>
    <cellStyle name="Título 36" xfId="38594"/>
    <cellStyle name="Título 36 2" xfId="38595"/>
    <cellStyle name="Título 37" xfId="38596"/>
    <cellStyle name="Título 37 2" xfId="38597"/>
    <cellStyle name="Título 38" xfId="38598"/>
    <cellStyle name="Título 38 2" xfId="38599"/>
    <cellStyle name="Título 39" xfId="38600"/>
    <cellStyle name="Título 39 2" xfId="38601"/>
    <cellStyle name="Título 4" xfId="38602"/>
    <cellStyle name="Título 4 2" xfId="38603"/>
    <cellStyle name="Título 4 2 2" xfId="38604"/>
    <cellStyle name="Título 4 2 2 2" xfId="38605"/>
    <cellStyle name="Título 4 2 2 3" xfId="38606"/>
    <cellStyle name="Título 4 2 3" xfId="38607"/>
    <cellStyle name="Título 4 2_Chile DataRequest2210v1" xfId="38608"/>
    <cellStyle name="Título 4 3" xfId="38609"/>
    <cellStyle name="Título 4 4" xfId="38610"/>
    <cellStyle name="Título 4_Chile DataRequest2210v1" xfId="38611"/>
    <cellStyle name="Título 40" xfId="38612"/>
    <cellStyle name="Título 40 2" xfId="38613"/>
    <cellStyle name="Título 41" xfId="38614"/>
    <cellStyle name="Título 41 2" xfId="38615"/>
    <cellStyle name="Título 42" xfId="38616"/>
    <cellStyle name="Título 42 2" xfId="38617"/>
    <cellStyle name="Título 43" xfId="38618"/>
    <cellStyle name="Título 43 2" xfId="38619"/>
    <cellStyle name="Título 44" xfId="38620"/>
    <cellStyle name="Título 44 2" xfId="38621"/>
    <cellStyle name="Título 45" xfId="38622"/>
    <cellStyle name="Título 45 2" xfId="38623"/>
    <cellStyle name="Título 46" xfId="38624"/>
    <cellStyle name="Título 46 2" xfId="38625"/>
    <cellStyle name="Título 47" xfId="38626"/>
    <cellStyle name="Título 47 2" xfId="38627"/>
    <cellStyle name="Título 48" xfId="38628"/>
    <cellStyle name="Título 48 2" xfId="38629"/>
    <cellStyle name="Título 49" xfId="38630"/>
    <cellStyle name="Título 49 2" xfId="38631"/>
    <cellStyle name="Título 5" xfId="38632"/>
    <cellStyle name="Título 5 2" xfId="38633"/>
    <cellStyle name="Título 5_Chile DataRequest2210v1" xfId="38634"/>
    <cellStyle name="Título 50" xfId="38635"/>
    <cellStyle name="Título 50 2" xfId="38636"/>
    <cellStyle name="Título 51" xfId="38637"/>
    <cellStyle name="Título 51 2" xfId="38638"/>
    <cellStyle name="Título 52" xfId="38639"/>
    <cellStyle name="Título 52 2" xfId="38640"/>
    <cellStyle name="Título 53" xfId="38641"/>
    <cellStyle name="Título 53 2" xfId="38642"/>
    <cellStyle name="Título 54" xfId="38643"/>
    <cellStyle name="Título 54 2" xfId="38644"/>
    <cellStyle name="Título 55" xfId="38645"/>
    <cellStyle name="Título 55 2" xfId="38646"/>
    <cellStyle name="Título 56" xfId="38647"/>
    <cellStyle name="Título 56 2" xfId="38648"/>
    <cellStyle name="Título 57" xfId="38649"/>
    <cellStyle name="Título 57 2" xfId="38650"/>
    <cellStyle name="Título 58" xfId="38651"/>
    <cellStyle name="Título 58 2" xfId="38652"/>
    <cellStyle name="Título 59" xfId="38653"/>
    <cellStyle name="Título 59 2" xfId="38654"/>
    <cellStyle name="Título 6" xfId="38655"/>
    <cellStyle name="Título 60" xfId="38656"/>
    <cellStyle name="Título 60 2" xfId="38657"/>
    <cellStyle name="Título 61" xfId="38658"/>
    <cellStyle name="Título 61 2" xfId="38659"/>
    <cellStyle name="Título 62" xfId="38660"/>
    <cellStyle name="Título 62 2" xfId="38661"/>
    <cellStyle name="Título 63" xfId="38662"/>
    <cellStyle name="Título 63 2" xfId="38663"/>
    <cellStyle name="Título 64" xfId="38664"/>
    <cellStyle name="Título 64 2" xfId="38665"/>
    <cellStyle name="Título 65" xfId="38666"/>
    <cellStyle name="Título 65 2" xfId="38667"/>
    <cellStyle name="Título 66" xfId="38668"/>
    <cellStyle name="Título 66 2" xfId="38669"/>
    <cellStyle name="Título 67" xfId="38670"/>
    <cellStyle name="Título 67 2" xfId="38671"/>
    <cellStyle name="Título 7" xfId="38672"/>
    <cellStyle name="Título 7 2" xfId="38673"/>
    <cellStyle name="Título 8" xfId="38674"/>
    <cellStyle name="Título 8 2" xfId="38675"/>
    <cellStyle name="Título 9" xfId="38676"/>
    <cellStyle name="Título 9 2" xfId="38677"/>
    <cellStyle name="Título de hoja" xfId="38678"/>
    <cellStyle name="Total 1" xfId="38679"/>
    <cellStyle name="Total 10" xfId="38680"/>
    <cellStyle name="Total 10 2" xfId="38681"/>
    <cellStyle name="Total 11" xfId="38682"/>
    <cellStyle name="Total 11 2" xfId="38683"/>
    <cellStyle name="Total 12" xfId="38684"/>
    <cellStyle name="Total 12 2" xfId="38685"/>
    <cellStyle name="Total 13" xfId="38686"/>
    <cellStyle name="Total 13 2" xfId="38687"/>
    <cellStyle name="Total 14" xfId="38688"/>
    <cellStyle name="Total 14 2" xfId="38689"/>
    <cellStyle name="Total 15" xfId="38690"/>
    <cellStyle name="Total 15 2" xfId="38691"/>
    <cellStyle name="Total 16" xfId="38692"/>
    <cellStyle name="Total 16 2" xfId="38693"/>
    <cellStyle name="Total 17" xfId="38694"/>
    <cellStyle name="Total 17 2" xfId="38695"/>
    <cellStyle name="Total 18" xfId="38696"/>
    <cellStyle name="Total 18 2" xfId="38697"/>
    <cellStyle name="Total 19" xfId="38698"/>
    <cellStyle name="Total 19 2" xfId="38699"/>
    <cellStyle name="Total 2" xfId="38700"/>
    <cellStyle name="Total 2 2" xfId="38701"/>
    <cellStyle name="Total 2 2 2" xfId="38702"/>
    <cellStyle name="Total 2 2 3" xfId="38703"/>
    <cellStyle name="Total 2 3" xfId="38704"/>
    <cellStyle name="Total 2_Chile DataRequest2210v1" xfId="38705"/>
    <cellStyle name="Total 20" xfId="38706"/>
    <cellStyle name="Total 20 2" xfId="38707"/>
    <cellStyle name="Total 21" xfId="38708"/>
    <cellStyle name="Total 21 2" xfId="38709"/>
    <cellStyle name="Total 22" xfId="38710"/>
    <cellStyle name="Total 22 2" xfId="38711"/>
    <cellStyle name="Total 3" xfId="38712"/>
    <cellStyle name="Total 4" xfId="38713"/>
    <cellStyle name="Total 5" xfId="38714"/>
    <cellStyle name="Total 5 2" xfId="38715"/>
    <cellStyle name="Total 6" xfId="38716"/>
    <cellStyle name="Total 6 2" xfId="38717"/>
    <cellStyle name="Total 7" xfId="38718"/>
    <cellStyle name="Total 7 2" xfId="38719"/>
    <cellStyle name="Total 8" xfId="38720"/>
    <cellStyle name="Total 8 2" xfId="38721"/>
    <cellStyle name="Total 9" xfId="38722"/>
    <cellStyle name="Total 9 2" xfId="38723"/>
    <cellStyle name="Total2" xfId="38724"/>
    <cellStyle name="ubordinated Debt" xfId="38725"/>
    <cellStyle name="Unprot" xfId="38726"/>
    <cellStyle name="Unprot$" xfId="38727"/>
    <cellStyle name="Unprot_Green Frame Final 2011 Consejo" xfId="38728"/>
    <cellStyle name="Unprotect" xfId="38729"/>
    <cellStyle name="Valuta (0)_Formularios de Precios" xfId="38730"/>
    <cellStyle name="Valuta_Map2" xfId="38731"/>
    <cellStyle name="Währung" xfId="38732"/>
    <cellStyle name="Währung [0]_Compiling Utility Macros" xfId="38733"/>
    <cellStyle name="Währung 2" xfId="38734"/>
    <cellStyle name="Währung_Compiling Utility Macros" xfId="38735"/>
    <cellStyle name="Warning Text" xfId="38736"/>
    <cellStyle name="Warning Text 2" xfId="38737"/>
    <cellStyle name="Warning Text 3" xfId="38738"/>
    <cellStyle name="WhitePattern1" xfId="38739"/>
    <cellStyle name="WhitePattern1 2" xfId="38740"/>
    <cellStyle name="WhitePattern1 2 2" xfId="38741"/>
    <cellStyle name="year" xfId="38742"/>
    <cellStyle name="ДАТА" xfId="38743"/>
    <cellStyle name="ДЕНЕЖНЫЙ_BOPENGC" xfId="38744"/>
    <cellStyle name="ЗАГОЛОВОК1" xfId="38745"/>
    <cellStyle name="ЗАГОЛОВОК2" xfId="38746"/>
    <cellStyle name="ИТОГОВЫЙ" xfId="38747"/>
    <cellStyle name="Обычный_BOPENGC" xfId="38748"/>
    <cellStyle name="ПРОЦЕНТНЫЙ_BOPENGC" xfId="38749"/>
    <cellStyle name="ТЕКСТ" xfId="38750"/>
    <cellStyle name="ФИКСИРОВАННЫЙ" xfId="38751"/>
    <cellStyle name="ФИНАНСОВЫЙ_BOPENGC" xfId="38752"/>
    <cellStyle name="一般_VKA0109A_Katy 0601" xfId="38753"/>
    <cellStyle name="好" xfId="38754"/>
    <cellStyle name="好_BASE DE DATOS" xfId="38755"/>
    <cellStyle name="好_BASE DE DATOS_1" xfId="38756"/>
    <cellStyle name="好_BASE DE DATOS_2" xfId="38757"/>
    <cellStyle name="好_BASE DE DATOS_3" xfId="38758"/>
    <cellStyle name="差" xfId="38759"/>
    <cellStyle name="差_BASE DE DATOS" xfId="38760"/>
    <cellStyle name="差_BASE DE DATOS_1" xfId="38761"/>
    <cellStyle name="差_BASE DE DATOS_2" xfId="38762"/>
    <cellStyle name="差_BASE DE DATOS_3" xfId="38763"/>
    <cellStyle name="常规 13" xfId="38764"/>
    <cellStyle name="常规 2" xfId="38765"/>
    <cellStyle name="常规 7" xfId="38766"/>
    <cellStyle name="常规_packing" xfId="38767"/>
    <cellStyle name="强调文字颜色 1" xfId="38768"/>
    <cellStyle name="强调文字颜色 2" xfId="38769"/>
    <cellStyle name="强调文字颜色 3" xfId="38770"/>
    <cellStyle name="强调文字颜色 4" xfId="38771"/>
    <cellStyle name="强调文字颜色 5" xfId="38772"/>
    <cellStyle name="强调文字颜色 6" xfId="38773"/>
    <cellStyle name="标题" xfId="38774"/>
    <cellStyle name="标题 1" xfId="38775"/>
    <cellStyle name="标题 2" xfId="38776"/>
    <cellStyle name="标题 3" xfId="38777"/>
    <cellStyle name="标题 4" xfId="38778"/>
    <cellStyle name="标题_BASE DE DATOS" xfId="38779"/>
    <cellStyle name="样式 1" xfId="38780"/>
    <cellStyle name="桁区切り_SMW3 2nd Upgrade Price Schedule" xfId="38781"/>
    <cellStyle name="检查单元格" xfId="38782"/>
    <cellStyle name="標準_Breakdown instructions to FJT" xfId="38783"/>
    <cellStyle name="汇总" xfId="38784"/>
    <cellStyle name="注释" xfId="38785"/>
    <cellStyle name="解释性文本" xfId="38786"/>
    <cellStyle name="警告文本" xfId="38787"/>
    <cellStyle name="计算" xfId="38788"/>
    <cellStyle name="输入" xfId="38789"/>
    <cellStyle name="输出" xfId="38790"/>
    <cellStyle name="适中" xfId="38791"/>
  </cellStyles>
  <dxfs count="194">
    <dxf>
      <fill>
        <patternFill>
          <bgColor rgb="FFFFFF99"/>
        </patternFill>
      </fill>
    </dxf>
    <dxf>
      <font>
        <b/>
        <i/>
        <color rgb="FF253E66"/>
      </font>
      <fill>
        <patternFill>
          <bgColor rgb="FF8ED2C9"/>
        </patternFill>
      </fill>
    </dxf>
    <dxf>
      <fill>
        <patternFill>
          <bgColor rgb="FFFFFF99"/>
        </patternFill>
      </fill>
    </dxf>
    <dxf>
      <font>
        <b/>
        <i/>
        <color rgb="FF253E66"/>
      </font>
      <fill>
        <patternFill>
          <bgColor rgb="FF8ED2C9"/>
        </patternFill>
      </fill>
    </dxf>
    <dxf>
      <font>
        <b/>
        <i/>
        <color rgb="FF253E66"/>
      </font>
      <fill>
        <patternFill>
          <bgColor rgb="FF8ED2C9"/>
        </patternFill>
      </fill>
    </dxf>
    <dxf>
      <fill>
        <patternFill>
          <bgColor rgb="FFFFFF99"/>
        </patternFill>
      </fill>
    </dxf>
    <dxf>
      <font>
        <b/>
        <i/>
        <color rgb="FF253E66"/>
      </font>
      <fill>
        <patternFill>
          <bgColor rgb="FF8ED2C9"/>
        </patternFill>
      </fill>
    </dxf>
    <dxf>
      <fill>
        <patternFill>
          <bgColor rgb="FFFFFF99"/>
        </patternFill>
      </fill>
    </dxf>
    <dxf>
      <font>
        <b/>
        <i/>
        <color rgb="FF253E66"/>
      </font>
      <fill>
        <patternFill>
          <bgColor rgb="FF8ED2C9"/>
        </patternFill>
      </fill>
    </dxf>
    <dxf>
      <font>
        <b/>
        <i/>
        <color rgb="FF253E66"/>
      </font>
      <fill>
        <patternFill>
          <bgColor rgb="FF8ED2C9"/>
        </patternFill>
      </fill>
    </dxf>
    <dxf>
      <fill>
        <patternFill>
          <bgColor rgb="FFFFFF99"/>
        </patternFill>
      </fill>
    </dxf>
    <dxf>
      <font>
        <b/>
        <i/>
        <color rgb="FF253E66"/>
      </font>
      <fill>
        <patternFill>
          <bgColor rgb="FF8ED2C9"/>
        </patternFill>
      </fill>
    </dxf>
    <dxf>
      <fill>
        <patternFill>
          <bgColor rgb="FFFFFF99"/>
        </patternFill>
      </fill>
    </dxf>
    <dxf>
      <font>
        <b/>
        <i/>
        <color rgb="FF253E66"/>
      </font>
      <fill>
        <patternFill>
          <bgColor rgb="FF8ED2C9"/>
        </patternFill>
      </fill>
    </dxf>
    <dxf>
      <font>
        <b/>
        <i/>
        <color rgb="FF253E66"/>
      </font>
      <fill>
        <patternFill>
          <bgColor rgb="FF8ED2C9"/>
        </patternFill>
      </fill>
    </dxf>
    <dxf>
      <fill>
        <patternFill>
          <bgColor rgb="FFFFFF99"/>
        </patternFill>
      </fill>
    </dxf>
    <dxf>
      <font>
        <b/>
        <i/>
        <color rgb="FF253E66"/>
      </font>
      <fill>
        <patternFill>
          <bgColor rgb="FF8ED2C9"/>
        </patternFill>
      </fill>
    </dxf>
    <dxf>
      <fill>
        <patternFill>
          <bgColor rgb="FFFFFF99"/>
        </patternFill>
      </fill>
    </dxf>
    <dxf>
      <font>
        <b/>
        <i/>
        <color rgb="FF253E66"/>
      </font>
      <fill>
        <patternFill>
          <bgColor rgb="FF8ED2C9"/>
        </patternFill>
      </fill>
    </dxf>
    <dxf>
      <font>
        <b/>
        <i/>
        <color rgb="FF253E66"/>
      </font>
      <fill>
        <patternFill>
          <bgColor rgb="FF8ED2C9"/>
        </patternFill>
      </fill>
    </dxf>
    <dxf>
      <fill>
        <patternFill>
          <bgColor rgb="FFFFFF99"/>
        </patternFill>
      </fill>
    </dxf>
    <dxf>
      <font>
        <b/>
        <i/>
        <color rgb="FF253E66"/>
      </font>
      <fill>
        <patternFill>
          <bgColor rgb="FF8ED2C9"/>
        </patternFill>
      </fill>
    </dxf>
    <dxf>
      <fill>
        <patternFill>
          <bgColor rgb="FFFFFF99"/>
        </patternFill>
      </fill>
    </dxf>
    <dxf>
      <font>
        <b/>
        <i/>
        <color rgb="FF253E66"/>
      </font>
      <fill>
        <patternFill>
          <bgColor rgb="FF8ED2C9"/>
        </patternFill>
      </fill>
    </dxf>
    <dxf>
      <font>
        <b/>
        <i/>
        <color rgb="FF253E66"/>
      </font>
      <fill>
        <patternFill>
          <bgColor rgb="FF8ED2C9"/>
        </patternFill>
      </fill>
    </dxf>
    <dxf>
      <fill>
        <patternFill>
          <bgColor rgb="FFFFFF99"/>
        </patternFill>
      </fill>
    </dxf>
    <dxf>
      <font>
        <b/>
        <i/>
        <color rgb="FF253E66"/>
      </font>
      <fill>
        <patternFill>
          <bgColor rgb="FF8ED2C9"/>
        </patternFill>
      </fill>
    </dxf>
    <dxf>
      <fill>
        <patternFill>
          <bgColor rgb="FFFFFF9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ill>
        <patternFill>
          <bgColor rgb="FFFFFF99"/>
        </patternFill>
      </fill>
    </dxf>
    <dxf>
      <font>
        <b/>
        <i/>
        <color rgb="FF253E66"/>
      </font>
      <fill>
        <patternFill>
          <bgColor rgb="FF8ED2C9"/>
        </patternFill>
      </fill>
    </dxf>
    <dxf>
      <fill>
        <patternFill>
          <bgColor rgb="FFFFFF99"/>
        </patternFill>
      </fill>
    </dxf>
    <dxf>
      <font>
        <b/>
        <i/>
        <color rgb="FF253E66"/>
      </font>
      <fill>
        <patternFill>
          <bgColor rgb="FF8ED2C9"/>
        </patternFill>
      </fill>
    </dxf>
    <dxf>
      <font>
        <b/>
        <i/>
        <color rgb="FF253E66"/>
      </font>
      <fill>
        <patternFill>
          <bgColor rgb="FF8ED2C9"/>
        </patternFill>
      </fill>
    </dxf>
    <dxf>
      <fill>
        <patternFill>
          <bgColor rgb="FFFFFF99"/>
        </patternFill>
      </fill>
    </dxf>
    <dxf>
      <font>
        <b/>
        <i/>
        <color rgb="FF253E66"/>
      </font>
      <fill>
        <patternFill>
          <bgColor rgb="FF8ED2C9"/>
        </patternFill>
      </fill>
    </dxf>
    <dxf>
      <fill>
        <patternFill>
          <bgColor rgb="FFFFFF99"/>
        </patternFill>
      </fill>
    </dxf>
    <dxf>
      <font>
        <b/>
        <i/>
        <color rgb="FF253E66"/>
      </font>
      <fill>
        <patternFill>
          <bgColor rgb="FF8ED2C9"/>
        </patternFill>
      </fill>
    </dxf>
    <dxf>
      <font>
        <b/>
        <i/>
        <color rgb="FF253E66"/>
      </font>
      <fill>
        <patternFill>
          <bgColor rgb="FF8ED2C9"/>
        </patternFill>
      </fill>
    </dxf>
    <dxf>
      <fill>
        <patternFill>
          <bgColor rgb="FFFFFF99"/>
        </patternFill>
      </fill>
    </dxf>
    <dxf>
      <font>
        <b/>
        <i/>
        <color rgb="FF253E66"/>
      </font>
      <fill>
        <patternFill>
          <bgColor rgb="FF8ED2C9"/>
        </patternFill>
      </fill>
    </dxf>
    <dxf>
      <fill>
        <patternFill>
          <bgColor rgb="FFFFFF99"/>
        </patternFill>
      </fill>
    </dxf>
    <dxf>
      <font>
        <b/>
        <i/>
        <color rgb="FF253E66"/>
      </font>
      <fill>
        <patternFill>
          <bgColor rgb="FF8ED2C9"/>
        </patternFill>
      </fill>
    </dxf>
    <dxf>
      <font>
        <b/>
        <i/>
        <color rgb="FF253E66"/>
      </font>
      <fill>
        <patternFill>
          <bgColor rgb="FF8ED2C9"/>
        </patternFill>
      </fill>
    </dxf>
    <dxf>
      <fill>
        <patternFill>
          <bgColor rgb="FFFFFF99"/>
        </patternFill>
      </fill>
    </dxf>
    <dxf>
      <font>
        <b/>
        <i/>
        <color rgb="FF253E66"/>
      </font>
      <fill>
        <patternFill>
          <bgColor rgb="FF8ED2C9"/>
        </patternFill>
      </fill>
    </dxf>
    <dxf>
      <fill>
        <patternFill>
          <bgColor rgb="FFFFFF99"/>
        </patternFill>
      </fill>
    </dxf>
    <dxf>
      <font>
        <b/>
        <i/>
        <color rgb="FF253E66"/>
      </font>
      <fill>
        <patternFill>
          <bgColor rgb="FF8ED2C9"/>
        </patternFill>
      </fill>
    </dxf>
    <dxf>
      <font>
        <b/>
        <i/>
        <color rgb="FF253E66"/>
      </font>
      <fill>
        <patternFill>
          <bgColor rgb="FF8ED2C9"/>
        </patternFill>
      </fill>
    </dxf>
    <dxf>
      <fill>
        <patternFill>
          <bgColor rgb="FFFFFF99"/>
        </patternFill>
      </fill>
    </dxf>
    <dxf>
      <font>
        <b/>
        <i/>
        <color rgb="FF253E66"/>
      </font>
      <fill>
        <patternFill>
          <bgColor rgb="FF8ED2C9"/>
        </patternFill>
      </fill>
    </dxf>
    <dxf>
      <fill>
        <patternFill>
          <bgColor rgb="FFFFFF99"/>
        </patternFill>
      </fill>
    </dxf>
    <dxf>
      <font>
        <b/>
        <i/>
        <color rgb="FF253E66"/>
      </font>
      <fill>
        <patternFill>
          <bgColor rgb="FF8ED2C9"/>
        </patternFill>
      </fill>
    </dxf>
    <dxf>
      <font>
        <b/>
        <i/>
        <color rgb="FF253E66"/>
      </font>
      <fill>
        <patternFill>
          <bgColor rgb="FF8ED2C9"/>
        </patternFill>
      </fill>
    </dxf>
    <dxf>
      <fill>
        <patternFill>
          <bgColor rgb="FFFFFF99"/>
        </patternFill>
      </fill>
    </dxf>
    <dxf>
      <font>
        <b/>
        <i/>
        <color rgb="FF253E66"/>
      </font>
      <fill>
        <patternFill>
          <bgColor rgb="FF8ED2C9"/>
        </patternFill>
      </fill>
    </dxf>
    <dxf>
      <fill>
        <patternFill>
          <bgColor rgb="FFFFFF9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ill>
        <patternFill>
          <bgColor rgb="FFFFFF99"/>
        </patternFill>
      </fill>
    </dxf>
    <dxf>
      <font>
        <b/>
        <i/>
        <color rgb="FF253E66"/>
      </font>
      <fill>
        <patternFill>
          <bgColor rgb="FF8ED2C9"/>
        </patternFill>
      </fill>
    </dxf>
    <dxf>
      <fill>
        <patternFill>
          <bgColor rgb="FFFFFF99"/>
        </patternFill>
      </fill>
    </dxf>
    <dxf>
      <font>
        <b/>
        <i/>
        <color rgb="FF253E66"/>
      </font>
      <fill>
        <patternFill>
          <bgColor rgb="FF8ED2C9"/>
        </patternFill>
      </fill>
    </dxf>
    <dxf>
      <font>
        <b/>
        <i/>
        <color rgb="FF253E66"/>
      </font>
      <fill>
        <patternFill>
          <bgColor rgb="FF8ED2C9"/>
        </patternFill>
      </fill>
    </dxf>
    <dxf>
      <fill>
        <patternFill>
          <bgColor rgb="FFFFFF99"/>
        </patternFill>
      </fill>
    </dxf>
    <dxf>
      <font>
        <b/>
        <i/>
        <color rgb="FF253E66"/>
      </font>
      <fill>
        <patternFill>
          <bgColor rgb="FF8ED2C9"/>
        </patternFill>
      </fill>
    </dxf>
    <dxf>
      <fill>
        <patternFill>
          <bgColor rgb="FFFFFF9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ill>
        <patternFill>
          <bgColor rgb="FFFFFF99"/>
        </patternFill>
      </fill>
    </dxf>
    <dxf>
      <font>
        <b/>
        <i/>
        <color rgb="FF253E66"/>
      </font>
      <fill>
        <patternFill>
          <bgColor rgb="FF8ED2C9"/>
        </patternFill>
      </fill>
    </dxf>
    <dxf>
      <font>
        <b/>
        <i/>
        <color rgb="FF253E66"/>
      </font>
      <fill>
        <patternFill>
          <bgColor rgb="FF8ED2C9"/>
        </patternFill>
      </fill>
    </dxf>
    <dxf>
      <fill>
        <patternFill>
          <bgColor rgb="FFFFFF9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ill>
        <patternFill>
          <bgColor rgb="FFFFFF9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b/>
        <i/>
        <color rgb="FF253E66"/>
      </font>
      <fill>
        <patternFill>
          <bgColor rgb="FF8ED2C9"/>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numFmt numFmtId="168" formatCode="_-[$$-409]* #,##0.00_ ;_-[$$-409]* \-#,##0.00\ ;_-[$$-409]* &quot;-&quot;??_ ;_-@_ "/>
      <border diagonalUp="0" diagonalDown="0" outline="0">
        <left style="thin">
          <color indexed="64"/>
        </left>
        <right style="thin">
          <color indexed="64"/>
        </right>
        <top style="thin">
          <color indexed="64"/>
        </top>
        <bottom style="thin">
          <color indexed="64"/>
        </bottom>
      </border>
    </dxf>
    <dxf>
      <numFmt numFmtId="168" formatCode="_-[$$-409]* #,##0.00_ ;_-[$$-409]* \-#,##0.00\ ;_-[$$-409]* &quot;-&quot;??_ ;_-@_ "/>
      <border diagonalUp="0" diagonalDown="0">
        <left style="thin">
          <color indexed="64"/>
        </left>
        <right/>
        <top style="thin">
          <color indexed="64"/>
        </top>
        <bottom style="thin">
          <color indexed="64"/>
        </bottom>
        <vertical style="thin">
          <color indexed="64"/>
        </vertical>
        <horizontal style="thin">
          <color indexed="64"/>
        </horizontal>
      </border>
    </dxf>
    <dxf>
      <numFmt numFmtId="168" formatCode="_-[$$-409]* #,##0.00_ ;_-[$$-409]* \-#,##0.00\ ;_-[$$-409]* &quot;-&quot;??_ ;_-@_ "/>
      <border diagonalUp="0" diagonalDown="0" outline="0">
        <left style="thin">
          <color indexed="64"/>
        </left>
        <right style="thin">
          <color indexed="64"/>
        </right>
        <top style="thin">
          <color indexed="64"/>
        </top>
        <bottom style="thin">
          <color indexed="64"/>
        </bottom>
      </border>
    </dxf>
    <dxf>
      <numFmt numFmtId="168" formatCode="_-[$$-409]* #,##0.00_ ;_-[$$-409]* \-#,##0.00\ ;_-[$$-409]* &quot;-&quot;??_ ;_-@_ "/>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numFmt numFmtId="32" formatCode="_-&quot;$&quot;\ * #,##0_-;\-&quot;$&quot;\ * #,##0_-;_-&quot;$&quot;\ * &quot;-&quot;_-;_-@_-"/>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32" formatCode="_-&quot;$&quot;\ * #,##0_-;\-&quot;$&quot;\ * #,##0_-;_-&quot;$&quot;\ * &quot;-&quot;_-;_-@_-"/>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32" formatCode="_-&quot;$&quot;\ * #,##0_-;\-&quot;$&quot;\ * #,##0_-;_-&quot;$&quot;\ * &quot;-&quot;_-;_-@_-"/>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32" formatCode="_-&quot;$&quot;\ * #,##0_-;\-&quot;$&quot;\ * #,##0_-;_-&quot;$&quot;\ * &quot;-&quot;_-;_-@_-"/>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32" formatCode="_-&quot;$&quot;\ * #,##0_-;\-&quot;$&quot;\ * #,##0_-;_-&quot;$&quot;\ * &quot;-&quot;_-;_-@_-"/>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7" formatCode="#,##0.00;\-#,##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7" formatCode="#,##0.00;\-#,##0.00"/>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7" formatCode="#,##0.00;\-#,##0.00"/>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fgColor indexed="64"/>
          <bgColor theme="6" tint="0.79998168889431442"/>
        </patternFill>
      </fill>
      <border diagonalUp="0" diagonalDown="0">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diagonalUp="0" diagonalDown="0">
        <left style="thin">
          <color indexed="64"/>
        </left>
        <right style="thin">
          <color indexed="64"/>
        </right>
        <top/>
        <bottom/>
        <vertical style="thin">
          <color indexed="64"/>
        </vertical>
        <horizontal style="thin">
          <color indexed="64"/>
        </horizontal>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fgColor indexed="64"/>
          <bgColor theme="5" tint="0.59999389629810485"/>
        </patternFill>
      </fill>
      <alignment horizontal="center"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color theme="1"/>
      </font>
      <fill>
        <patternFill>
          <bgColor theme="2"/>
        </patternFill>
      </fill>
    </dxf>
  </dxfs>
  <tableStyles count="0" defaultTableStyle="TableStyleMedium2" defaultPivotStyle="PivotStyleLight16"/>
  <colors>
    <mruColors>
      <color rgb="FF8ED2C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customXml" Target="../customXml/item2.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theme" Target="theme/theme1.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styles" Target="styles.xml"/><Relationship Id="rId85"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externalLink" Target="externalLinks/externalLink1.xml"/><Relationship Id="rId8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61" Type="http://schemas.openxmlformats.org/officeDocument/2006/relationships/worksheet" Target="worksheets/sheet61.xml"/><Relationship Id="rId8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10.png"/></Relationships>
</file>

<file path=xl/drawings/_rels/drawing7.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9</xdr:col>
      <xdr:colOff>18142</xdr:colOff>
      <xdr:row>1</xdr:row>
      <xdr:rowOff>36287</xdr:rowOff>
    </xdr:from>
    <xdr:to>
      <xdr:col>10</xdr:col>
      <xdr:colOff>190500</xdr:colOff>
      <xdr:row>2</xdr:row>
      <xdr:rowOff>298241</xdr:rowOff>
    </xdr:to>
    <xdr:pic>
      <xdr:nvPicPr>
        <xdr:cNvPr id="2" name="Imagen 1">
          <a:extLst>
            <a:ext uri="{FF2B5EF4-FFF2-40B4-BE49-F238E27FC236}">
              <a16:creationId xmlns:a16="http://schemas.microsoft.com/office/drawing/2014/main" xmlns="" id="{52E5470B-33CD-9AC2-C12D-AFB0B88D6F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5285" y="235858"/>
          <a:ext cx="2231572" cy="4978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415</xdr:colOff>
      <xdr:row>16</xdr:row>
      <xdr:rowOff>5384</xdr:rowOff>
    </xdr:from>
    <xdr:to>
      <xdr:col>1</xdr:col>
      <xdr:colOff>3486565</xdr:colOff>
      <xdr:row>42</xdr:row>
      <xdr:rowOff>37686</xdr:rowOff>
    </xdr:to>
    <xdr:pic>
      <xdr:nvPicPr>
        <xdr:cNvPr id="4" name="Imagen 3">
          <a:extLst>
            <a:ext uri="{FF2B5EF4-FFF2-40B4-BE49-F238E27FC236}">
              <a16:creationId xmlns:a16="http://schemas.microsoft.com/office/drawing/2014/main" xmlns="" id="{F99BFD95-D73C-AF5B-0940-A23DA0AEF388}"/>
            </a:ext>
          </a:extLst>
        </xdr:cNvPr>
        <xdr:cNvPicPr>
          <a:picLocks noChangeAspect="1"/>
        </xdr:cNvPicPr>
      </xdr:nvPicPr>
      <xdr:blipFill>
        <a:blip xmlns:r="http://schemas.openxmlformats.org/officeDocument/2006/relationships" r:embed="rId1"/>
        <a:stretch>
          <a:fillRect/>
        </a:stretch>
      </xdr:blipFill>
      <xdr:spPr>
        <a:xfrm>
          <a:off x="415" y="3053384"/>
          <a:ext cx="4248150" cy="4985302"/>
        </a:xfrm>
        <a:prstGeom prst="rect">
          <a:avLst/>
        </a:prstGeom>
      </xdr:spPr>
    </xdr:pic>
    <xdr:clientData/>
  </xdr:twoCellAnchor>
  <xdr:twoCellAnchor editAs="oneCell">
    <xdr:from>
      <xdr:col>1</xdr:col>
      <xdr:colOff>3619500</xdr:colOff>
      <xdr:row>16</xdr:row>
      <xdr:rowOff>76200</xdr:rowOff>
    </xdr:from>
    <xdr:to>
      <xdr:col>6</xdr:col>
      <xdr:colOff>132374</xdr:colOff>
      <xdr:row>58</xdr:row>
      <xdr:rowOff>8533</xdr:rowOff>
    </xdr:to>
    <xdr:pic>
      <xdr:nvPicPr>
        <xdr:cNvPr id="5" name="Imagen 4">
          <a:extLst>
            <a:ext uri="{FF2B5EF4-FFF2-40B4-BE49-F238E27FC236}">
              <a16:creationId xmlns:a16="http://schemas.microsoft.com/office/drawing/2014/main" xmlns="" id="{00000000-0008-0000-0400-000005000000}"/>
            </a:ext>
          </a:extLst>
        </xdr:cNvPr>
        <xdr:cNvPicPr>
          <a:picLocks noChangeAspect="1"/>
        </xdr:cNvPicPr>
      </xdr:nvPicPr>
      <xdr:blipFill>
        <a:blip xmlns:r="http://schemas.openxmlformats.org/officeDocument/2006/relationships" r:embed="rId2"/>
        <a:stretch>
          <a:fillRect/>
        </a:stretch>
      </xdr:blipFill>
      <xdr:spPr>
        <a:xfrm>
          <a:off x="4381500" y="3124200"/>
          <a:ext cx="7809524" cy="793333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121227</xdr:colOff>
      <xdr:row>35</xdr:row>
      <xdr:rowOff>34637</xdr:rowOff>
    </xdr:from>
    <xdr:to>
      <xdr:col>1</xdr:col>
      <xdr:colOff>5454465</xdr:colOff>
      <xdr:row>72</xdr:row>
      <xdr:rowOff>186137</xdr:rowOff>
    </xdr:to>
    <xdr:pic>
      <xdr:nvPicPr>
        <xdr:cNvPr id="4" name="Imagen 3">
          <a:extLst>
            <a:ext uri="{FF2B5EF4-FFF2-40B4-BE49-F238E27FC236}">
              <a16:creationId xmlns:a16="http://schemas.microsoft.com/office/drawing/2014/main" xmlns="" id="{00000000-0008-0000-0500-000004000000}"/>
            </a:ext>
          </a:extLst>
        </xdr:cNvPr>
        <xdr:cNvPicPr>
          <a:picLocks noChangeAspect="1"/>
        </xdr:cNvPicPr>
      </xdr:nvPicPr>
      <xdr:blipFill>
        <a:blip xmlns:r="http://schemas.openxmlformats.org/officeDocument/2006/relationships" r:embed="rId1"/>
        <a:stretch>
          <a:fillRect/>
        </a:stretch>
      </xdr:blipFill>
      <xdr:spPr>
        <a:xfrm>
          <a:off x="121227" y="4768562"/>
          <a:ext cx="6095238" cy="7200000"/>
        </a:xfrm>
        <a:prstGeom prst="rect">
          <a:avLst/>
        </a:prstGeom>
      </xdr:spPr>
    </xdr:pic>
    <xdr:clientData/>
  </xdr:twoCellAnchor>
  <xdr:twoCellAnchor editAs="oneCell">
    <xdr:from>
      <xdr:col>1</xdr:col>
      <xdr:colOff>5742976</xdr:colOff>
      <xdr:row>35</xdr:row>
      <xdr:rowOff>128554</xdr:rowOff>
    </xdr:from>
    <xdr:to>
      <xdr:col>7</xdr:col>
      <xdr:colOff>429844</xdr:colOff>
      <xdr:row>72</xdr:row>
      <xdr:rowOff>61006</xdr:rowOff>
    </xdr:to>
    <xdr:pic>
      <xdr:nvPicPr>
        <xdr:cNvPr id="5" name="Imagen 4">
          <a:extLst>
            <a:ext uri="{FF2B5EF4-FFF2-40B4-BE49-F238E27FC236}">
              <a16:creationId xmlns:a16="http://schemas.microsoft.com/office/drawing/2014/main" xmlns="" id="{00000000-0008-0000-0500-000005000000}"/>
            </a:ext>
          </a:extLst>
        </xdr:cNvPr>
        <xdr:cNvPicPr>
          <a:picLocks noChangeAspect="1"/>
        </xdr:cNvPicPr>
      </xdr:nvPicPr>
      <xdr:blipFill>
        <a:blip xmlns:r="http://schemas.openxmlformats.org/officeDocument/2006/relationships" r:embed="rId2"/>
        <a:stretch>
          <a:fillRect/>
        </a:stretch>
      </xdr:blipFill>
      <xdr:spPr>
        <a:xfrm>
          <a:off x="6504976" y="4862479"/>
          <a:ext cx="6231168" cy="698095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21</xdr:row>
      <xdr:rowOff>57150</xdr:rowOff>
    </xdr:from>
    <xdr:to>
      <xdr:col>1</xdr:col>
      <xdr:colOff>4400550</xdr:colOff>
      <xdr:row>57</xdr:row>
      <xdr:rowOff>6908</xdr:rowOff>
    </xdr:to>
    <xdr:pic>
      <xdr:nvPicPr>
        <xdr:cNvPr id="4" name="Imagen 3">
          <a:extLst>
            <a:ext uri="{FF2B5EF4-FFF2-40B4-BE49-F238E27FC236}">
              <a16:creationId xmlns:a16="http://schemas.microsoft.com/office/drawing/2014/main" xmlns="" id="{83DB610D-E56E-40C5-9B32-679227F9E60E}"/>
            </a:ext>
          </a:extLst>
        </xdr:cNvPr>
        <xdr:cNvPicPr>
          <a:picLocks noChangeAspect="1"/>
        </xdr:cNvPicPr>
      </xdr:nvPicPr>
      <xdr:blipFill>
        <a:blip xmlns:r="http://schemas.openxmlformats.org/officeDocument/2006/relationships" r:embed="rId1"/>
        <a:stretch>
          <a:fillRect/>
        </a:stretch>
      </xdr:blipFill>
      <xdr:spPr>
        <a:xfrm>
          <a:off x="0" y="4057650"/>
          <a:ext cx="5162550" cy="6807758"/>
        </a:xfrm>
        <a:prstGeom prst="rect">
          <a:avLst/>
        </a:prstGeom>
      </xdr:spPr>
    </xdr:pic>
    <xdr:clientData/>
  </xdr:twoCellAnchor>
  <xdr:twoCellAnchor editAs="oneCell">
    <xdr:from>
      <xdr:col>1</xdr:col>
      <xdr:colOff>4733925</xdr:colOff>
      <xdr:row>21</xdr:row>
      <xdr:rowOff>28575</xdr:rowOff>
    </xdr:from>
    <xdr:to>
      <xdr:col>5</xdr:col>
      <xdr:colOff>1418515</xdr:colOff>
      <xdr:row>46</xdr:row>
      <xdr:rowOff>56551</xdr:rowOff>
    </xdr:to>
    <xdr:pic>
      <xdr:nvPicPr>
        <xdr:cNvPr id="5" name="Imagen 4">
          <a:extLst>
            <a:ext uri="{FF2B5EF4-FFF2-40B4-BE49-F238E27FC236}">
              <a16:creationId xmlns:a16="http://schemas.microsoft.com/office/drawing/2014/main" xmlns="" id="{00000000-0008-0000-0600-000005000000}"/>
            </a:ext>
          </a:extLst>
        </xdr:cNvPr>
        <xdr:cNvPicPr>
          <a:picLocks noChangeAspect="1"/>
        </xdr:cNvPicPr>
      </xdr:nvPicPr>
      <xdr:blipFill>
        <a:blip xmlns:r="http://schemas.openxmlformats.org/officeDocument/2006/relationships" r:embed="rId2"/>
        <a:stretch>
          <a:fillRect/>
        </a:stretch>
      </xdr:blipFill>
      <xdr:spPr>
        <a:xfrm>
          <a:off x="5495925" y="4029075"/>
          <a:ext cx="5676190" cy="479047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18</xdr:row>
      <xdr:rowOff>161925</xdr:rowOff>
    </xdr:from>
    <xdr:to>
      <xdr:col>1</xdr:col>
      <xdr:colOff>3190875</xdr:colOff>
      <xdr:row>43</xdr:row>
      <xdr:rowOff>152400</xdr:rowOff>
    </xdr:to>
    <xdr:pic>
      <xdr:nvPicPr>
        <xdr:cNvPr id="4" name="Imagen 3">
          <a:extLst>
            <a:ext uri="{FF2B5EF4-FFF2-40B4-BE49-F238E27FC236}">
              <a16:creationId xmlns:a16="http://schemas.microsoft.com/office/drawing/2014/main" xmlns="" id="{DB22CCDF-0877-F383-92D0-B98032C2D3BB}"/>
            </a:ext>
          </a:extLst>
        </xdr:cNvPr>
        <xdr:cNvPicPr>
          <a:picLocks noChangeAspect="1"/>
        </xdr:cNvPicPr>
      </xdr:nvPicPr>
      <xdr:blipFill>
        <a:blip xmlns:r="http://schemas.openxmlformats.org/officeDocument/2006/relationships" r:embed="rId1"/>
        <a:stretch>
          <a:fillRect/>
        </a:stretch>
      </xdr:blipFill>
      <xdr:spPr>
        <a:xfrm>
          <a:off x="0" y="3590925"/>
          <a:ext cx="3952875" cy="4752975"/>
        </a:xfrm>
        <a:prstGeom prst="rect">
          <a:avLst/>
        </a:prstGeom>
      </xdr:spPr>
    </xdr:pic>
    <xdr:clientData/>
  </xdr:twoCellAnchor>
  <xdr:twoCellAnchor editAs="oneCell">
    <xdr:from>
      <xdr:col>1</xdr:col>
      <xdr:colOff>3781425</xdr:colOff>
      <xdr:row>19</xdr:row>
      <xdr:rowOff>76200</xdr:rowOff>
    </xdr:from>
    <xdr:to>
      <xdr:col>5</xdr:col>
      <xdr:colOff>56437</xdr:colOff>
      <xdr:row>53</xdr:row>
      <xdr:rowOff>8724</xdr:rowOff>
    </xdr:to>
    <xdr:pic>
      <xdr:nvPicPr>
        <xdr:cNvPr id="5" name="Imagen 4">
          <a:extLst>
            <a:ext uri="{FF2B5EF4-FFF2-40B4-BE49-F238E27FC236}">
              <a16:creationId xmlns:a16="http://schemas.microsoft.com/office/drawing/2014/main" xmlns="" id="{00000000-0008-0000-0700-000005000000}"/>
            </a:ext>
          </a:extLst>
        </xdr:cNvPr>
        <xdr:cNvPicPr>
          <a:picLocks noChangeAspect="1"/>
        </xdr:cNvPicPr>
      </xdr:nvPicPr>
      <xdr:blipFill>
        <a:blip xmlns:r="http://schemas.openxmlformats.org/officeDocument/2006/relationships" r:embed="rId2"/>
        <a:stretch>
          <a:fillRect/>
        </a:stretch>
      </xdr:blipFill>
      <xdr:spPr>
        <a:xfrm>
          <a:off x="4543425" y="3695700"/>
          <a:ext cx="5704762" cy="640952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651511</xdr:colOff>
      <xdr:row>18</xdr:row>
      <xdr:rowOff>131781</xdr:rowOff>
    </xdr:from>
    <xdr:to>
      <xdr:col>2</xdr:col>
      <xdr:colOff>136433</xdr:colOff>
      <xdr:row>62</xdr:row>
      <xdr:rowOff>64376</xdr:rowOff>
    </xdr:to>
    <xdr:pic>
      <xdr:nvPicPr>
        <xdr:cNvPr id="3" name="Imagen 2">
          <a:extLst>
            <a:ext uri="{FF2B5EF4-FFF2-40B4-BE49-F238E27FC236}">
              <a16:creationId xmlns:a16="http://schemas.microsoft.com/office/drawing/2014/main" xmlns="" id="{00000000-0008-0000-0800-000003000000}"/>
            </a:ext>
          </a:extLst>
        </xdr:cNvPr>
        <xdr:cNvPicPr>
          <a:picLocks noChangeAspect="1"/>
        </xdr:cNvPicPr>
      </xdr:nvPicPr>
      <xdr:blipFill>
        <a:blip xmlns:r="http://schemas.openxmlformats.org/officeDocument/2006/relationships" r:embed="rId1"/>
        <a:stretch>
          <a:fillRect/>
        </a:stretch>
      </xdr:blipFill>
      <xdr:spPr>
        <a:xfrm>
          <a:off x="1413511" y="3560781"/>
          <a:ext cx="5820952" cy="564759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9525</xdr:colOff>
      <xdr:row>15</xdr:row>
      <xdr:rowOff>152400</xdr:rowOff>
    </xdr:from>
    <xdr:to>
      <xdr:col>1</xdr:col>
      <xdr:colOff>5165983</xdr:colOff>
      <xdr:row>40</xdr:row>
      <xdr:rowOff>161242</xdr:rowOff>
    </xdr:to>
    <xdr:pic>
      <xdr:nvPicPr>
        <xdr:cNvPr id="4" name="Imagen 3">
          <a:extLst>
            <a:ext uri="{FF2B5EF4-FFF2-40B4-BE49-F238E27FC236}">
              <a16:creationId xmlns:a16="http://schemas.microsoft.com/office/drawing/2014/main" xmlns="" id="{00000000-0008-0000-0900-000004000000}"/>
            </a:ext>
          </a:extLst>
        </xdr:cNvPr>
        <xdr:cNvPicPr>
          <a:picLocks noChangeAspect="1"/>
        </xdr:cNvPicPr>
      </xdr:nvPicPr>
      <xdr:blipFill>
        <a:blip xmlns:r="http://schemas.openxmlformats.org/officeDocument/2006/relationships" r:embed="rId1"/>
        <a:stretch>
          <a:fillRect/>
        </a:stretch>
      </xdr:blipFill>
      <xdr:spPr>
        <a:xfrm>
          <a:off x="9525" y="3009900"/>
          <a:ext cx="5918458" cy="4771342"/>
        </a:xfrm>
        <a:prstGeom prst="rect">
          <a:avLst/>
        </a:prstGeom>
      </xdr:spPr>
    </xdr:pic>
    <xdr:clientData/>
  </xdr:twoCellAnchor>
  <xdr:twoCellAnchor editAs="oneCell">
    <xdr:from>
      <xdr:col>1</xdr:col>
      <xdr:colOff>5419725</xdr:colOff>
      <xdr:row>15</xdr:row>
      <xdr:rowOff>104774</xdr:rowOff>
    </xdr:from>
    <xdr:to>
      <xdr:col>9</xdr:col>
      <xdr:colOff>188119</xdr:colOff>
      <xdr:row>40</xdr:row>
      <xdr:rowOff>38099</xdr:rowOff>
    </xdr:to>
    <xdr:pic>
      <xdr:nvPicPr>
        <xdr:cNvPr id="5" name="Imagen 4">
          <a:extLst>
            <a:ext uri="{FF2B5EF4-FFF2-40B4-BE49-F238E27FC236}">
              <a16:creationId xmlns:a16="http://schemas.microsoft.com/office/drawing/2014/main" xmlns="" id="{00000000-0008-0000-0900-000005000000}"/>
            </a:ext>
          </a:extLst>
        </xdr:cNvPr>
        <xdr:cNvPicPr>
          <a:picLocks noChangeAspect="1"/>
        </xdr:cNvPicPr>
      </xdr:nvPicPr>
      <xdr:blipFill>
        <a:blip xmlns:r="http://schemas.openxmlformats.org/officeDocument/2006/relationships" r:embed="rId2"/>
        <a:stretch>
          <a:fillRect/>
        </a:stretch>
      </xdr:blipFill>
      <xdr:spPr>
        <a:xfrm>
          <a:off x="6181725" y="2962274"/>
          <a:ext cx="7246144" cy="46958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disenoelectrico/OneDrive%20-%20ELECTRIFICADORA%20DEL%20HUILA%20S.%20A.%20E.S.%20P/PROYECTOS%20ELECTROHUILA/SEGUNDO%20CIRCUITO%20DE%20PALERMO/Apus%2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supuesto"/>
      <sheetName val="APU_P"/>
      <sheetName val="Info_P"/>
      <sheetName val="L.mat"/>
      <sheetName val="Mat."/>
      <sheetName val="BDP"/>
      <sheetName val="P103N2"/>
      <sheetName val="P103N3"/>
      <sheetName val="523"/>
      <sheetName val="550"/>
      <sheetName val="560N2"/>
      <sheetName val="560N3"/>
      <sheetName val="562N3"/>
      <sheetName val="580N2"/>
      <sheetName val="HG-P"/>
      <sheetName val="HG-R"/>
      <sheetName val="555N3"/>
      <sheetName val="619N1"/>
      <sheetName val="Ret. Dir"/>
      <sheetName val="Ret.C.G."/>
      <sheetName val="SPT_S18"/>
      <sheetName val="4.1"/>
      <sheetName val="4.2"/>
      <sheetName val="4.3"/>
      <sheetName val="4.4"/>
      <sheetName val="4.5"/>
      <sheetName val="4.6"/>
      <sheetName val="4.7"/>
      <sheetName val="4.8"/>
      <sheetName val="4.9"/>
      <sheetName val="4.11"/>
      <sheetName val="4.12"/>
      <sheetName val="4.13"/>
      <sheetName val="4.14"/>
      <sheetName val="4.10"/>
      <sheetName val="4.15"/>
      <sheetName val="4.16"/>
      <sheetName val="4.18"/>
      <sheetName val="4.19"/>
      <sheetName val="4.20"/>
      <sheetName val="4.21"/>
      <sheetName val="4.22"/>
      <sheetName val="4.23"/>
      <sheetName val="4.24"/>
      <sheetName val="4.25"/>
      <sheetName val="4.26"/>
      <sheetName val="4.27"/>
      <sheetName val="4.28"/>
      <sheetName val="4.29"/>
      <sheetName val="4.30"/>
      <sheetName val="4.31"/>
      <sheetName val="4.32"/>
      <sheetName val="4.33"/>
      <sheetName val="4.34"/>
      <sheetName val="4.35"/>
      <sheetName val="4.36"/>
      <sheetName val="4.37"/>
      <sheetName val="4.38"/>
      <sheetName val="4.39"/>
      <sheetName val="4.40"/>
      <sheetName val="4.41"/>
      <sheetName val="4.42"/>
      <sheetName val="4.43"/>
      <sheetName val="4.44"/>
      <sheetName val="4.45"/>
      <sheetName val="4.46"/>
      <sheetName val="4.47"/>
      <sheetName val="4.48"/>
      <sheetName val="4.51"/>
      <sheetName val="4.52"/>
      <sheetName val="4.53"/>
      <sheetName val="4.54"/>
      <sheetName val="4.49"/>
      <sheetName val="4.50"/>
      <sheetName val="LA206"/>
      <sheetName val="R131"/>
      <sheetName val="P102"/>
      <sheetName val="1.1"/>
      <sheetName val="1.2"/>
      <sheetName val="1.3"/>
      <sheetName val="1.5"/>
      <sheetName val="1.6"/>
      <sheetName val="1.7."/>
      <sheetName val="1.8."/>
      <sheetName val="1.9."/>
      <sheetName val="1.10."/>
      <sheetName val="1.11."/>
      <sheetName val="1.12."/>
      <sheetName val="1.13."/>
      <sheetName val="1.14."/>
      <sheetName val="1.15."/>
      <sheetName val="1.16."/>
      <sheetName val="1.17."/>
      <sheetName val="1.18."/>
      <sheetName val="1.19."/>
      <sheetName val="1.20."/>
      <sheetName val="1.21"/>
      <sheetName val="1.22"/>
      <sheetName val="1.23"/>
      <sheetName val="1.24"/>
      <sheetName val="1.25"/>
      <sheetName val="1.27"/>
      <sheetName val="1.26"/>
      <sheetName val="1.28"/>
      <sheetName val="1.29"/>
      <sheetName val="1.30"/>
      <sheetName val="1.31"/>
      <sheetName val="1.32"/>
      <sheetName val="1.34."/>
      <sheetName val="1.33"/>
      <sheetName val="2.1."/>
      <sheetName val="2.2."/>
      <sheetName val="2.3."/>
      <sheetName val="2.4."/>
      <sheetName val="2.5."/>
      <sheetName val="2.6."/>
      <sheetName val="3.1"/>
      <sheetName val="3.2"/>
    </sheetNames>
    <sheetDataSet>
      <sheetData sheetId="0"/>
      <sheetData sheetId="1"/>
      <sheetData sheetId="2">
        <row r="20">
          <cell r="B20">
            <v>1</v>
          </cell>
        </row>
      </sheetData>
      <sheetData sheetId="3">
        <row r="2">
          <cell r="A2">
            <v>243</v>
          </cell>
          <cell r="B2" t="str">
            <v>CRUCETA METÁLICA DE ÁNGULO GALVANIZADO DE 4 M DE LONGITUD. CALIBRE (76*76*6) MM</v>
          </cell>
        </row>
        <row r="3">
          <cell r="A3">
            <v>268</v>
          </cell>
          <cell r="B3" t="str">
            <v>CRUCETA METÁLICA DE ÁNGULO GALVANIZADO DE 2 M DE LONGITUD. CALIBRE (64*64*5) MM</v>
          </cell>
        </row>
        <row r="4">
          <cell r="A4">
            <v>271</v>
          </cell>
          <cell r="B4" t="str">
            <v>CRUCETA METÁLICA DE ÁNGULO GALVANIZADO DE 1,5 M DE LONGITUD. CALIBRE (63*63*5) MM</v>
          </cell>
        </row>
        <row r="5">
          <cell r="A5">
            <v>332</v>
          </cell>
          <cell r="B5" t="str">
            <v xml:space="preserve">DIAGONAL RECTA EN ÁNGULO PARA CRUCETA METÁLICA DE (38*38*5)MM - LONGITUD 1100MM </v>
          </cell>
        </row>
        <row r="6">
          <cell r="A6">
            <v>333</v>
          </cell>
          <cell r="B6" t="str">
            <v xml:space="preserve">DIAGONAL RECTA EN ÁNGULO PARA CRUCETA METÁLICA DE (38*38*5)MM - LONGITUD 680MM </v>
          </cell>
        </row>
        <row r="7">
          <cell r="A7">
            <v>351</v>
          </cell>
          <cell r="B7" t="str">
            <v>DIAGONAL DE ARRIOSTRAMIENTO EN X DE 3M DE LONGITUD. CALIBRE (64*64*5) MM.</v>
          </cell>
        </row>
        <row r="8">
          <cell r="A8">
            <v>511</v>
          </cell>
          <cell r="B8" t="str">
            <v>ESPIGO DE ACERO GALVANIZADO ALTURA 150 MM DIAMETRO 19 MM PARA CRUCETA METÁLICA</v>
          </cell>
        </row>
        <row r="9">
          <cell r="A9">
            <v>512</v>
          </cell>
          <cell r="B9" t="str">
            <v>ESPIGO DE ACERO GALVANIZADO ALTURA 330 MM DIÁMETRO 35 MM PARA CRUCETA METÁLICA</v>
          </cell>
        </row>
        <row r="10">
          <cell r="A10">
            <v>601</v>
          </cell>
          <cell r="B10" t="str">
            <v>AISLADOR TIPO DISCO DE HORQUILLA. DIAMETRO 152 MM 13,2 KV ANSI 52-1</v>
          </cell>
        </row>
        <row r="11">
          <cell r="A11">
            <v>603</v>
          </cell>
          <cell r="B11" t="str">
            <v>AISLADOR TIPO DISCO DE HORQUILLA. DIAMETRO 254 MM 34.5 KV ANSI 52-4</v>
          </cell>
        </row>
        <row r="12">
          <cell r="A12">
            <v>611</v>
          </cell>
          <cell r="B12" t="str">
            <v>AISLADOR TIPO ESPIGO ROSCA 25,4MM 15kV ANSI 55-5</v>
          </cell>
        </row>
        <row r="13">
          <cell r="A13">
            <v>613</v>
          </cell>
          <cell r="B13" t="str">
            <v>AISLADOR TIPO ESPIGO ROSCA 35MM 15kV ANSI 56-3</v>
          </cell>
        </row>
        <row r="14">
          <cell r="A14">
            <v>621</v>
          </cell>
          <cell r="B14" t="str">
            <v>AISLADOR TIPO CARRETE. ALTURA 76,2 MM ANSI 53-3</v>
          </cell>
        </row>
        <row r="15">
          <cell r="A15">
            <v>634</v>
          </cell>
          <cell r="B15" t="str">
            <v>AISLADOR TIPO TENSOR ANSI 54-4 DE 6 3/4" PARA 34.5 KV</v>
          </cell>
        </row>
        <row r="16">
          <cell r="A16">
            <v>651</v>
          </cell>
          <cell r="B16" t="str">
            <v>AISLADOR DE SUSPENSIÓN EN RESINA EPÓXICA 15kV</v>
          </cell>
        </row>
        <row r="17">
          <cell r="A17">
            <v>652</v>
          </cell>
          <cell r="B17" t="str">
            <v>AISLADOR DE SUSPENSIÓN EN RESINA EPÓXICA – TENSIÓN NOMINAL 34,5kV</v>
          </cell>
        </row>
        <row r="18">
          <cell r="A18">
            <v>701</v>
          </cell>
          <cell r="B18" t="str">
            <v>GRAPA TERMINAL O DE RETENCIÓN EN ALEACIÓN DE ALUMINIO DE 2 PERSNOS. CONDUCTORES AWG-MCM 5 - 2/0. 3000 KGF.</v>
          </cell>
        </row>
        <row r="19">
          <cell r="A19">
            <v>703</v>
          </cell>
          <cell r="B19" t="str">
            <v>GRAPA TERMINAL O DE RETENCIÓN EN ALEACIÓN DE ALUMINIO DE 4 PERNOS. CONDUCTORES AWG-MCM 5 - 2/0. 5000 KGF</v>
          </cell>
        </row>
        <row r="20">
          <cell r="A20">
            <v>711</v>
          </cell>
          <cell r="B20" t="str">
            <v>GRAPA TERMINAL O DE RETENCIÓN EN ACERO GALVANIZADO. CONDUCTORES AWG-MCM 6 - 2/0. 6000 KGF.</v>
          </cell>
        </row>
        <row r="21">
          <cell r="A21">
            <v>771</v>
          </cell>
          <cell r="B21" t="str">
            <v>GRAPA PRENSADORA. DIÁMETRO DEL CONDUCTOR 6,35MM - 9,18MM DIMENSIONES 150*15MM</v>
          </cell>
        </row>
        <row r="22">
          <cell r="A22">
            <v>795</v>
          </cell>
          <cell r="B22" t="str">
            <v>GRAPA OPERAR EN CALIENTE - CONDUCTOR AWG-MCM 6-400. DIÁMETRO 4 - 13,5 MM</v>
          </cell>
        </row>
        <row r="23">
          <cell r="A23">
            <v>802</v>
          </cell>
          <cell r="B23" t="str">
            <v>ALAMBRES DESNUDOS DE COBRE, CALIBRE No. 4 AWG</v>
          </cell>
        </row>
        <row r="24">
          <cell r="A24">
            <v>803</v>
          </cell>
          <cell r="B24" t="str">
            <v>CABLE DE COBRE DESNUDO CALIBRE 4 AWG</v>
          </cell>
        </row>
        <row r="25">
          <cell r="A25">
            <v>1021</v>
          </cell>
          <cell r="B25" t="str">
            <v>CONECTOR DE RANURAS PARALELAS DE UN PERNO. DIMENSIONES 35*45*45 MM</v>
          </cell>
        </row>
        <row r="26">
          <cell r="A26">
            <v>1031</v>
          </cell>
          <cell r="B26" t="str">
            <v>CONECTOR DE RANURAS PARALELAS DE DOS PERNOS. DIMENSIONES 70*45*45 MM</v>
          </cell>
        </row>
        <row r="27">
          <cell r="A27">
            <v>1053</v>
          </cell>
          <cell r="B27" t="str">
            <v>CONECTOR DE COMPRESIÓN TIPO H (2 - 1/0 AWG)</v>
          </cell>
        </row>
        <row r="28">
          <cell r="A28">
            <v>1101</v>
          </cell>
          <cell r="B28" t="str">
            <v>GUARDACABODE ACERO GALVANIZADO PARA CABLE DE 15,87MM</v>
          </cell>
        </row>
        <row r="29">
          <cell r="A29">
            <v>1202</v>
          </cell>
          <cell r="B29" t="str">
            <v>COLLARÍN SIN SALIDA EN PLATINA DE HIERRO GALVANIZADO. DIAMETRO DEL POSTE 15 - 20 CM</v>
          </cell>
        </row>
        <row r="30">
          <cell r="A30">
            <v>1204</v>
          </cell>
          <cell r="B30" t="str">
            <v>COLLARÍN SIN SALIDA EN PLATINA DE HIERRO GALVANIZADO. DIAMETRO DEL POSTE 20 - 25 CM</v>
          </cell>
        </row>
        <row r="31">
          <cell r="A31">
            <v>1213</v>
          </cell>
          <cell r="B31" t="str">
            <v>COLLARÍN DE UNA SALIDA EN PLATINA DE HIERRO GALVANIZADO. DIAMETRO DEL POSTE 17 - 22 CM</v>
          </cell>
        </row>
        <row r="32">
          <cell r="A32">
            <v>1214</v>
          </cell>
          <cell r="B32" t="str">
            <v>COLLARÍN DE UNA SALIDA EN PLATINA DE HIERRO GALVANIZADO. DIAMETRO DEL POSTE 20 - 25 CM</v>
          </cell>
        </row>
        <row r="33">
          <cell r="A33">
            <v>1215</v>
          </cell>
          <cell r="B33" t="str">
            <v>COLLARÍN DE UNA SALIDA EN PLATINA DE HIERRO GALVANIZADO. DIAMETRO DEL POSTE 25 - 30 CM</v>
          </cell>
        </row>
        <row r="34">
          <cell r="A34">
            <v>1223</v>
          </cell>
          <cell r="B34" t="str">
            <v>COLLARÍN DE DOS SALIDAS EN PLATINA DE HIERRO GALVANIZADO. DIAMETRO DEL POSTE 17 - 22 CM</v>
          </cell>
        </row>
        <row r="35">
          <cell r="A35">
            <v>1224</v>
          </cell>
          <cell r="B35" t="str">
            <v>COLLARÍN DE DOS SALIDAS EN PLATINA DE HIERRO GALVANIZADO. DIAMETRO DEL POSTE 20 - 25 CM</v>
          </cell>
        </row>
        <row r="36">
          <cell r="A36">
            <v>1272</v>
          </cell>
          <cell r="B36" t="str">
            <v>COLLARÍN PARA TRANSFORMADOR - DIÁMETRO DEL POSTE 17 - 22 CM</v>
          </cell>
        </row>
        <row r="37">
          <cell r="A37">
            <v>1281</v>
          </cell>
          <cell r="B37" t="str">
            <v>CINTA DE ACERO INOXIDABLE DIMENSIONES 12,7 MM</v>
          </cell>
        </row>
        <row r="38">
          <cell r="A38">
            <v>1291</v>
          </cell>
          <cell r="B38" t="str">
            <v>HEBILLA DE ACERO INOXIDABLE DIMENSIONES 12,7 MM</v>
          </cell>
        </row>
        <row r="39">
          <cell r="A39">
            <v>1311</v>
          </cell>
          <cell r="B39" t="str">
            <v>SOPORTE PARA FINAL DE CIRCUITO EN RED COMPACTA 15 Kv</v>
          </cell>
        </row>
        <row r="40">
          <cell r="A40">
            <v>1312</v>
          </cell>
          <cell r="B40" t="str">
            <v>SOPORTE PARA FINAL DE CIRCUITO EN RED COMPACTA 34,5kV</v>
          </cell>
        </row>
        <row r="41">
          <cell r="A41">
            <v>1411</v>
          </cell>
          <cell r="B41" t="str">
            <v>VARILLA DE PUESTA A TIERRA DE 15,88*2438 MM</v>
          </cell>
        </row>
        <row r="42">
          <cell r="A42">
            <v>1601</v>
          </cell>
          <cell r="B42" t="str">
            <v>ESLABÓN EN U CON PASADOR. DIMENSIONES 51 MM 8000 KGF</v>
          </cell>
        </row>
        <row r="43">
          <cell r="A43">
            <v>1661</v>
          </cell>
          <cell r="B43" t="str">
            <v>PERNO EN U PARA ESTRUCTURA EN SUSPENSIÓN 5.400KGF. 51*32*38 mm 12000 LBF</v>
          </cell>
        </row>
        <row r="44">
          <cell r="A44">
            <v>1803</v>
          </cell>
          <cell r="B44" t="str">
            <v>PERCHA ED HIERRO FORJADAS Y GALVANIZADAS EN CALIENTE, TRES PUESTOS</v>
          </cell>
        </row>
        <row r="45">
          <cell r="A45">
            <v>1903</v>
          </cell>
          <cell r="B45" t="str">
            <v>BAYONETA SENCILLA, ESTRUCTURA EN ALINEAMIETO, 2 PERFORACIONES 11/16" DE 1,5 M</v>
          </cell>
        </row>
        <row r="46">
          <cell r="A46">
            <v>1923</v>
          </cell>
          <cell r="B46" t="str">
            <v>BAYONETA DOBLE, PARA ESTRUCTURA DE RETENCIÓN, TIPO ÁNGULO(2"X2"X1/4"). DE 1.5 M (51X51X6,4) MM</v>
          </cell>
        </row>
        <row r="47">
          <cell r="A47">
            <v>1924</v>
          </cell>
          <cell r="B47" t="str">
            <v>BAYONETA DOBLE, PARA ESTRUCTURA DE RETENCIÓN, TIPO ÁNGULO (2"X2"X1/4"). DE 2 M (51X51X6,4) MM</v>
          </cell>
        </row>
        <row r="48">
          <cell r="A48">
            <v>2014</v>
          </cell>
          <cell r="B48" t="str">
            <v>PERNO DE MÁQUINA DE HIERRO GALVANIZADO CON CABEZA Y TUERCA CUADRADA. DIAMETRO 13 MM. LARGO 51 MM.</v>
          </cell>
        </row>
        <row r="49">
          <cell r="A49">
            <v>2034</v>
          </cell>
          <cell r="B49" t="str">
            <v>PERNO DE MÁQUINA DE HIERRO GALVANIZADO CON CABEZA Y TUERCA CUADRADA. DIAMETRO 16 MM. LARGO 254 MM.</v>
          </cell>
        </row>
        <row r="50">
          <cell r="A50">
            <v>2051</v>
          </cell>
          <cell r="B50" t="str">
            <v>PERNO DE MÁQUINA DE HIERRO GALVANIZADO CON CABEZA Y TUERCA CUADRADA. DIAMETRO 19 MM. LARGO 51 MM.</v>
          </cell>
        </row>
        <row r="51">
          <cell r="A51">
            <v>2102</v>
          </cell>
          <cell r="B51" t="str">
            <v>ESPÁRRAGO DE HIERRO GALVANIZADO ROSCADO EN TODA SU LONGITUD, 4 TUERCAS. DIAMETRO 16 MM LONGITUD 305 MM</v>
          </cell>
        </row>
        <row r="52">
          <cell r="A52">
            <v>2103</v>
          </cell>
          <cell r="B52" t="str">
            <v>ESPÁRRAGO DE HIERRO GALVANIZADO ROSCADO EN TODA SU LONGITUD, 4 TUERCAS. DIAMETRO 16 MM LONGITUD 356 MM</v>
          </cell>
        </row>
        <row r="53">
          <cell r="A53">
            <v>2105</v>
          </cell>
          <cell r="B53" t="str">
            <v>ESPÁRRAGO DE HIERRO GALVANIZADO ROSCADO EN TODA SU LONGITUD, 4 TUERCAS. DIAMETRO 16 MM LONGITUD 458 MM</v>
          </cell>
        </row>
        <row r="54">
          <cell r="A54">
            <v>2201</v>
          </cell>
          <cell r="B54" t="str">
            <v>PERNO DE OJO – DOS TUERCAS – DIÁMETRO 16 MM – LONGITUD 102 MM</v>
          </cell>
        </row>
        <row r="55">
          <cell r="A55">
            <v>2204</v>
          </cell>
          <cell r="B55" t="str">
            <v>PERNO DE OJO – DOS TUERCAS – DIÁMETRO 16 MM – LONGITUD 254 MM</v>
          </cell>
        </row>
        <row r="56">
          <cell r="A56">
            <v>2205</v>
          </cell>
          <cell r="B56" t="str">
            <v>PERNO DE OJO – DOS TUERCAS – DIÁMETRO 16 MM – LONGITUD 304 MM</v>
          </cell>
        </row>
        <row r="57">
          <cell r="A57">
            <v>2351</v>
          </cell>
          <cell r="B57" t="str">
            <v>TORNILLO DE CARRUAJE - DIÁMETRO 16 MM - LONGITUD 38 MM</v>
          </cell>
        </row>
        <row r="58">
          <cell r="A58">
            <v>2412</v>
          </cell>
          <cell r="B58" t="str">
            <v>ARANDELA CUADRADA PLANA DE 51*17 MM Ø= 16 MM (2"X2"X5/8")</v>
          </cell>
        </row>
        <row r="59">
          <cell r="A59">
            <v>2433</v>
          </cell>
          <cell r="B59" t="str">
            <v>ARANDELA DE PRESIÓN DE Ø= 26 MM PARA PERNO Ø= 13 MM (1/2")</v>
          </cell>
        </row>
        <row r="60">
          <cell r="A60">
            <v>2434</v>
          </cell>
          <cell r="B60" t="str">
            <v>ARANDELA DE PRESIÓN DE Ø= 26 MM PARA PERNO Ø= 16 MM (5/8")</v>
          </cell>
        </row>
        <row r="61">
          <cell r="A61">
            <v>2435</v>
          </cell>
          <cell r="B61" t="str">
            <v>ARANDELA DE PRESIÓN DE Ø= 32 MM PARA PERNO Ø= 19 MM (3/4")</v>
          </cell>
        </row>
        <row r="62">
          <cell r="A62">
            <v>2512</v>
          </cell>
          <cell r="B62" t="str">
            <v>TUERCA DE OJO ALARGADO PARA PERNO 16 MM</v>
          </cell>
        </row>
        <row r="63">
          <cell r="A63">
            <v>2601</v>
          </cell>
          <cell r="B63" t="str">
            <v>VARILLA DE ANCLAJE CON OJO - DIÁMETRO 16MM LONGITUD 1,8M</v>
          </cell>
        </row>
        <row r="64">
          <cell r="A64">
            <v>2701</v>
          </cell>
          <cell r="B64" t="str">
            <v>VIGUETA DE ANCLAJE FE=2500 PSI ES=1400K/CM^2</v>
          </cell>
        </row>
        <row r="65">
          <cell r="A65">
            <v>2815</v>
          </cell>
          <cell r="B65" t="str">
            <v>CABLE DE ACERO GALVANIZADO TIPO SUPERRRESISTENTE PARA TEMPLETE DE 9,5 MM CON CARGA DE ROTURA 6980 KGF</v>
          </cell>
        </row>
        <row r="66">
          <cell r="A66">
            <v>2901</v>
          </cell>
          <cell r="B66" t="str">
            <v>ESTRIBOS PARA NIVEL 1</v>
          </cell>
        </row>
        <row r="67">
          <cell r="A67">
            <v>2902</v>
          </cell>
          <cell r="B67" t="str">
            <v>ESTRIBOS PARA NIVEL 2</v>
          </cell>
        </row>
        <row r="68">
          <cell r="A68">
            <v>3101</v>
          </cell>
          <cell r="B68" t="str">
            <v>PARARRRAYOS DE 10,5kV - 10kA</v>
          </cell>
        </row>
        <row r="69">
          <cell r="A69">
            <v>3301</v>
          </cell>
          <cell r="B69" t="str">
            <v>ACCESORIOS PARA TEMPLETE CUERDA GUITARRA</v>
          </cell>
        </row>
        <row r="70">
          <cell r="A70">
            <v>3302</v>
          </cell>
          <cell r="B70" t="str">
            <v xml:space="preserve">BRAZO ANTIBALANCEO PARA 15kV </v>
          </cell>
        </row>
        <row r="71">
          <cell r="A71">
            <v>3303</v>
          </cell>
          <cell r="B71" t="str">
            <v>BRAZO ANTI-BALANCEO PARA 34,5kV</v>
          </cell>
        </row>
        <row r="72">
          <cell r="A72">
            <v>3402</v>
          </cell>
          <cell r="B72" t="str">
            <v>CORTACIRCUITOS 15kV MONOPOLAR</v>
          </cell>
        </row>
        <row r="73">
          <cell r="A73">
            <v>3500</v>
          </cell>
          <cell r="B73" t="str">
            <v>AISLADOR POLIMÉRICO TIPO PIN SENCILLO 13,2 kV ANSI 55-4</v>
          </cell>
        </row>
        <row r="74">
          <cell r="A74">
            <v>3501</v>
          </cell>
          <cell r="B74" t="str">
            <v>AISLADOR POLIMÉRICO TIPO PIN SENCILLO 34,5kV ANSI 55-6</v>
          </cell>
        </row>
        <row r="75">
          <cell r="A75">
            <v>3504</v>
          </cell>
          <cell r="B75" t="str">
            <v>ESPACIADOR ANGULAR PARA RED COMPACTA DE 15kV</v>
          </cell>
        </row>
        <row r="76">
          <cell r="A76">
            <v>3505</v>
          </cell>
          <cell r="B76" t="str">
            <v>ESPACIADOR ANGULAR PARA RED COMPACTA DE 34,5kV</v>
          </cell>
        </row>
        <row r="77">
          <cell r="A77">
            <v>3506</v>
          </cell>
          <cell r="B77" t="str">
            <v>SOPORTE PARA ÁNGULOS TIPO C</v>
          </cell>
        </row>
        <row r="78">
          <cell r="A78">
            <v>3507</v>
          </cell>
          <cell r="B78" t="str">
            <v>ANILLOS ELASTROMÉRICOS DE AMARRAR PARA ESPACIADOR</v>
          </cell>
        </row>
        <row r="79">
          <cell r="A79">
            <v>3508</v>
          </cell>
          <cell r="B79" t="str">
            <v>AMARRE METÁLICO PARA CABLE MENSAJERO</v>
          </cell>
        </row>
        <row r="80">
          <cell r="A80">
            <v>3509</v>
          </cell>
          <cell r="B80" t="str">
            <v>GRAPA DE RETENCIÓN POLIMÉRICA</v>
          </cell>
        </row>
        <row r="81">
          <cell r="A81">
            <v>3510</v>
          </cell>
          <cell r="B81" t="str">
            <v>AMARRE PREFORMADOR PARA CABLE AISLADO 15 kV</v>
          </cell>
        </row>
        <row r="82">
          <cell r="A82">
            <v>3511</v>
          </cell>
          <cell r="B82" t="str">
            <v xml:space="preserve">AMARRE PREFORMADOR PARA CABLE AISLADO 35 kV </v>
          </cell>
        </row>
        <row r="83">
          <cell r="A83">
            <v>3516</v>
          </cell>
          <cell r="B83" t="str">
            <v>SOPORTE ANGULAR DE DOS BRAZOS 35 Kv</v>
          </cell>
        </row>
        <row r="84">
          <cell r="A84">
            <v>3517</v>
          </cell>
          <cell r="B84" t="str">
            <v>SOPORTE TANGENCIAL 15kV</v>
          </cell>
        </row>
        <row r="85">
          <cell r="A85">
            <v>3518</v>
          </cell>
          <cell r="B85" t="str">
            <v>SOPORTE TANGENCIAL 35kV</v>
          </cell>
        </row>
        <row r="86">
          <cell r="A86">
            <v>3520</v>
          </cell>
          <cell r="B86" t="str">
            <v xml:space="preserve">CABLE SEMIAISLADO 1 CM2 O 4/0 AWG </v>
          </cell>
        </row>
        <row r="87">
          <cell r="A87">
            <v>3530</v>
          </cell>
          <cell r="B87" t="str">
            <v>PLATINA PARA SOPORTE DE DOS AISLADORES</v>
          </cell>
        </row>
        <row r="88">
          <cell r="A88">
            <v>8153</v>
          </cell>
          <cell r="B88" t="str">
            <v>DUCTO FLEXIBLE - DIMENSIONES 1"(25,4MM)</v>
          </cell>
        </row>
        <row r="89">
          <cell r="A89">
            <v>41062</v>
          </cell>
          <cell r="B89" t="str">
            <v>CONECTOR TIPO TORNILLO PARA PUESTA A TIERRA</v>
          </cell>
        </row>
        <row r="90">
          <cell r="A90" t="str">
            <v>D</v>
          </cell>
          <cell r="B90" t="str">
            <v xml:space="preserve">CONECTOR DE COMPRESIÓN TIPO C EN COBRE </v>
          </cell>
        </row>
        <row r="91">
          <cell r="A91" t="str">
            <v>E</v>
          </cell>
          <cell r="B91" t="str">
            <v>CONECTOR DE COMPRESIÓN TIPO PALA 4 AWG DE 1 HUECO</v>
          </cell>
        </row>
        <row r="92">
          <cell r="A92" t="str">
            <v>F</v>
          </cell>
          <cell r="B92" t="str">
            <v>CONECTOS COMPRESIÓN TIPO H</v>
          </cell>
        </row>
        <row r="93">
          <cell r="A93" t="str">
            <v>G</v>
          </cell>
          <cell r="B93" t="str">
            <v>TORNILLO EN ACERO GALVANIZADO DE CABEZA Y TUERCA HEXAGONAL 3/8" X 1" CON ARNDELA REDONDA DE 3/8"</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Set>
  </externalBook>
</externalLink>
</file>

<file path=xl/tables/table1.xml><?xml version="1.0" encoding="utf-8"?>
<table xmlns="http://schemas.openxmlformats.org/spreadsheetml/2006/main" id="1" name="Tabla1" displayName="Tabla1" ref="A4:K41" totalsRowCount="1" headerRowDxfId="192" totalsRowDxfId="189" headerRowBorderDxfId="191" tableBorderDxfId="190" totalsRowBorderDxfId="188">
  <autoFilter ref="A4:K40"/>
  <tableColumns count="11">
    <tableColumn id="1" name="No." totalsRowLabel="4.1" dataDxfId="187" totalsRowDxfId="186"/>
    <tableColumn id="2" name="DESCRIPCIÓN" totalsRowFunction="custom" dataDxfId="185" totalsRowDxfId="184">
      <totalsRowFormula>'4.1'!B6:G6</totalsRowFormula>
    </tableColumn>
    <tableColumn id="4" name="UNIDAD" totalsRowLabel="UND" dataDxfId="183" totalsRowDxfId="182"/>
    <tableColumn id="3" name="CANTIDAD" totalsRowFunction="custom" dataDxfId="181" totalsRowDxfId="180">
      <totalsRowFormula>APU_P!N42</totalsRowFormula>
    </tableColumn>
    <tableColumn id="5" name="A. MATERIAL" totalsRowFunction="custom" dataDxfId="179" totalsRowDxfId="178" dataCellStyle="Moneda [0]">
      <totalsRowFormula>'4.1'!$H$22</totalsRowFormula>
    </tableColumn>
    <tableColumn id="8" name="B.  MANO DE OBRA" totalsRowFunction="custom" dataDxfId="177" totalsRowDxfId="176" dataCellStyle="Moneda [0]">
      <totalsRowFormula>'4.1'!$H$39</totalsRowFormula>
    </tableColumn>
    <tableColumn id="9" name="C.  SERVICIO, EQUIPO, HERRAMIENTAS Y HSE" totalsRowFunction="custom" dataDxfId="175" totalsRowDxfId="174" dataCellStyle="Moneda [0]">
      <totalsRowFormula>'4.1'!$H$56</totalsRowFormula>
    </tableColumn>
    <tableColumn id="10" name="D.  TRANSPORTE" totalsRowFunction="custom" dataDxfId="173" totalsRowDxfId="172" dataCellStyle="Moneda [0]">
      <totalsRowFormula>'4.1'!$H$63</totalsRowFormula>
    </tableColumn>
    <tableColumn id="11" name="E.  VIATICOS" totalsRowFunction="custom" dataDxfId="171" totalsRowDxfId="170" dataCellStyle="Moneda [0]">
      <totalsRowFormula>'4.1'!$H$70</totalsRowFormula>
    </tableColumn>
    <tableColumn id="6" name="PRECIO UNITARIO" totalsRowFunction="custom" dataDxfId="169" totalsRowDxfId="168">
      <totalsRowFormula>'4.1'!$F$4</totalsRowFormula>
    </tableColumn>
    <tableColumn id="7" name="PRECIO TOTAL" totalsRowFunction="custom" dataDxfId="167" totalsRowDxfId="166">
      <calculatedColumnFormula>Tabla1[[#This Row],[CANTIDAD]]*Tabla1[[#This Row],[PRECIO UNITARIO]]</calculatedColumnFormula>
      <totalsRowFormula>ROUNDUP(D41*J41,0)</totalsRowFormula>
    </tableColumn>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8">
    <tabColor theme="9" tint="0.39997558519241921"/>
  </sheetPr>
  <dimension ref="A1:M82"/>
  <sheetViews>
    <sheetView tabSelected="1" zoomScale="70" zoomScaleNormal="70" workbookViewId="0">
      <pane xSplit="1" ySplit="4" topLeftCell="B29" activePane="bottomRight" state="frozen"/>
      <selection pane="topRight" activeCell="B1" sqref="B1"/>
      <selection pane="bottomLeft" activeCell="A5" sqref="A5"/>
      <selection pane="bottomRight" activeCell="E67" sqref="E67"/>
    </sheetView>
  </sheetViews>
  <sheetFormatPr baseColWidth="10" defaultColWidth="11.42578125" defaultRowHeight="15" outlineLevelRow="2"/>
  <cols>
    <col min="1" max="1" width="8.7109375" style="1" bestFit="1" customWidth="1"/>
    <col min="2" max="2" width="97" style="83" customWidth="1"/>
    <col min="3" max="3" width="17.140625" style="117" bestFit="1" customWidth="1"/>
    <col min="4" max="4" width="14.85546875" style="97" bestFit="1" customWidth="1"/>
    <col min="5" max="5" width="20.28515625" style="214" bestFit="1" customWidth="1"/>
    <col min="6" max="6" width="20" style="214" bestFit="1" customWidth="1"/>
    <col min="7" max="7" width="23.42578125" style="214" bestFit="1" customWidth="1"/>
    <col min="8" max="8" width="21" style="214" bestFit="1" customWidth="1"/>
    <col min="9" max="9" width="20.140625" style="214" bestFit="1" customWidth="1"/>
    <col min="10" max="10" width="30.7109375" style="98" bestFit="1" customWidth="1"/>
    <col min="11" max="11" width="30.7109375" customWidth="1"/>
    <col min="13" max="13" width="17.7109375" style="211" customWidth="1"/>
  </cols>
  <sheetData>
    <row r="1" spans="1:11" ht="15.75" thickBot="1"/>
    <row r="2" spans="1:11" ht="18.75">
      <c r="A2" s="343" t="s">
        <v>0</v>
      </c>
      <c r="B2" s="344"/>
      <c r="C2" s="344"/>
      <c r="D2" s="345"/>
      <c r="E2" s="215"/>
      <c r="F2" s="215"/>
      <c r="G2" s="215"/>
      <c r="H2" s="215"/>
      <c r="I2" s="215"/>
      <c r="J2" s="349"/>
      <c r="K2" s="350"/>
    </row>
    <row r="3" spans="1:11" ht="29.25" customHeight="1">
      <c r="A3" s="346"/>
      <c r="B3" s="347"/>
      <c r="C3" s="347"/>
      <c r="D3" s="348"/>
      <c r="E3" s="216"/>
      <c r="F3" s="216"/>
      <c r="G3" s="216"/>
      <c r="H3" s="216"/>
      <c r="I3" s="216"/>
      <c r="J3" s="351"/>
      <c r="K3" s="352"/>
    </row>
    <row r="4" spans="1:11" ht="30">
      <c r="A4" s="120" t="s">
        <v>1</v>
      </c>
      <c r="B4" s="141" t="s">
        <v>2</v>
      </c>
      <c r="C4" s="142" t="s">
        <v>3</v>
      </c>
      <c r="D4" s="143" t="s">
        <v>4</v>
      </c>
      <c r="E4" s="217" t="s">
        <v>5</v>
      </c>
      <c r="F4" s="217" t="s">
        <v>6</v>
      </c>
      <c r="G4" s="217" t="s">
        <v>7</v>
      </c>
      <c r="H4" s="217" t="s">
        <v>8</v>
      </c>
      <c r="I4" s="217" t="s">
        <v>9</v>
      </c>
      <c r="J4" s="144" t="s">
        <v>10</v>
      </c>
      <c r="K4" s="145" t="s">
        <v>11</v>
      </c>
    </row>
    <row r="5" spans="1:11">
      <c r="A5" s="150">
        <v>1</v>
      </c>
      <c r="B5" s="150" t="s">
        <v>12</v>
      </c>
      <c r="C5" s="150"/>
      <c r="D5" s="150"/>
      <c r="E5" s="218"/>
      <c r="F5" s="218"/>
      <c r="G5" s="218"/>
      <c r="H5" s="218"/>
      <c r="I5" s="218"/>
      <c r="J5" s="150"/>
      <c r="K5" s="306">
        <f>SUM(K6:K39)</f>
        <v>101655558</v>
      </c>
    </row>
    <row r="6" spans="1:11">
      <c r="A6" s="146" t="s">
        <v>15</v>
      </c>
      <c r="B6" s="136" t="str">
        <f>'1.2'!B6:G6</f>
        <v>APERTURA DE EXCAVACION POSTE DE 14 MTS M.T. RURAL</v>
      </c>
      <c r="C6" s="137" t="s">
        <v>14</v>
      </c>
      <c r="D6" s="147">
        <f>APU_P!N4</f>
        <v>2</v>
      </c>
      <c r="E6" s="219">
        <f>'1.2'!$H$17</f>
        <v>0</v>
      </c>
      <c r="F6" s="219">
        <f>'1.2'!$H$34</f>
        <v>184872.76535919539</v>
      </c>
      <c r="G6" s="219">
        <f>'1.2'!$H$51</f>
        <v>23233.721696127945</v>
      </c>
      <c r="H6" s="219">
        <f>'1.2'!$H$58</f>
        <v>0</v>
      </c>
      <c r="I6" s="219">
        <f>'1.2'!$H$65</f>
        <v>0</v>
      </c>
      <c r="J6" s="135">
        <f>'1.2'!F4</f>
        <v>208106.48705532332</v>
      </c>
      <c r="K6" s="135">
        <f>ROUNDUP(Tabla1[[#This Row],[CANTIDAD]]*Tabla1[[#This Row],[PRECIO UNITARIO]],0)</f>
        <v>416213</v>
      </c>
    </row>
    <row r="7" spans="1:11">
      <c r="A7" s="146" t="s">
        <v>16</v>
      </c>
      <c r="B7" s="136" t="str">
        <f>'1.3'!B6:G6</f>
        <v>APERTURA DE EXCAVACION PARA VIGUETA EN RETENIDA RURAL</v>
      </c>
      <c r="C7" s="137" t="s">
        <v>14</v>
      </c>
      <c r="D7" s="147">
        <f>APU_P!N5</f>
        <v>12</v>
      </c>
      <c r="E7" s="219">
        <f>'1.3'!$H$17</f>
        <v>0</v>
      </c>
      <c r="F7" s="219">
        <f>'1.3'!$H$34</f>
        <v>83520.323809267225</v>
      </c>
      <c r="G7" s="219">
        <f>'1.3'!$H$51</f>
        <v>8712.6456360479788</v>
      </c>
      <c r="H7" s="219">
        <f>'1.3'!$H$58</f>
        <v>0</v>
      </c>
      <c r="I7" s="219">
        <f>'1.3'!$H$65</f>
        <v>0</v>
      </c>
      <c r="J7" s="135">
        <f>'1.3'!F4</f>
        <v>92232.969445315204</v>
      </c>
      <c r="K7" s="135">
        <f>ROUNDUP(Tabla1[[#This Row],[CANTIDAD]]*Tabla1[[#This Row],[PRECIO UNITARIO]],0)</f>
        <v>1106796</v>
      </c>
    </row>
    <row r="8" spans="1:11">
      <c r="A8" s="146" t="s">
        <v>17</v>
      </c>
      <c r="B8" s="136" t="str">
        <f>'1.6'!$B$6:$G$6</f>
        <v>HINCADA, PLOMADA Y ORIENTACIÓN DE POSTE DE 14, 16 Y 18 MTS CON GRUA</v>
      </c>
      <c r="C8" s="137" t="s">
        <v>14</v>
      </c>
      <c r="D8" s="147">
        <f>APU_P!N6</f>
        <v>5</v>
      </c>
      <c r="E8" s="219">
        <f>'1.6'!$H$17</f>
        <v>0</v>
      </c>
      <c r="F8" s="219">
        <f>'1.6'!$H$34</f>
        <v>109533.16640325671</v>
      </c>
      <c r="G8" s="219">
        <f>'1.6'!$H$51</f>
        <v>308712.64563604799</v>
      </c>
      <c r="H8" s="219">
        <f>'1.6'!$H$58</f>
        <v>0</v>
      </c>
      <c r="I8" s="219">
        <f>'1.6'!$H$65</f>
        <v>0</v>
      </c>
      <c r="J8" s="135">
        <f>'1.6'!F4</f>
        <v>418245.8120393047</v>
      </c>
      <c r="K8" s="135">
        <f>ROUNDUP(Tabla1[[#This Row],[CANTIDAD]]*Tabla1[[#This Row],[PRECIO UNITARIO]],0)</f>
        <v>2091230</v>
      </c>
    </row>
    <row r="9" spans="1:11">
      <c r="A9" s="146" t="s">
        <v>18</v>
      </c>
      <c r="B9" s="136" t="str">
        <f>'1.7'!$B$6:$G$6</f>
        <v>INSTALACION LINE A TIERRA MEDIA TENSION</v>
      </c>
      <c r="C9" s="137" t="s">
        <v>14</v>
      </c>
      <c r="D9" s="147">
        <f>APU_P!N7</f>
        <v>4</v>
      </c>
      <c r="E9" s="219">
        <f>'1.7'!$H$17</f>
        <v>0</v>
      </c>
      <c r="F9" s="219">
        <f>'1.7'!$H$34</f>
        <v>136919.20433189656</v>
      </c>
      <c r="G9" s="219">
        <f>'1.7'!$H$51</f>
        <v>6970.1165088383832</v>
      </c>
      <c r="H9" s="219">
        <f>'1.7'!$H$58</f>
        <v>0</v>
      </c>
      <c r="I9" s="219">
        <f>'1.7'!$H$65</f>
        <v>0</v>
      </c>
      <c r="J9" s="135">
        <f>'1.7'!F4</f>
        <v>143889.32084073493</v>
      </c>
      <c r="K9" s="135">
        <f>ROUNDUP(Tabla1[[#This Row],[CANTIDAD]]*Tabla1[[#This Row],[PRECIO UNITARIO]],0)</f>
        <v>575558</v>
      </c>
    </row>
    <row r="10" spans="1:11">
      <c r="A10" s="146" t="s">
        <v>19</v>
      </c>
      <c r="B10" s="136" t="str">
        <f>'1.8'!$B$6:$G$6</f>
        <v>INSTALACIÓN DE TEMPLETE CUERDA GUITARRA CON TODOS SUS ACCESORIOS M.T. RURAL</v>
      </c>
      <c r="C10" s="137" t="s">
        <v>14</v>
      </c>
      <c r="D10" s="147">
        <f>APU_P!N8</f>
        <v>5</v>
      </c>
      <c r="E10" s="219">
        <f>'1.8'!$H$17</f>
        <v>0</v>
      </c>
      <c r="F10" s="219">
        <f>'1.8'!$H$34</f>
        <v>95832.542485632177</v>
      </c>
      <c r="G10" s="219">
        <f>'1.8'!$H$51</f>
        <v>4646.7443392255891</v>
      </c>
      <c r="H10" s="219">
        <f>'1.8'!$H$58</f>
        <v>0</v>
      </c>
      <c r="I10" s="219">
        <f>'1.8'!$H$65</f>
        <v>0</v>
      </c>
      <c r="J10" s="135">
        <f>'1.8'!F4</f>
        <v>100479.28682485777</v>
      </c>
      <c r="K10" s="135">
        <f>ROUNDUP(Tabla1[[#This Row],[CANTIDAD]]*Tabla1[[#This Row],[PRECIO UNITARIO]],0)</f>
        <v>502397</v>
      </c>
    </row>
    <row r="11" spans="1:11">
      <c r="A11" s="146" t="s">
        <v>20</v>
      </c>
      <c r="B11" s="136" t="str">
        <f>'1.9'!B6:G6</f>
        <v>RIEGA, TENDIDO Y TENSIONADO DE UN CABLE DE GUARDA</v>
      </c>
      <c r="C11" s="137" t="s">
        <v>21</v>
      </c>
      <c r="D11" s="147">
        <f>APU_P!N9</f>
        <v>0.71599999999999997</v>
      </c>
      <c r="E11" s="219">
        <f>'1.9'!$H$17</f>
        <v>0</v>
      </c>
      <c r="F11" s="219">
        <f>'1.9'!$H$34</f>
        <v>648058.42665948265</v>
      </c>
      <c r="G11" s="219">
        <f>'1.9'!$H$51</f>
        <v>511041.05873466807</v>
      </c>
      <c r="H11" s="219">
        <f>'1.9'!$H$58</f>
        <v>210000</v>
      </c>
      <c r="I11" s="219">
        <f>'1.9'!$H$65</f>
        <v>0</v>
      </c>
      <c r="J11" s="135">
        <f>'1.9'!F4</f>
        <v>1369099.4853941507</v>
      </c>
      <c r="K11" s="135">
        <f>ROUNDUP(Tabla1[[#This Row],[CANTIDAD]]*Tabla1[[#This Row],[PRECIO UNITARIO]],0)</f>
        <v>980276</v>
      </c>
    </row>
    <row r="12" spans="1:11">
      <c r="A12" s="146" t="s">
        <v>23</v>
      </c>
      <c r="B12" s="136" t="str">
        <f>'1.11'!B6:G6</f>
        <v>TENDIDO Y TENSIONADO DE CABLE ECOLOGICO PARA RED MT TRIFASICA 36 KV DISPOSICION HORIZONTAL</v>
      </c>
      <c r="C12" s="137" t="s">
        <v>21</v>
      </c>
      <c r="D12" s="147">
        <f>APU_P!N11</f>
        <v>2.149</v>
      </c>
      <c r="E12" s="219">
        <f>'1.11'!$H$17</f>
        <v>0</v>
      </c>
      <c r="F12" s="219">
        <f>'1.11'!$H$34</f>
        <v>2466647.4320320198</v>
      </c>
      <c r="G12" s="219">
        <f>'1.11'!$H$51</f>
        <v>1430245.3827754585</v>
      </c>
      <c r="H12" s="219">
        <f>'1.11'!$H$58</f>
        <v>420000</v>
      </c>
      <c r="I12" s="219">
        <f>'1.11'!$H$65</f>
        <v>0</v>
      </c>
      <c r="J12" s="135">
        <f>'1.11'!F4</f>
        <v>4316892.8148074783</v>
      </c>
      <c r="K12" s="135">
        <f>ROUNDUP(Tabla1[[#This Row],[CANTIDAD]]*Tabla1[[#This Row],[PRECIO UNITARIO]],0)</f>
        <v>9277003</v>
      </c>
    </row>
    <row r="13" spans="1:11" ht="14.25" customHeight="1">
      <c r="A13" s="146" t="s">
        <v>24</v>
      </c>
      <c r="B13" s="136" t="str">
        <f>'1.12'!$B$6:$G$6</f>
        <v>TRANSPORTE DE POSTE 14 MTS M.T. RURAL DE BODEGA A SITIO CERCANO</v>
      </c>
      <c r="C13" s="137" t="s">
        <v>14</v>
      </c>
      <c r="D13" s="147">
        <f>APU_P!N12</f>
        <v>5</v>
      </c>
      <c r="E13" s="219">
        <f>'1.12'!$H$17</f>
        <v>0</v>
      </c>
      <c r="F13" s="219">
        <f>'1.12'!$H$34</f>
        <v>77975.289827586195</v>
      </c>
      <c r="G13" s="219">
        <f>'1.12'!$H$51</f>
        <v>294701.16508838383</v>
      </c>
      <c r="H13" s="219">
        <f>'1.12'!$H$58</f>
        <v>0</v>
      </c>
      <c r="I13" s="219">
        <f>'1.12'!$H$65</f>
        <v>0</v>
      </c>
      <c r="J13" s="135">
        <f>'1.12'!F4</f>
        <v>372676.45491597004</v>
      </c>
      <c r="K13" s="135">
        <f>ROUNDUP(Tabla1[[#This Row],[CANTIDAD]]*Tabla1[[#This Row],[PRECIO UNITARIO]],0)</f>
        <v>1863383</v>
      </c>
    </row>
    <row r="14" spans="1:11">
      <c r="A14" s="146" t="s">
        <v>27</v>
      </c>
      <c r="B14" s="136" t="str">
        <f>'1.15'!$B$6:$G$6</f>
        <v>VESTIDA DE ESTRUCTURA TRIFASICA DE PASO UN POSTE 13,8kV</v>
      </c>
      <c r="C14" s="137" t="s">
        <v>14</v>
      </c>
      <c r="D14" s="147">
        <f>APU_P!N15</f>
        <v>3</v>
      </c>
      <c r="E14" s="219">
        <f>'1.15'!$H$17</f>
        <v>0</v>
      </c>
      <c r="F14" s="219">
        <f>'1.15'!$H$34</f>
        <v>67418.621772629311</v>
      </c>
      <c r="G14" s="219">
        <f>'1.15'!$H$51</f>
        <v>8712.6456360479788</v>
      </c>
      <c r="H14" s="219">
        <f>'1.15'!$H$58</f>
        <v>26250</v>
      </c>
      <c r="I14" s="219">
        <f>'1.15'!$H$65</f>
        <v>0</v>
      </c>
      <c r="J14" s="135">
        <f>'1.15'!F4</f>
        <v>102381.26740867729</v>
      </c>
      <c r="K14" s="135">
        <f>ROUNDUP(Tabla1[[#This Row],[CANTIDAD]]*Tabla1[[#This Row],[PRECIO UNITARIO]],0)</f>
        <v>307144</v>
      </c>
    </row>
    <row r="15" spans="1:11">
      <c r="A15" s="146" t="s">
        <v>28</v>
      </c>
      <c r="B15" s="136" t="str">
        <f>'1.16'!$B$6:$G$6</f>
        <v>VESTIDA DE ESTRUCTURA TRIFASICA DE RETENCION UN POSTE 13,8 Kv</v>
      </c>
      <c r="C15" s="137" t="s">
        <v>14</v>
      </c>
      <c r="D15" s="147">
        <f>APU_P!N16</f>
        <v>2</v>
      </c>
      <c r="E15" s="219">
        <f>'1.16'!$H$17</f>
        <v>0</v>
      </c>
      <c r="F15" s="219">
        <f>'1.16'!$H$34</f>
        <v>89880.129016666673</v>
      </c>
      <c r="G15" s="219">
        <f>'1.16'!$H$51</f>
        <v>11616.860848063972</v>
      </c>
      <c r="H15" s="219">
        <f>'1.16'!$H$58</f>
        <v>35000</v>
      </c>
      <c r="I15" s="219">
        <f>'1.16'!$H$65</f>
        <v>0</v>
      </c>
      <c r="J15" s="135">
        <f>'1.16'!F4</f>
        <v>136496.98986473065</v>
      </c>
      <c r="K15" s="135">
        <f>ROUNDUP(Tabla1[[#This Row],[CANTIDAD]]*Tabla1[[#This Row],[PRECIO UNITARIO]],0)</f>
        <v>272994</v>
      </c>
    </row>
    <row r="16" spans="1:11">
      <c r="A16" s="146" t="s">
        <v>29</v>
      </c>
      <c r="B16" s="148" t="str">
        <f>'1.17'!$B$6:$G$6</f>
        <v>VESTIDA DE ESTRUCTURA TRIFASICA DE UN POSTE TIPO PASO 34.5 KV</v>
      </c>
      <c r="C16" s="137" t="s">
        <v>14</v>
      </c>
      <c r="D16" s="149">
        <f>APU_P!N17</f>
        <v>3</v>
      </c>
      <c r="E16" s="220">
        <f>'1.17'!$H$17</f>
        <v>0</v>
      </c>
      <c r="F16" s="220">
        <f>'1.17'!$H$34</f>
        <v>184702.70420258617</v>
      </c>
      <c r="G16" s="220">
        <f>'1.17'!$H$51</f>
        <v>17425.291272095958</v>
      </c>
      <c r="H16" s="220">
        <f>'1.17'!$H$58</f>
        <v>52500</v>
      </c>
      <c r="I16" s="220">
        <f>'1.17'!$H$65</f>
        <v>0</v>
      </c>
      <c r="J16" s="135">
        <f>'1.17'!F4</f>
        <v>254627.99547468213</v>
      </c>
      <c r="K16" s="135">
        <f>ROUNDUP(Tabla1[[#This Row],[CANTIDAD]]*Tabla1[[#This Row],[PRECIO UNITARIO]],0)</f>
        <v>763884</v>
      </c>
    </row>
    <row r="17" spans="1:11">
      <c r="A17" s="146" t="s">
        <v>30</v>
      </c>
      <c r="B17" s="148" t="str">
        <f>'1.18'!$B$6:$G$6</f>
        <v>VESTIDA DE ESTRUCTURA TRIFASICA DE UN POSTE TIPO RETENCIÓN - 34.5 KV</v>
      </c>
      <c r="C17" s="137" t="s">
        <v>14</v>
      </c>
      <c r="D17" s="149">
        <f>APU_P!N18</f>
        <v>5</v>
      </c>
      <c r="E17" s="220">
        <f>'1.18'!$H$17</f>
        <v>0</v>
      </c>
      <c r="F17" s="220">
        <f>'1.18'!$H$34</f>
        <v>246270.27227011492</v>
      </c>
      <c r="G17" s="220">
        <f>'1.18'!$H$51</f>
        <v>23233.721696127945</v>
      </c>
      <c r="H17" s="220">
        <f>'1.18'!$H$58</f>
        <v>70000</v>
      </c>
      <c r="I17" s="220">
        <f>'1.18'!$H$65</f>
        <v>0</v>
      </c>
      <c r="J17" s="135">
        <f>'1.18'!F4</f>
        <v>339503.99396624288</v>
      </c>
      <c r="K17" s="135">
        <f>ROUNDUP(Tabla1[[#This Row],[CANTIDAD]]*Tabla1[[#This Row],[PRECIO UNITARIO]],0)</f>
        <v>1697520</v>
      </c>
    </row>
    <row r="18" spans="1:11">
      <c r="A18" s="146" t="s">
        <v>31</v>
      </c>
      <c r="B18" s="136" t="str">
        <f>'1.19'!B6:G6</f>
        <v>VESTIDA ESTRUCTURA CABLE DE GUARDA - RETENCION</v>
      </c>
      <c r="C18" s="137" t="s">
        <v>14</v>
      </c>
      <c r="D18" s="147">
        <f>APU_P!N19</f>
        <v>3</v>
      </c>
      <c r="E18" s="219">
        <f>'1.19'!$H$17</f>
        <v>0</v>
      </c>
      <c r="F18" s="219">
        <f>'1.19'!$H$34</f>
        <v>65455.761508620679</v>
      </c>
      <c r="G18" s="219">
        <f>'1.19'!$H$51</f>
        <v>9957.3092983405477</v>
      </c>
      <c r="H18" s="219">
        <f>'1.19'!$H$58</f>
        <v>30000</v>
      </c>
      <c r="I18" s="219">
        <f>'1.19'!$H$65</f>
        <v>0</v>
      </c>
      <c r="J18" s="135">
        <f>'1.19'!F4</f>
        <v>105413.07080696123</v>
      </c>
      <c r="K18" s="135">
        <f>ROUNDUP(Tabla1[[#This Row],[CANTIDAD]]*Tabla1[[#This Row],[PRECIO UNITARIO]],0)</f>
        <v>316240</v>
      </c>
    </row>
    <row r="19" spans="1:11">
      <c r="A19" s="146" t="s">
        <v>32</v>
      </c>
      <c r="B19" s="136" t="str">
        <f>'1.20'!B6:G6</f>
        <v>VESTIDA ESTRUCTURA CABLE DE GUARDA DE PASO</v>
      </c>
      <c r="C19" s="137" t="s">
        <v>14</v>
      </c>
      <c r="D19" s="147">
        <f>APU_P!N20</f>
        <v>3</v>
      </c>
      <c r="E19" s="219">
        <f>'1.20'!$H$17</f>
        <v>0</v>
      </c>
      <c r="F19" s="219">
        <f>'1.20'!$H$34</f>
        <v>57273.791320043092</v>
      </c>
      <c r="G19" s="219">
        <f>'1.20'!$H$51</f>
        <v>8712.6456360479788</v>
      </c>
      <c r="H19" s="219">
        <f>'1.20'!$H$58</f>
        <v>26250</v>
      </c>
      <c r="I19" s="219">
        <f>'1.20'!$H$65</f>
        <v>0</v>
      </c>
      <c r="J19" s="135">
        <f>'1.20'!F4</f>
        <v>92236.436956091071</v>
      </c>
      <c r="K19" s="135">
        <f>ROUNDUP(Tabla1[[#This Row],[CANTIDAD]]*Tabla1[[#This Row],[PRECIO UNITARIO]],0)</f>
        <v>276710</v>
      </c>
    </row>
    <row r="20" spans="1:11">
      <c r="A20" s="146" t="s">
        <v>33</v>
      </c>
      <c r="B20" s="136" t="str">
        <f>'1.21'!A1</f>
        <v>DESVESTIDA ESTRUCTURA DE RETENCION MT RURAL</v>
      </c>
      <c r="C20" s="137" t="s">
        <v>14</v>
      </c>
      <c r="D20" s="147">
        <f>APU_P!N21</f>
        <v>3</v>
      </c>
      <c r="E20" s="219">
        <f>'1.21'!$H$17</f>
        <v>0</v>
      </c>
      <c r="F20" s="219">
        <f>'1.21'!$H$34</f>
        <v>136919.20433189656</v>
      </c>
      <c r="G20" s="219">
        <f>'1.21'!$H$51</f>
        <v>6970.1165088383832</v>
      </c>
      <c r="H20" s="219">
        <f>'1.21'!$H$58</f>
        <v>0</v>
      </c>
      <c r="I20" s="219">
        <f>'1.21'!$H$65</f>
        <v>0</v>
      </c>
      <c r="J20" s="135">
        <f>'1.21'!F4</f>
        <v>143889.32084073493</v>
      </c>
      <c r="K20" s="135">
        <f>ROUNDUP(Tabla1[[#This Row],[CANTIDAD]]*Tabla1[[#This Row],[PRECIO UNITARIO]],0)</f>
        <v>431668</v>
      </c>
    </row>
    <row r="21" spans="1:11">
      <c r="A21" s="146" t="s">
        <v>34</v>
      </c>
      <c r="B21" s="136" t="str">
        <f>'1.22'!A1</f>
        <v>DESVESTIDA ESTRUCTURA DE SUSPENSION MT RURAL</v>
      </c>
      <c r="C21" s="137" t="s">
        <v>14</v>
      </c>
      <c r="D21" s="147">
        <f>APU_P!N22</f>
        <v>1</v>
      </c>
      <c r="E21" s="219">
        <f>'1.22'!$H$17</f>
        <v>0</v>
      </c>
      <c r="F21" s="219">
        <f>'1.22'!$H$34</f>
        <v>95832.542485632177</v>
      </c>
      <c r="G21" s="219">
        <f>'1.22'!$H$51</f>
        <v>4646.7443392255891</v>
      </c>
      <c r="H21" s="219">
        <f>'1.22'!$H$58</f>
        <v>0</v>
      </c>
      <c r="I21" s="219">
        <f>'1.22'!$H$65</f>
        <v>0</v>
      </c>
      <c r="J21" s="135">
        <f>'1.22'!F4</f>
        <v>100479.28682485777</v>
      </c>
      <c r="K21" s="135">
        <f>ROUNDUP(Tabla1[[#This Row],[CANTIDAD]]*Tabla1[[#This Row],[PRECIO UNITARIO]],0)</f>
        <v>100480</v>
      </c>
    </row>
    <row r="22" spans="1:11">
      <c r="A22" s="146" t="s">
        <v>35</v>
      </c>
      <c r="B22" s="136" t="str">
        <f>'1.23'!B6:G6</f>
        <v>DESHINCADA DE POSTES 10, 12 Y 14 mts MT</v>
      </c>
      <c r="C22" s="137" t="s">
        <v>14</v>
      </c>
      <c r="D22" s="147">
        <f>APU_P!N23</f>
        <v>4</v>
      </c>
      <c r="E22" s="219">
        <f>'1.23'!$H$17</f>
        <v>0</v>
      </c>
      <c r="F22" s="219">
        <f>'1.23'!$H$34</f>
        <v>188203.38249281608</v>
      </c>
      <c r="G22" s="219">
        <f>'1.23'!$H$51</f>
        <v>339701.16508838383</v>
      </c>
      <c r="H22" s="219">
        <f>'1.23'!$H$58</f>
        <v>0</v>
      </c>
      <c r="I22" s="219">
        <f>'1.23'!$H$65</f>
        <v>0</v>
      </c>
      <c r="J22" s="135">
        <f>'1.23'!F4</f>
        <v>527904.54758119991</v>
      </c>
      <c r="K22" s="135">
        <f>ROUNDUP(Tabla1[[#This Row],[CANTIDAD]]*Tabla1[[#This Row],[PRECIO UNITARIO]],0)</f>
        <v>2111619</v>
      </c>
    </row>
    <row r="23" spans="1:11">
      <c r="A23" s="146" t="s">
        <v>36</v>
      </c>
      <c r="B23" s="136" t="str">
        <f>'1.24'!B6:G6</f>
        <v>INSTALACIÓN DE TEMPLETE SENCILLO CON TODOS SUS ACCESORIOS M.T. RURAL</v>
      </c>
      <c r="C23" s="137" t="s">
        <v>14</v>
      </c>
      <c r="D23" s="147">
        <f>APU_P!N24</f>
        <v>7</v>
      </c>
      <c r="E23" s="219">
        <f>'1.24'!$H$17</f>
        <v>0</v>
      </c>
      <c r="F23" s="219">
        <f>'1.24'!$H$34</f>
        <v>82136.988536877383</v>
      </c>
      <c r="G23" s="219">
        <f>'1.24'!$H$51</f>
        <v>3872.2869493546573</v>
      </c>
      <c r="H23" s="219">
        <f>'1.24'!$H$58</f>
        <v>0</v>
      </c>
      <c r="I23" s="219">
        <f>'1.24'!$H$65</f>
        <v>0</v>
      </c>
      <c r="J23" s="135">
        <f>'1.24'!F4</f>
        <v>86009.275486232043</v>
      </c>
      <c r="K23" s="135">
        <f>ROUNDUP(Tabla1[[#This Row],[CANTIDAD]]*Tabla1[[#This Row],[PRECIO UNITARIO]],0)</f>
        <v>602065</v>
      </c>
    </row>
    <row r="24" spans="1:11" ht="14.25" customHeight="1">
      <c r="A24" s="146" t="s">
        <v>38</v>
      </c>
      <c r="B24" s="136" t="str">
        <f>'1.26'!B6:G6</f>
        <v>TRANSPORTE DE POSTE RURAL DE SITIO CERCANO A BODEGA EH</v>
      </c>
      <c r="C24" s="137" t="s">
        <v>14</v>
      </c>
      <c r="D24" s="147">
        <f>APU_P!N26</f>
        <v>4</v>
      </c>
      <c r="E24" s="219">
        <f>'1.26'!$H$17</f>
        <v>0</v>
      </c>
      <c r="F24" s="219">
        <f>'1.26'!$H$34</f>
        <v>46034.989026369163</v>
      </c>
      <c r="G24" s="219">
        <f>'1.26'!$H$51</f>
        <v>162923.59794637552</v>
      </c>
      <c r="H24" s="219">
        <f>'1.26'!$H$58</f>
        <v>0</v>
      </c>
      <c r="I24" s="219">
        <f>'1.26'!$H$65</f>
        <v>0</v>
      </c>
      <c r="J24" s="135">
        <f>'1.26'!F4</f>
        <v>208958.58697274467</v>
      </c>
      <c r="K24" s="135">
        <f>ROUNDUP(Tabla1[[#This Row],[CANTIDAD]]*Tabla1[[#This Row],[PRECIO UNITARIO]],0)</f>
        <v>835835</v>
      </c>
    </row>
    <row r="25" spans="1:11" ht="14.25" customHeight="1">
      <c r="A25" s="146" t="s">
        <v>39</v>
      </c>
      <c r="B25" s="136" t="str">
        <f>'1.27'!B6</f>
        <v>DESMONTE DE TRANSFORMADOR MONOFASICO</v>
      </c>
      <c r="C25" s="137" t="s">
        <v>14</v>
      </c>
      <c r="D25" s="147">
        <f>APU_P!N27</f>
        <v>1</v>
      </c>
      <c r="E25" s="219">
        <f>'1.27'!$H$17</f>
        <v>0</v>
      </c>
      <c r="F25" s="219">
        <f>'1.27'!$H$34</f>
        <v>290740.34750359191</v>
      </c>
      <c r="G25" s="219">
        <f>'1.27'!$H$51</f>
        <v>116168.60848063973</v>
      </c>
      <c r="H25" s="219">
        <f>'1.27'!$H$58</f>
        <v>0</v>
      </c>
      <c r="I25" s="219">
        <f>'1.27'!$H$65</f>
        <v>0</v>
      </c>
      <c r="J25" s="135">
        <f>'1.27'!F4</f>
        <v>406908.95598423167</v>
      </c>
      <c r="K25" s="135">
        <f>ROUNDUP(Tabla1[[#This Row],[CANTIDAD]]*Tabla1[[#This Row],[PRECIO UNITARIO]],0)</f>
        <v>406909</v>
      </c>
    </row>
    <row r="26" spans="1:11" ht="14.25" customHeight="1">
      <c r="A26" s="146" t="s">
        <v>40</v>
      </c>
      <c r="B26" s="136" t="str">
        <f>'1.28'!B6</f>
        <v>MONTAJE DE TRANSFORMADOR MONOFASICO CON TODAS SUS PROTECCIONES RURAL</v>
      </c>
      <c r="C26" s="137" t="s">
        <v>14</v>
      </c>
      <c r="D26" s="147">
        <f>APU_P!N28</f>
        <v>1</v>
      </c>
      <c r="E26" s="219">
        <f>'1.28'!$H$17</f>
        <v>0</v>
      </c>
      <c r="F26" s="219">
        <f>'1.28'!$H$34</f>
        <v>391577.84235991375</v>
      </c>
      <c r="G26" s="219">
        <f>'1.28'!$H$51</f>
        <v>348505.82544191915</v>
      </c>
      <c r="H26" s="219">
        <f>'1.28'!$H$58</f>
        <v>0</v>
      </c>
      <c r="I26" s="219">
        <f>'1.28'!$H$65</f>
        <v>0</v>
      </c>
      <c r="J26" s="135">
        <f>'1.28'!F4</f>
        <v>740083.6678018329</v>
      </c>
      <c r="K26" s="135">
        <f>ROUNDUP(Tabla1[[#This Row],[CANTIDAD]]*Tabla1[[#This Row],[PRECIO UNITARIO]],0)</f>
        <v>740084</v>
      </c>
    </row>
    <row r="27" spans="1:11" ht="14.25" customHeight="1">
      <c r="A27" s="146" t="s">
        <v>41</v>
      </c>
      <c r="B27" s="136" t="str">
        <f>'1.29'!B6:G6</f>
        <v xml:space="preserve">DESVESTIDA DE ESTRUCTURA BT EXISTENTE </v>
      </c>
      <c r="C27" s="137" t="s">
        <v>14</v>
      </c>
      <c r="D27" s="147">
        <f>APU_P!N29</f>
        <v>2</v>
      </c>
      <c r="E27" s="219">
        <f>'1.29'!$H$17</f>
        <v>0</v>
      </c>
      <c r="F27" s="219">
        <f>'1.29'!$H$34</f>
        <v>45332.47625646551</v>
      </c>
      <c r="G27" s="219">
        <f>'1.29'!$H$51</f>
        <v>20190</v>
      </c>
      <c r="H27" s="219">
        <f>'1.29'!$H$58</f>
        <v>0</v>
      </c>
      <c r="I27" s="219">
        <f>'1.29'!$H$65</f>
        <v>0</v>
      </c>
      <c r="J27" s="135">
        <f>'1.29'!F4</f>
        <v>65522.47625646551</v>
      </c>
      <c r="K27" s="135">
        <f>ROUNDUP(Tabla1[[#This Row],[CANTIDAD]]*Tabla1[[#This Row],[PRECIO UNITARIO]],0)</f>
        <v>131045</v>
      </c>
    </row>
    <row r="28" spans="1:11" ht="14.25" customHeight="1">
      <c r="A28" s="146" t="s">
        <v>42</v>
      </c>
      <c r="B28" s="136" t="str">
        <f>'1.30'!B6:G6</f>
        <v xml:space="preserve">VESTIDA DE ESTRUCTURA BT </v>
      </c>
      <c r="C28" s="137" t="s">
        <v>14</v>
      </c>
      <c r="D28" s="147">
        <f>APU_P!N30</f>
        <v>2</v>
      </c>
      <c r="E28" s="219">
        <f>'1.30'!$H$17</f>
        <v>0</v>
      </c>
      <c r="F28" s="219">
        <f>'1.30'!$H$34</f>
        <v>77259.416691091945</v>
      </c>
      <c r="G28" s="219">
        <f>'1.30'!$H$51</f>
        <v>38250</v>
      </c>
      <c r="H28" s="219">
        <f>'1.30'!$H$58</f>
        <v>0</v>
      </c>
      <c r="I28" s="219">
        <f>'1.30'!$H$65</f>
        <v>0</v>
      </c>
      <c r="J28" s="135">
        <f>'1.30'!F4</f>
        <v>115509.41669109194</v>
      </c>
      <c r="K28" s="135">
        <f>ROUNDUP(Tabla1[[#This Row],[CANTIDAD]]*Tabla1[[#This Row],[PRECIO UNITARIO]],0)</f>
        <v>231019</v>
      </c>
    </row>
    <row r="29" spans="1:11" ht="14.25" customHeight="1">
      <c r="A29" s="146" t="s">
        <v>43</v>
      </c>
      <c r="B29" s="136" t="str">
        <f>'1.31'!A1</f>
        <v>DESMONTE, RECOGIDA Y ENROLLADO CABLE MT URBANO TRIFASICO</v>
      </c>
      <c r="C29" s="137" t="s">
        <v>44</v>
      </c>
      <c r="D29" s="147">
        <f>APU_P!N31</f>
        <v>1.47</v>
      </c>
      <c r="E29" s="219">
        <f>'1.31'!$H$17</f>
        <v>0</v>
      </c>
      <c r="F29" s="219">
        <f>'1.31'!$H$34</f>
        <v>33299.248784752148</v>
      </c>
      <c r="G29" s="219">
        <f>'1.31'!$H$51</f>
        <v>477584.49949224381</v>
      </c>
      <c r="H29" s="219">
        <f>'1.31'!$H$58</f>
        <v>0</v>
      </c>
      <c r="I29" s="219">
        <f>'1.31'!$H$65</f>
        <v>0</v>
      </c>
      <c r="J29" s="135">
        <f>'1.31'!F4</f>
        <v>510883.74827699596</v>
      </c>
      <c r="K29" s="135">
        <f>ROUNDUP(Tabla1[[#This Row],[CANTIDAD]]*Tabla1[[#This Row],[PRECIO UNITARIO]],0)</f>
        <v>751000</v>
      </c>
    </row>
    <row r="30" spans="1:11" ht="14.25" customHeight="1">
      <c r="A30" s="146" t="s">
        <v>45</v>
      </c>
      <c r="B30" s="136" t="str">
        <f>'1.32'!B6</f>
        <v>TENDIDO Y TENSIONADO DE CABLE ECOLOGICO PARA RED MT TRIFASICA 15 KV DISPOSICION HORIZONTAL</v>
      </c>
      <c r="C30" s="137" t="s">
        <v>44</v>
      </c>
      <c r="D30" s="147">
        <f>APU_P!N32</f>
        <v>1.47</v>
      </c>
      <c r="E30" s="219">
        <f>'1.32'!$H$17</f>
        <v>0</v>
      </c>
      <c r="F30" s="219">
        <f>'1.32'!$H$34</f>
        <v>2216152.1850000005</v>
      </c>
      <c r="G30" s="219">
        <f>'1.32'!$H$51</f>
        <v>260177.3555645743</v>
      </c>
      <c r="H30" s="219">
        <f>'1.32'!$H$58</f>
        <v>0</v>
      </c>
      <c r="I30" s="219">
        <f>'1.32'!$H$65</f>
        <v>0</v>
      </c>
      <c r="J30" s="135">
        <f>'1.32'!F4</f>
        <v>2476329.5405645748</v>
      </c>
      <c r="K30" s="135">
        <f>ROUNDUP(Tabla1[[#This Row],[CANTIDAD]]*Tabla1[[#This Row],[PRECIO UNITARIO]],0)</f>
        <v>3640205</v>
      </c>
    </row>
    <row r="31" spans="1:11" ht="14.25" customHeight="1">
      <c r="A31" s="146" t="s">
        <v>46</v>
      </c>
      <c r="B31" s="136" t="str">
        <f>'1.33'!A1</f>
        <v>INSTALACIÓN DE DEFENSA METALICA - ABATIMIENTO N2</v>
      </c>
      <c r="C31" s="137" t="s">
        <v>47</v>
      </c>
      <c r="D31" s="147">
        <f>APU_P!N33</f>
        <v>307</v>
      </c>
      <c r="E31" s="219">
        <f>'1.33'!$H$17</f>
        <v>0</v>
      </c>
      <c r="F31" s="219">
        <f>'1.33'!$H$34</f>
        <v>28788.143940000002</v>
      </c>
      <c r="G31" s="219">
        <f>'1.33'!$H$51</f>
        <v>8712.7749999999996</v>
      </c>
      <c r="H31" s="219">
        <f>'1.33'!$H$58</f>
        <v>0</v>
      </c>
      <c r="I31" s="219">
        <f>'1.33'!$H$65</f>
        <v>0</v>
      </c>
      <c r="J31" s="135">
        <f>'1.33'!F4</f>
        <v>37500.918940000003</v>
      </c>
      <c r="K31" s="135">
        <f>ROUNDUP(Tabla1[[#This Row],[CANTIDAD]]*Tabla1[[#This Row],[PRECIO UNITARIO]],0)</f>
        <v>11512783</v>
      </c>
    </row>
    <row r="32" spans="1:11" ht="30">
      <c r="A32" s="146" t="s">
        <v>48</v>
      </c>
      <c r="B32" s="136" t="str">
        <f>'2.1'!$B$6:$G$6</f>
        <v>INSTALACIÓN DE PLACAS DE IDENTIFICACIÓN DE PELIGRO RED ENERGIZADA (INCLUYE PLACA EN ACRILICO Y CONECTORES A RED)</v>
      </c>
      <c r="C32" s="137" t="s">
        <v>14</v>
      </c>
      <c r="D32" s="147">
        <f>APU_P!N34</f>
        <v>5</v>
      </c>
      <c r="E32" s="219">
        <f>'2.1'!$H$17</f>
        <v>35000</v>
      </c>
      <c r="F32" s="219">
        <f>'2.1'!$H$34</f>
        <v>5882.2660560344821</v>
      </c>
      <c r="G32" s="219">
        <f>'2.1'!$H$51</f>
        <v>3485.0582544191916</v>
      </c>
      <c r="H32" s="219">
        <f>'2.1'!$H$58</f>
        <v>0</v>
      </c>
      <c r="I32" s="219">
        <f>'2.1'!$H$65</f>
        <v>0</v>
      </c>
      <c r="J32" s="135">
        <f>'2.1'!F4</f>
        <v>44367.324310453674</v>
      </c>
      <c r="K32" s="135">
        <f>ROUNDUP(Tabla1[[#This Row],[CANTIDAD]]*Tabla1[[#This Row],[PRECIO UNITARIO]],0)</f>
        <v>221837</v>
      </c>
    </row>
    <row r="33" spans="1:11" ht="15" customHeight="1">
      <c r="A33" s="146" t="s">
        <v>49</v>
      </c>
      <c r="B33" s="136" t="str">
        <f>'2.2'!$B$6:$G$6</f>
        <v>INSTALACIÓN DE PLACAS DE IDENTIFICACIÓN DE POSTE, (INCLUYE PLACA DE ALUMINIO, CINTA BAND IT Y HEBILLA)</v>
      </c>
      <c r="C33" s="137" t="s">
        <v>14</v>
      </c>
      <c r="D33" s="147">
        <f>APU_P!N35</f>
        <v>5</v>
      </c>
      <c r="E33" s="219">
        <f>'2.2'!$H$17</f>
        <v>19590</v>
      </c>
      <c r="F33" s="219">
        <f>'2.2'!$H$34</f>
        <v>14760.758271551724</v>
      </c>
      <c r="G33" s="219">
        <f>'2.2'!$H$51</f>
        <v>3485.0582544191916</v>
      </c>
      <c r="H33" s="219">
        <f>'2.2'!$H$58</f>
        <v>0</v>
      </c>
      <c r="I33" s="219">
        <f>'2.2'!$H$65</f>
        <v>0</v>
      </c>
      <c r="J33" s="135">
        <f>'2.2'!F4</f>
        <v>37835.81652597092</v>
      </c>
      <c r="K33" s="135">
        <f>ROUNDUP(Tabla1[[#This Row],[CANTIDAD]]*Tabla1[[#This Row],[PRECIO UNITARIO]],0)</f>
        <v>189180</v>
      </c>
    </row>
    <row r="34" spans="1:11" ht="30">
      <c r="A34" s="146" t="s">
        <v>50</v>
      </c>
      <c r="B34" s="136" t="str">
        <f>'2.3'!$B$6:$G$6</f>
        <v>LEVANTAMIENTO DE PLANO AS-BUILT DE OBRA CONSTRUIDA, GEOREFERENCIADA, MEDIA TENSIÓN Y BAJA TENSIÓN, INCLUYE REGISTRO FOTOGRÁFICO, COPIA FÍSICA Y ARCHIVOS EN CD</v>
      </c>
      <c r="C34" s="137" t="s">
        <v>14</v>
      </c>
      <c r="D34" s="147">
        <f>APU_P!N36</f>
        <v>1</v>
      </c>
      <c r="E34" s="219">
        <f>'2.3'!$H$17</f>
        <v>0</v>
      </c>
      <c r="F34" s="219">
        <f>'2.3'!$H$34</f>
        <v>2324579.2632758617</v>
      </c>
      <c r="G34" s="219">
        <f>'2.3'!$H$51</f>
        <v>69701.16508838383</v>
      </c>
      <c r="H34" s="219">
        <f>'2.3'!$H$58</f>
        <v>0</v>
      </c>
      <c r="I34" s="219">
        <f>'2.3'!$H$65</f>
        <v>0</v>
      </c>
      <c r="J34" s="135">
        <f>'2.3'!F4</f>
        <v>2394280.4283642457</v>
      </c>
      <c r="K34" s="135">
        <f>ROUNDUP(Tabla1[[#This Row],[CANTIDAD]]*Tabla1[[#This Row],[PRECIO UNITARIO]],0)</f>
        <v>2394281</v>
      </c>
    </row>
    <row r="35" spans="1:11" ht="30">
      <c r="A35" s="146" t="s">
        <v>51</v>
      </c>
      <c r="B35" s="136" t="str">
        <f>'2.4'!$B$6:$G$6</f>
        <v>PREPARACION DISEÑO, MEMORIA DE CALCULO Y DEMAS DOCUMENTOS PARA CERTIFICACION RETIE (ART 10.1 DE RETIE-2013)</v>
      </c>
      <c r="C35" s="137" t="s">
        <v>14</v>
      </c>
      <c r="D35" s="147">
        <f>APU_P!N37</f>
        <v>1</v>
      </c>
      <c r="E35" s="219">
        <f>'2.4'!$H$17</f>
        <v>0</v>
      </c>
      <c r="F35" s="219">
        <f>'2.4'!$H$34</f>
        <v>10039483.476077586</v>
      </c>
      <c r="G35" s="219">
        <f>'2.4'!$H$51</f>
        <v>69701.16508838383</v>
      </c>
      <c r="H35" s="219">
        <f>'2.4'!$H$58</f>
        <v>210000</v>
      </c>
      <c r="I35" s="219">
        <f>'2.4'!$H$65</f>
        <v>0</v>
      </c>
      <c r="J35" s="135">
        <f>'2.4'!F4</f>
        <v>10319184.64116597</v>
      </c>
      <c r="K35" s="135">
        <f>ROUNDUP(Tabla1[[#This Row],[CANTIDAD]]*Tabla1[[#This Row],[PRECIO UNITARIO]],0)</f>
        <v>10319185</v>
      </c>
    </row>
    <row r="36" spans="1:11" ht="45">
      <c r="A36" s="146" t="s">
        <v>52</v>
      </c>
      <c r="B36" s="136" t="str">
        <f>'2.5'!$B$6:$G$6</f>
        <v>REUNIR, DILIGENCIAR Y HACER ENTREGA DE LA INFORMACIÓN GENERAL DEL PROYECTO INCLUYENDO FORMATOS SPARD, INFORMES Y DOCUMENTOS  REQUERIDOS POR EH SEGÚN FORMATO FT-DEX-03-004.  ENTREGA FÍSICA Y MAGNÉTICA DE LA INFORMACIÓN</v>
      </c>
      <c r="C36" s="137" t="s">
        <v>14</v>
      </c>
      <c r="D36" s="147">
        <f>APU_P!N38</f>
        <v>1</v>
      </c>
      <c r="E36" s="219">
        <f>'2.5'!$H$17</f>
        <v>0</v>
      </c>
      <c r="F36" s="219">
        <f>'2.5'!$H$34</f>
        <v>603249.11198275862</v>
      </c>
      <c r="G36" s="219">
        <f>'2.5'!$H$51</f>
        <v>0</v>
      </c>
      <c r="H36" s="219">
        <f>'2.5'!$H$58</f>
        <v>0</v>
      </c>
      <c r="I36" s="219">
        <f>'2.5'!$H$65</f>
        <v>0</v>
      </c>
      <c r="J36" s="135">
        <f>'2.5'!F4</f>
        <v>603249.11198275862</v>
      </c>
      <c r="K36" s="135">
        <f>ROUNDUP(Tabla1[[#This Row],[CANTIDAD]]*Tabla1[[#This Row],[PRECIO UNITARIO]],0)</f>
        <v>603250</v>
      </c>
    </row>
    <row r="37" spans="1:11">
      <c r="A37" s="146" t="s">
        <v>53</v>
      </c>
      <c r="B37" s="136" t="str">
        <f>'2.6'!$B$6:$G$6</f>
        <v>INSPECCION RETIE</v>
      </c>
      <c r="C37" s="137" t="s">
        <v>14</v>
      </c>
      <c r="D37" s="147">
        <f>APU_P!N39</f>
        <v>1</v>
      </c>
      <c r="E37" s="219">
        <f>'2.6'!$H$17</f>
        <v>12000000</v>
      </c>
      <c r="F37" s="219">
        <f>'2.6'!$H$34</f>
        <v>3327831.3025862067</v>
      </c>
      <c r="G37" s="219">
        <f>'2.6'!$H$51</f>
        <v>69701.16508838383</v>
      </c>
      <c r="H37" s="219">
        <f>'2.6'!$H$58</f>
        <v>630000</v>
      </c>
      <c r="I37" s="219">
        <f>'2.6'!$H$65</f>
        <v>0</v>
      </c>
      <c r="J37" s="135">
        <f>'2.6'!F4</f>
        <v>16027532.467674591</v>
      </c>
      <c r="K37" s="135">
        <f>ROUNDUP(Tabla1[[#This Row],[CANTIDAD]]*Tabla1[[#This Row],[PRECIO UNITARIO]],0)</f>
        <v>16027533</v>
      </c>
    </row>
    <row r="38" spans="1:11">
      <c r="A38" s="146" t="s">
        <v>54</v>
      </c>
      <c r="B38" s="136" t="str">
        <f>'3.1'!$B$6:$G$6</f>
        <v>REDISEÑO DE RED NIVEL DE TENSIÓN DE 34,5KV/13,8KV</v>
      </c>
      <c r="C38" s="137" t="s">
        <v>14</v>
      </c>
      <c r="D38" s="147">
        <f>APU_P!N40</f>
        <v>1</v>
      </c>
      <c r="E38" s="219">
        <f>'3.1'!$H$17</f>
        <v>0</v>
      </c>
      <c r="F38" s="219">
        <f>'3.1'!$H$34</f>
        <v>13186233.225301722</v>
      </c>
      <c r="G38" s="219">
        <f>'3.1'!$H$51</f>
        <v>6069701.1650883835</v>
      </c>
      <c r="H38" s="219">
        <f>'3.1'!$H$58</f>
        <v>840000</v>
      </c>
      <c r="I38" s="219">
        <f>'3.1'!$H$65</f>
        <v>0</v>
      </c>
      <c r="J38" s="135">
        <f>'3.1'!F4</f>
        <v>20095934.390390106</v>
      </c>
      <c r="K38" s="135">
        <f>ROUNDUP(Tabla1[[#This Row],[CANTIDAD]]*Tabla1[[#This Row],[PRECIO UNITARIO]],0)</f>
        <v>20095935</v>
      </c>
    </row>
    <row r="39" spans="1:11">
      <c r="A39" s="146" t="s">
        <v>55</v>
      </c>
      <c r="B39" s="136" t="str">
        <f>'3.2'!$B$6:$G$6</f>
        <v>ELABORACIÓN DE DOSSIER Y MANUALES DE OPERACIÓN Y MANTENIMIENTO</v>
      </c>
      <c r="C39" s="137" t="s">
        <v>14</v>
      </c>
      <c r="D39" s="147">
        <f>APU_P!N41</f>
        <v>1</v>
      </c>
      <c r="E39" s="219">
        <f>'3.2'!$H$17</f>
        <v>0</v>
      </c>
      <c r="F39" s="219">
        <f>'3.2'!$H$34</f>
        <v>8952595.821336206</v>
      </c>
      <c r="G39" s="219">
        <f>'3.2'!$H$51</f>
        <v>69701.16508838383</v>
      </c>
      <c r="H39" s="219">
        <f>'3.2'!$H$58</f>
        <v>840000</v>
      </c>
      <c r="I39" s="219">
        <f>'3.2'!$H$65</f>
        <v>0</v>
      </c>
      <c r="J39" s="135">
        <f>'3.2'!F4</f>
        <v>9862296.9864245895</v>
      </c>
      <c r="K39" s="135">
        <f>ROUNDUP(Tabla1[[#This Row],[CANTIDAD]]*Tabla1[[#This Row],[PRECIO UNITARIO]],0)</f>
        <v>9862297</v>
      </c>
    </row>
    <row r="40" spans="1:11">
      <c r="A40" s="150">
        <v>4</v>
      </c>
      <c r="B40" s="150" t="s">
        <v>56</v>
      </c>
      <c r="C40" s="150"/>
      <c r="D40" s="150"/>
      <c r="E40" s="218"/>
      <c r="F40" s="218"/>
      <c r="G40" s="218"/>
      <c r="H40" s="218"/>
      <c r="I40" s="218"/>
      <c r="J40" s="150"/>
      <c r="K40" s="306">
        <f ca="1">SUM(K41:K59)</f>
        <v>281164761</v>
      </c>
    </row>
    <row r="41" spans="1:11" outlineLevel="2">
      <c r="A41" s="146" t="s">
        <v>57</v>
      </c>
      <c r="B41" s="136" t="str">
        <f>'4.1'!B6:G6</f>
        <v>SUMINISTRO DE MATERIALES PARA ESTRUCTURA P103 N2</v>
      </c>
      <c r="C41" s="137" t="s">
        <v>14</v>
      </c>
      <c r="D41" s="147">
        <f>APU_P!N42</f>
        <v>2</v>
      </c>
      <c r="E41" s="341">
        <f>'4.1'!$H$22</f>
        <v>387643.28</v>
      </c>
      <c r="F41" s="341">
        <f>'4.1'!$H$39</f>
        <v>0</v>
      </c>
      <c r="G41" s="341">
        <f>'4.1'!$H$56</f>
        <v>0</v>
      </c>
      <c r="H41" s="341">
        <f>'4.1'!$H$63</f>
        <v>42000</v>
      </c>
      <c r="I41" s="341">
        <f>'4.1'!$H$70</f>
        <v>0</v>
      </c>
      <c r="J41" s="135">
        <f>'4.1'!$F$4</f>
        <v>429643.28</v>
      </c>
      <c r="K41" s="135">
        <f>ROUNDUP(D41*J41,0)</f>
        <v>859287</v>
      </c>
    </row>
    <row r="42" spans="1:11" outlineLevel="2">
      <c r="A42" s="146" t="s">
        <v>58</v>
      </c>
      <c r="B42" s="136" t="str">
        <f>'4.2'!B6:G6</f>
        <v>SUMINISTRO DE MATERIALES PARA ESTRUCTURA P103 N3</v>
      </c>
      <c r="C42" s="137" t="s">
        <v>14</v>
      </c>
      <c r="D42" s="147">
        <f>APU_P!N43</f>
        <v>3</v>
      </c>
      <c r="E42" s="219">
        <f ca="1">'4.2'!$H$22</f>
        <v>425060.34</v>
      </c>
      <c r="F42" s="219">
        <f>'4.2'!$H$39</f>
        <v>0</v>
      </c>
      <c r="G42" s="219">
        <f>'4.2'!$H$56</f>
        <v>0</v>
      </c>
      <c r="H42" s="219">
        <f>'4.2'!$H$63</f>
        <v>42000</v>
      </c>
      <c r="I42" s="219">
        <f>'4.2'!$H$70</f>
        <v>0</v>
      </c>
      <c r="J42" s="135">
        <f ca="1">'4.2'!$F$4</f>
        <v>467060.34</v>
      </c>
      <c r="K42" s="135">
        <f t="shared" ref="K42:K59" ca="1" si="0">ROUNDUP(D42*J42,0)</f>
        <v>1401182</v>
      </c>
    </row>
    <row r="43" spans="1:11" outlineLevel="2">
      <c r="A43" s="146" t="s">
        <v>59</v>
      </c>
      <c r="B43" s="136" t="str">
        <f>'4.3'!B6:G6</f>
        <v>SUMINISTRO DE MATERIALES PARA ESTRUCTURA 560 N2</v>
      </c>
      <c r="C43" s="137" t="s">
        <v>14</v>
      </c>
      <c r="D43" s="147">
        <f>APU_P!N44</f>
        <v>2</v>
      </c>
      <c r="E43" s="219">
        <f>'4.3'!$H$23</f>
        <v>1743713.9400000002</v>
      </c>
      <c r="F43" s="219">
        <f>'4.3'!$H$40</f>
        <v>0</v>
      </c>
      <c r="G43" s="219">
        <f>'4.3'!$H$57</f>
        <v>0</v>
      </c>
      <c r="H43" s="219">
        <f>'4.3'!$H$64</f>
        <v>42000</v>
      </c>
      <c r="I43" s="219">
        <f>'4.3'!$H$71</f>
        <v>0</v>
      </c>
      <c r="J43" s="135">
        <f>'4.3'!$F$4</f>
        <v>1785713.9400000002</v>
      </c>
      <c r="K43" s="135">
        <f t="shared" si="0"/>
        <v>3571428</v>
      </c>
    </row>
    <row r="44" spans="1:11" outlineLevel="2">
      <c r="A44" s="146" t="s">
        <v>60</v>
      </c>
      <c r="B44" s="136" t="str">
        <f>'4.4'!B6:G6</f>
        <v>SUMINISTRO DE MATERIALES PARA ESTRUCTURA 562 N3</v>
      </c>
      <c r="C44" s="137" t="s">
        <v>14</v>
      </c>
      <c r="D44" s="147">
        <f>APU_P!N45</f>
        <v>1</v>
      </c>
      <c r="E44" s="219">
        <f ca="1">'4.4'!$H$26</f>
        <v>2300879.14</v>
      </c>
      <c r="F44" s="219">
        <f>'4.4'!$H$43</f>
        <v>0</v>
      </c>
      <c r="G44" s="219">
        <f>'4.4'!$H$60</f>
        <v>0</v>
      </c>
      <c r="H44" s="219">
        <f>'4.4'!$H$67</f>
        <v>42000</v>
      </c>
      <c r="I44" s="219">
        <f>'4.4'!$H$74</f>
        <v>0</v>
      </c>
      <c r="J44" s="135">
        <f ca="1">'4.4'!$F$4</f>
        <v>2342879.14</v>
      </c>
      <c r="K44" s="135">
        <f t="shared" ca="1" si="0"/>
        <v>2342880</v>
      </c>
    </row>
    <row r="45" spans="1:11" outlineLevel="2">
      <c r="A45" s="146" t="s">
        <v>61</v>
      </c>
      <c r="B45" s="136" t="str">
        <f>'4.5'!B6:G6</f>
        <v>SUMINISTRO DE MATERIALES PARA ESTRUCTURA 580 N2</v>
      </c>
      <c r="C45" s="137" t="s">
        <v>14</v>
      </c>
      <c r="D45" s="147">
        <f>APU_P!N46</f>
        <v>1</v>
      </c>
      <c r="E45" s="219">
        <f>'4.5'!$H$26</f>
        <v>2190316.8366666664</v>
      </c>
      <c r="F45" s="219">
        <f>'4.5'!$H$43</f>
        <v>0</v>
      </c>
      <c r="G45" s="219">
        <f>'4.5'!$H$60</f>
        <v>0</v>
      </c>
      <c r="H45" s="219">
        <f>'4.5'!$H$67</f>
        <v>42000</v>
      </c>
      <c r="I45" s="219">
        <f>'4.5'!$H$74</f>
        <v>0</v>
      </c>
      <c r="J45" s="135">
        <f>'4.5'!$F$4</f>
        <v>2232316.8366666664</v>
      </c>
      <c r="K45" s="135">
        <f t="shared" si="0"/>
        <v>2232317</v>
      </c>
    </row>
    <row r="46" spans="1:11" outlineLevel="2">
      <c r="A46" s="146" t="s">
        <v>62</v>
      </c>
      <c r="B46" s="136" t="str">
        <f>'4.6'!B6:G6</f>
        <v>SUMINISTRO DE MATERIALES PARA ESTRUCTURA DE HILO GUARDA DE PASO HG-P</v>
      </c>
      <c r="C46" s="137" t="s">
        <v>14</v>
      </c>
      <c r="D46" s="147">
        <f>APU_P!N47</f>
        <v>4</v>
      </c>
      <c r="E46" s="219">
        <f>'4.6'!$H$16</f>
        <v>107297.15666666666</v>
      </c>
      <c r="F46" s="219">
        <f>'4.6'!$H$33</f>
        <v>0</v>
      </c>
      <c r="G46" s="219">
        <f>'4.6'!$H$50</f>
        <v>0</v>
      </c>
      <c r="H46" s="219">
        <f>'4.6'!$H$57</f>
        <v>42000</v>
      </c>
      <c r="I46" s="219">
        <f>'4.6'!$H$64</f>
        <v>0</v>
      </c>
      <c r="J46" s="135">
        <f>'4.6'!$F$4</f>
        <v>149297.15666666668</v>
      </c>
      <c r="K46" s="135">
        <f t="shared" si="0"/>
        <v>597189</v>
      </c>
    </row>
    <row r="47" spans="1:11" ht="18" customHeight="1" outlineLevel="2">
      <c r="A47" s="146" t="s">
        <v>63</v>
      </c>
      <c r="B47" s="136" t="str">
        <f>'4.7'!B6:G6</f>
        <v>SUMINISTRO DE MATERIALES PARA ESTRUCTURA DE HILO GUARDA DE RETENCIÓN HG-R</v>
      </c>
      <c r="C47" s="137" t="s">
        <v>14</v>
      </c>
      <c r="D47" s="147">
        <f>APU_P!N48</f>
        <v>2</v>
      </c>
      <c r="E47" s="219">
        <f>'4.7'!$H$17</f>
        <v>77338.996666666659</v>
      </c>
      <c r="F47" s="219">
        <f>'4.7'!$H$34</f>
        <v>0</v>
      </c>
      <c r="G47" s="219">
        <f>'4.7'!$H$51</f>
        <v>0</v>
      </c>
      <c r="H47" s="219">
        <f>'4.7'!$H$58</f>
        <v>42000</v>
      </c>
      <c r="I47" s="219">
        <f>'4.7'!$H$65</f>
        <v>0</v>
      </c>
      <c r="J47" s="135">
        <f>'4.7'!$F$4</f>
        <v>119338.99666666666</v>
      </c>
      <c r="K47" s="135">
        <f t="shared" si="0"/>
        <v>238678</v>
      </c>
    </row>
    <row r="48" spans="1:11" outlineLevel="2">
      <c r="A48" s="146" t="s">
        <v>64</v>
      </c>
      <c r="B48" s="136" t="str">
        <f>'4.8'!B6:G6</f>
        <v>SUMINISTRO DE MATERIALES PARA ESTRUCTURA 555 N3</v>
      </c>
      <c r="C48" s="137" t="s">
        <v>14</v>
      </c>
      <c r="D48" s="147">
        <f>APU_P!N49</f>
        <v>6</v>
      </c>
      <c r="E48" s="219">
        <f>'4.8'!$H$22</f>
        <v>1227542.2599999998</v>
      </c>
      <c r="F48" s="219">
        <f>'4.8'!$H$39</f>
        <v>0</v>
      </c>
      <c r="G48" s="219">
        <f>'4.8'!$H$56</f>
        <v>0</v>
      </c>
      <c r="H48" s="219">
        <f>'4.8'!$H$63</f>
        <v>42000</v>
      </c>
      <c r="I48" s="219">
        <f>'4.8'!$H$70</f>
        <v>0</v>
      </c>
      <c r="J48" s="135">
        <f>'4.8'!$F$4</f>
        <v>1269542.2599999998</v>
      </c>
      <c r="K48" s="135">
        <f t="shared" si="0"/>
        <v>7617254</v>
      </c>
    </row>
    <row r="49" spans="1:13" outlineLevel="2">
      <c r="A49" s="146" t="s">
        <v>65</v>
      </c>
      <c r="B49" s="136" t="str">
        <f>'4.9'!B6:G6</f>
        <v>SUMINISTRO DE MATERIALES PARA ESTRUCTURA 619 N1</v>
      </c>
      <c r="C49" s="137" t="s">
        <v>14</v>
      </c>
      <c r="D49" s="147">
        <f>APU_P!N50</f>
        <v>1</v>
      </c>
      <c r="E49" s="219">
        <f>'4.9'!$H$17</f>
        <v>57742.293333333335</v>
      </c>
      <c r="F49" s="219">
        <f>'4.9'!$H$34</f>
        <v>0</v>
      </c>
      <c r="G49" s="219">
        <f>'4.9'!$H$51</f>
        <v>0</v>
      </c>
      <c r="H49" s="219">
        <f>'4.9'!$H$58</f>
        <v>42000</v>
      </c>
      <c r="I49" s="219">
        <f>'4.9'!$H$65</f>
        <v>0</v>
      </c>
      <c r="J49" s="135">
        <f>'4.9'!$F$4</f>
        <v>99742.293333333335</v>
      </c>
      <c r="K49" s="135">
        <f t="shared" si="0"/>
        <v>99743</v>
      </c>
    </row>
    <row r="50" spans="1:13" outlineLevel="2">
      <c r="A50" s="146" t="s">
        <v>66</v>
      </c>
      <c r="B50" s="136" t="str">
        <f>'4.10'!B6:G6</f>
        <v>SUMINISTRO DE MATERIALES PARA TMEPLETE TIPO CUERDA GUITARRA N3</v>
      </c>
      <c r="C50" s="137" t="s">
        <v>14</v>
      </c>
      <c r="D50" s="147">
        <f>APU_P!N51</f>
        <v>5</v>
      </c>
      <c r="E50" s="219">
        <f>'4.10'!$H$19</f>
        <v>416854.66000000003</v>
      </c>
      <c r="F50" s="219">
        <f>'4.10'!$H$36</f>
        <v>0</v>
      </c>
      <c r="G50" s="219">
        <f>'4.10'!$H$53</f>
        <v>0</v>
      </c>
      <c r="H50" s="219">
        <f>'4.10'!$H$60</f>
        <v>42000</v>
      </c>
      <c r="I50" s="219">
        <f>'4.10'!$H$67</f>
        <v>0</v>
      </c>
      <c r="J50" s="135">
        <f>'4.10'!$F$4</f>
        <v>458854.66000000003</v>
      </c>
      <c r="K50" s="135">
        <f t="shared" si="0"/>
        <v>2294274</v>
      </c>
    </row>
    <row r="51" spans="1:13" outlineLevel="2">
      <c r="A51" s="146" t="s">
        <v>67</v>
      </c>
      <c r="B51" s="136" t="str">
        <f>'4.11'!B6:G6</f>
        <v>SUMINISTRO DE MATERIALES PARA TEMPLETE TIPO DIRECTO N3</v>
      </c>
      <c r="C51" s="137" t="s">
        <v>14</v>
      </c>
      <c r="D51" s="147">
        <f>APU_P!N52</f>
        <v>7</v>
      </c>
      <c r="E51" s="219">
        <f>'4.11'!$H$19</f>
        <v>334404.16000000003</v>
      </c>
      <c r="F51" s="219">
        <f>'4.11'!$H$36</f>
        <v>0</v>
      </c>
      <c r="G51" s="219">
        <f>'4.11'!$H$53</f>
        <v>0</v>
      </c>
      <c r="H51" s="219">
        <f>'4.11'!$H$60</f>
        <v>42000</v>
      </c>
      <c r="I51" s="219">
        <f>'4.11'!$H$67</f>
        <v>0</v>
      </c>
      <c r="J51" s="135">
        <f>'4.11'!$F$4</f>
        <v>376404.16000000003</v>
      </c>
      <c r="K51" s="135">
        <f t="shared" si="0"/>
        <v>2634830</v>
      </c>
    </row>
    <row r="52" spans="1:13" ht="18" customHeight="1" outlineLevel="2">
      <c r="A52" s="146" t="s">
        <v>68</v>
      </c>
      <c r="B52" s="136" t="str">
        <f>'4.12'!B6:G6</f>
        <v>SUMINISTRO DE MATERIALES PARA SISTEMA DE PUESTA A TIERRA PARA POSTE SENCILLO N3</v>
      </c>
      <c r="C52" s="137" t="s">
        <v>14</v>
      </c>
      <c r="D52" s="147">
        <f>APU_P!N53</f>
        <v>4</v>
      </c>
      <c r="E52" s="219">
        <f>'4.12'!$H$19</f>
        <v>117930.20666666668</v>
      </c>
      <c r="F52" s="219">
        <f>'4.12'!$H$36</f>
        <v>0</v>
      </c>
      <c r="G52" s="219">
        <f>'4.12'!$H$53</f>
        <v>0</v>
      </c>
      <c r="H52" s="219">
        <f>'4.12'!$H$60</f>
        <v>42000</v>
      </c>
      <c r="I52" s="219">
        <f>'4.12'!$H$67</f>
        <v>0</v>
      </c>
      <c r="J52" s="135">
        <f>'4.12'!$F$4</f>
        <v>159930.20666666667</v>
      </c>
      <c r="K52" s="135">
        <f t="shared" si="0"/>
        <v>639721</v>
      </c>
    </row>
    <row r="53" spans="1:13" outlineLevel="2">
      <c r="A53" s="146" t="s">
        <v>69</v>
      </c>
      <c r="B53" s="136" t="str">
        <f>'4.13'!B6:G6</f>
        <v>SUMINISTRO DE MATERIALES PARA INSTALACIÓN DE BARRERAS METÁLICAS CON ABATIMIENTO "N2"</v>
      </c>
      <c r="C53" s="137" t="s">
        <v>14</v>
      </c>
      <c r="D53" s="147">
        <f>APU_P!N54</f>
        <v>1</v>
      </c>
      <c r="E53" s="219">
        <f>'4.13'!$H$19</f>
        <v>120018016.56</v>
      </c>
      <c r="F53" s="219">
        <f>'4.13'!$H$36</f>
        <v>0</v>
      </c>
      <c r="G53" s="219">
        <f>'4.13'!$H$53</f>
        <v>0</v>
      </c>
      <c r="H53" s="219">
        <f>'4.13'!$H$60</f>
        <v>2100000</v>
      </c>
      <c r="I53" s="219">
        <f>'4.13'!$H$67</f>
        <v>0</v>
      </c>
      <c r="J53" s="135">
        <f>'4.13'!$F$4</f>
        <v>122118016.56</v>
      </c>
      <c r="K53" s="135">
        <f t="shared" si="0"/>
        <v>122118017</v>
      </c>
    </row>
    <row r="54" spans="1:13" outlineLevel="2">
      <c r="A54" s="146" t="s">
        <v>70</v>
      </c>
      <c r="B54" s="136" t="str">
        <f>'4.14'!B6:G6</f>
        <v>SUMINISTRO DE CABLE ECOLÓGICO TRICAPA  XLPE-TK de 4/0</v>
      </c>
      <c r="C54" s="137" t="s">
        <v>47</v>
      </c>
      <c r="D54" s="147">
        <f>APU_P!N55</f>
        <v>2149</v>
      </c>
      <c r="E54" s="219">
        <f>'4.14'!H19</f>
        <v>34512.431499999999</v>
      </c>
      <c r="F54" s="219">
        <f>'4.14'!H36</f>
        <v>0</v>
      </c>
      <c r="G54" s="219">
        <f>'4.14'!H53</f>
        <v>0</v>
      </c>
      <c r="H54" s="219">
        <f>'4.14'!H60</f>
        <v>97.719869706840385</v>
      </c>
      <c r="I54" s="219">
        <f>'4.14'!H67</f>
        <v>0</v>
      </c>
      <c r="J54" s="135">
        <f>'4.14'!$F$4</f>
        <v>34610.151369706837</v>
      </c>
      <c r="K54" s="135">
        <f t="shared" si="0"/>
        <v>74377216</v>
      </c>
    </row>
    <row r="55" spans="1:13" ht="30" outlineLevel="2">
      <c r="A55" s="146" t="s">
        <v>71</v>
      </c>
      <c r="B55" s="136" t="str">
        <f>'4.15'!B6:G6</f>
        <v>SUMINISTRO DE CABLE DE ACERO GALVANIZADO EXTRARRESISTENTE DE 1/4 GX-3000 KG PARA HILO GUARDA</v>
      </c>
      <c r="C55" s="137" t="s">
        <v>47</v>
      </c>
      <c r="D55" s="147">
        <f>APU_P!N56</f>
        <v>716.4</v>
      </c>
      <c r="E55" s="219">
        <f>'4.15'!$H$19</f>
        <v>2502.3850000000002</v>
      </c>
      <c r="F55" s="219">
        <f>'4.15'!$H$36</f>
        <v>0</v>
      </c>
      <c r="G55" s="219">
        <f>'4.15'!$H$53</f>
        <v>0</v>
      </c>
      <c r="H55" s="219">
        <f>'4.15'!$H$60</f>
        <v>77.777777777777771</v>
      </c>
      <c r="I55" s="219">
        <f>'4.15'!$H$67</f>
        <v>0</v>
      </c>
      <c r="J55" s="135">
        <f>'4.15'!$F$4</f>
        <v>2580.162777777778</v>
      </c>
      <c r="K55" s="135">
        <f t="shared" si="0"/>
        <v>1848429</v>
      </c>
    </row>
    <row r="56" spans="1:13" outlineLevel="2">
      <c r="A56" s="146" t="s">
        <v>72</v>
      </c>
      <c r="B56" s="136" t="str">
        <f>'4.16'!B6:G6</f>
        <v>SUMINISTRO DE POSTE DE CONCRETO DE 14 M X 750 KGF VIBRADO Y REFORZADO</v>
      </c>
      <c r="C56" s="137" t="s">
        <v>14</v>
      </c>
      <c r="D56" s="147">
        <f>APU_P!N57</f>
        <v>2</v>
      </c>
      <c r="E56" s="219">
        <f>'4.16'!$H$19</f>
        <v>2073445</v>
      </c>
      <c r="F56" s="219">
        <f>'4.16'!$H$36</f>
        <v>0</v>
      </c>
      <c r="G56" s="219">
        <f>'4.16'!$H$53</f>
        <v>0</v>
      </c>
      <c r="H56" s="219">
        <f>'4.16'!$H$60</f>
        <v>105000</v>
      </c>
      <c r="I56" s="219">
        <f>'4.16'!$H$67</f>
        <v>0</v>
      </c>
      <c r="J56" s="135">
        <f>'4.16'!$F$4</f>
        <v>2178445</v>
      </c>
      <c r="K56" s="135">
        <f t="shared" si="0"/>
        <v>4356890</v>
      </c>
    </row>
    <row r="57" spans="1:13" outlineLevel="2">
      <c r="A57" s="146" t="s">
        <v>73</v>
      </c>
      <c r="B57" s="136" t="str">
        <f>'4.17'!B6:G6</f>
        <v>SUMINISTRO DE POSTE DE CONCRETO DE 14 M X 1050 KGF VIBRADO Y REFORZADO</v>
      </c>
      <c r="C57" s="137" t="s">
        <v>14</v>
      </c>
      <c r="D57" s="147">
        <f>APU_P!N58</f>
        <v>1</v>
      </c>
      <c r="E57" s="219">
        <f>'4.17'!$H$19</f>
        <v>3046689</v>
      </c>
      <c r="F57" s="219">
        <f>'4.17'!$H$36</f>
        <v>0</v>
      </c>
      <c r="G57" s="219">
        <f>'4.17'!$H$53</f>
        <v>0</v>
      </c>
      <c r="H57" s="219">
        <f>'4.17'!$H$60</f>
        <v>105000</v>
      </c>
      <c r="I57" s="219">
        <f>'4.17'!$H$67</f>
        <v>0</v>
      </c>
      <c r="J57" s="135">
        <f>'4.17'!$F$4</f>
        <v>3151689</v>
      </c>
      <c r="K57" s="135">
        <f t="shared" si="0"/>
        <v>3151689</v>
      </c>
    </row>
    <row r="58" spans="1:13" outlineLevel="2">
      <c r="A58" s="146" t="s">
        <v>74</v>
      </c>
      <c r="B58" s="136" t="str">
        <f>'4.18'!B6:G6</f>
        <v>SUMINISTRO DE POSTE DE CONCRETO DE 16 M X 1350 KGF VIBRADO Y REFORZADO</v>
      </c>
      <c r="C58" s="137" t="s">
        <v>14</v>
      </c>
      <c r="D58" s="147">
        <f>APU_P!N59</f>
        <v>2</v>
      </c>
      <c r="E58" s="219">
        <f>'4.18'!$H$19</f>
        <v>4696050.37</v>
      </c>
      <c r="F58" s="219">
        <f>'4.18'!$H$36</f>
        <v>0</v>
      </c>
      <c r="G58" s="219">
        <f>'4.18'!$H$53</f>
        <v>0</v>
      </c>
      <c r="H58" s="219">
        <f>'4.18'!$H$60</f>
        <v>105000</v>
      </c>
      <c r="I58" s="219">
        <f>'4.18'!$H$67</f>
        <v>0</v>
      </c>
      <c r="J58" s="135">
        <f>'4.18'!$F$4</f>
        <v>4801050.37</v>
      </c>
      <c r="K58" s="135">
        <f t="shared" si="0"/>
        <v>9602101</v>
      </c>
    </row>
    <row r="59" spans="1:13" outlineLevel="2">
      <c r="A59" s="146" t="s">
        <v>75</v>
      </c>
      <c r="B59" s="136" t="str">
        <f>'4.19'!B6:G6</f>
        <v xml:space="preserve">SUMINISTRO DE CABLE ECOLÓGICO TRICAPA  XLPE-TK 2/0 </v>
      </c>
      <c r="C59" s="137" t="s">
        <v>47</v>
      </c>
      <c r="D59" s="147">
        <f>APU_P!N60</f>
        <v>1470</v>
      </c>
      <c r="E59" s="219">
        <f>'4.19'!H19</f>
        <v>27930.718249999998</v>
      </c>
      <c r="F59" s="219">
        <f>'4.19'!H36</f>
        <v>0</v>
      </c>
      <c r="G59" s="219">
        <f>'4.19'!H53</f>
        <v>0</v>
      </c>
      <c r="H59" s="219">
        <f>'4.19'!H60</f>
        <v>84</v>
      </c>
      <c r="I59" s="219">
        <f>'4.19'!H67</f>
        <v>0</v>
      </c>
      <c r="J59" s="135">
        <f>'4.19'!F4</f>
        <v>28014.718249999998</v>
      </c>
      <c r="K59" s="135">
        <f t="shared" si="0"/>
        <v>41181636</v>
      </c>
    </row>
    <row r="60" spans="1:13">
      <c r="B60" s="115"/>
      <c r="C60" s="138"/>
      <c r="D60" s="280"/>
      <c r="E60" s="221"/>
      <c r="F60" s="221"/>
      <c r="G60" s="221"/>
      <c r="H60" s="221"/>
      <c r="I60" s="221"/>
      <c r="K60" s="98"/>
    </row>
    <row r="61" spans="1:13">
      <c r="B61" s="151" t="s">
        <v>76</v>
      </c>
      <c r="C61" s="353">
        <f>K5</f>
        <v>101655558</v>
      </c>
      <c r="D61" s="354"/>
      <c r="E61" s="222"/>
      <c r="F61" s="222"/>
      <c r="G61" s="222"/>
      <c r="H61" s="222"/>
      <c r="I61" s="222"/>
    </row>
    <row r="62" spans="1:13">
      <c r="B62" s="151" t="s">
        <v>77</v>
      </c>
      <c r="C62" s="353">
        <f ca="1">K40</f>
        <v>281164761</v>
      </c>
      <c r="D62" s="354"/>
      <c r="E62" s="222"/>
      <c r="F62" s="222"/>
      <c r="G62" s="222"/>
      <c r="H62" s="222"/>
      <c r="I62" s="222"/>
      <c r="J62"/>
    </row>
    <row r="63" spans="1:13">
      <c r="B63" s="151" t="s">
        <v>78</v>
      </c>
      <c r="C63" s="357">
        <f ca="1">SUM(C61:C62)</f>
        <v>382820319</v>
      </c>
      <c r="D63" s="358"/>
      <c r="E63" s="225"/>
      <c r="F63" s="225"/>
      <c r="G63" s="225"/>
      <c r="H63" s="225"/>
      <c r="I63" s="225"/>
      <c r="J63"/>
      <c r="M63" s="204"/>
    </row>
    <row r="64" spans="1:13">
      <c r="B64" s="226" t="s">
        <v>79</v>
      </c>
      <c r="C64" s="224">
        <f ca="1">$C$63*D64</f>
        <v>57423047.850000001</v>
      </c>
      <c r="D64" s="227">
        <v>0.15</v>
      </c>
      <c r="E64" s="228"/>
      <c r="F64" s="228"/>
      <c r="G64" s="228"/>
      <c r="H64" s="228"/>
      <c r="I64" s="228"/>
      <c r="J64"/>
      <c r="M64" s="204"/>
    </row>
    <row r="65" spans="2:13">
      <c r="B65" s="226" t="s">
        <v>80</v>
      </c>
      <c r="C65" s="224">
        <f ca="1">$C$63*D65</f>
        <v>19141015.949999999</v>
      </c>
      <c r="D65" s="227">
        <v>0.05</v>
      </c>
      <c r="E65" s="228"/>
      <c r="F65" s="228"/>
      <c r="G65" s="228"/>
      <c r="H65" s="228"/>
      <c r="I65" s="228"/>
      <c r="J65"/>
      <c r="M65" s="204"/>
    </row>
    <row r="66" spans="2:13">
      <c r="B66" s="226" t="s">
        <v>81</v>
      </c>
      <c r="C66" s="224">
        <f ca="1">$C$63*D66</f>
        <v>19141015.949999999</v>
      </c>
      <c r="D66" s="227">
        <v>0.05</v>
      </c>
      <c r="E66" s="228"/>
      <c r="F66" s="228"/>
      <c r="G66" s="228"/>
      <c r="H66" s="228"/>
      <c r="I66" s="228"/>
      <c r="J66"/>
      <c r="M66" s="204"/>
    </row>
    <row r="67" spans="2:13" ht="15.75" thickBot="1">
      <c r="B67" s="226" t="s">
        <v>82</v>
      </c>
      <c r="C67" s="332">
        <f ca="1">C66*D67</f>
        <v>3636793.0304999999</v>
      </c>
      <c r="D67" s="334">
        <v>0.19</v>
      </c>
      <c r="E67" s="228"/>
      <c r="F67" s="228"/>
      <c r="G67" s="228"/>
      <c r="H67" s="228"/>
      <c r="I67" s="228"/>
      <c r="J67"/>
      <c r="M67" s="204"/>
    </row>
    <row r="68" spans="2:13" ht="15.75" thickBot="1">
      <c r="B68" s="331" t="s">
        <v>83</v>
      </c>
      <c r="C68" s="355">
        <f ca="1">SUM(C63:C67)</f>
        <v>482162191.78049999</v>
      </c>
      <c r="D68" s="356"/>
      <c r="E68" s="222"/>
      <c r="F68" s="222"/>
      <c r="G68" s="359"/>
      <c r="H68" s="359"/>
      <c r="I68" s="222"/>
      <c r="J68"/>
    </row>
    <row r="69" spans="2:13">
      <c r="C69" s="267"/>
      <c r="D69" s="98"/>
      <c r="E69" s="223"/>
      <c r="F69" s="223"/>
      <c r="G69" s="223"/>
      <c r="H69" s="223"/>
      <c r="I69" s="223"/>
      <c r="J69"/>
    </row>
    <row r="70" spans="2:13">
      <c r="C70" s="139"/>
      <c r="D70" s="98"/>
      <c r="E70" s="223"/>
      <c r="F70" s="223"/>
      <c r="G70" s="223"/>
      <c r="H70" s="223"/>
      <c r="I70" s="223"/>
      <c r="J70"/>
    </row>
    <row r="71" spans="2:13">
      <c r="C71" s="139"/>
      <c r="D71" s="98"/>
      <c r="E71" s="223"/>
      <c r="F71" s="223"/>
      <c r="G71" s="223"/>
      <c r="H71" s="223"/>
      <c r="I71" s="223"/>
      <c r="J71"/>
    </row>
    <row r="72" spans="2:13">
      <c r="C72" s="139"/>
      <c r="D72" s="98"/>
      <c r="E72" s="223"/>
      <c r="F72" s="223"/>
      <c r="G72" s="223"/>
      <c r="H72" s="223"/>
      <c r="I72" s="223"/>
      <c r="J72"/>
    </row>
    <row r="73" spans="2:13">
      <c r="C73" s="139"/>
      <c r="D73" s="98"/>
      <c r="E73" s="223"/>
      <c r="F73" s="223"/>
      <c r="G73" s="223"/>
      <c r="H73" s="223"/>
      <c r="I73" s="223"/>
      <c r="J73"/>
    </row>
    <row r="74" spans="2:13">
      <c r="C74" s="139"/>
      <c r="D74" s="98"/>
      <c r="E74" s="223"/>
      <c r="F74" s="223"/>
      <c r="G74" s="223"/>
      <c r="H74" s="223"/>
      <c r="I74" s="223"/>
      <c r="J74"/>
    </row>
    <row r="77" spans="2:13">
      <c r="B77" s="115"/>
    </row>
    <row r="78" spans="2:13">
      <c r="B78" s="115"/>
    </row>
    <row r="79" spans="2:13">
      <c r="B79" s="115"/>
    </row>
    <row r="80" spans="2:13">
      <c r="B80" s="115"/>
    </row>
    <row r="81" spans="2:2">
      <c r="B81" s="115"/>
    </row>
    <row r="82" spans="2:2">
      <c r="B82" s="115"/>
    </row>
  </sheetData>
  <sortState ref="B41:D43">
    <sortCondition ref="B41:B43"/>
  </sortState>
  <mergeCells count="7">
    <mergeCell ref="A2:D3"/>
    <mergeCell ref="J2:K3"/>
    <mergeCell ref="C61:D61"/>
    <mergeCell ref="C68:D68"/>
    <mergeCell ref="C62:D62"/>
    <mergeCell ref="C63:D63"/>
    <mergeCell ref="G68:H68"/>
  </mergeCells>
  <conditionalFormatting sqref="D41:I59 D6:I39">
    <cfRule type="cellIs" dxfId="193" priority="1" operator="equal">
      <formula>0</formula>
    </cfRule>
  </conditionalFormatting>
  <pageMargins left="0.7" right="0.7" top="0.75" bottom="0.75" header="0.3" footer="0.3"/>
  <pageSetup paperSize="9"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L423"/>
  <sheetViews>
    <sheetView zoomScale="70" zoomScaleNormal="70" workbookViewId="0">
      <pane xSplit="2" ySplit="1" topLeftCell="C2" activePane="bottomRight" state="frozen"/>
      <selection pane="topRight" activeCell="C1" sqref="C1"/>
      <selection pane="bottomLeft" activeCell="A2" sqref="A2"/>
      <selection pane="bottomRight" activeCell="L137" sqref="L137"/>
    </sheetView>
  </sheetViews>
  <sheetFormatPr baseColWidth="10" defaultColWidth="11.42578125" defaultRowHeight="15" outlineLevelRow="1"/>
  <cols>
    <col min="1" max="1" width="15.7109375" customWidth="1"/>
    <col min="2" max="2" width="15" style="83" customWidth="1"/>
    <col min="3" max="3" width="86.28515625" style="83" customWidth="1"/>
    <col min="4" max="4" width="16.5703125" style="83" customWidth="1"/>
    <col min="6" max="6" width="19.7109375" style="203" customWidth="1"/>
    <col min="7" max="7" width="19.85546875" style="203" customWidth="1"/>
    <col min="8" max="8" width="18.28515625" style="203" customWidth="1"/>
    <col min="9" max="9" width="18" style="203" customWidth="1"/>
    <col min="10" max="10" width="18.28515625" style="203" customWidth="1"/>
    <col min="11" max="11" width="20.5703125" style="203" bestFit="1" customWidth="1"/>
    <col min="12" max="12" width="20.5703125" bestFit="1" customWidth="1"/>
  </cols>
  <sheetData>
    <row r="1" spans="1:12" ht="60.75" thickBot="1">
      <c r="A1" s="366" t="s">
        <v>84</v>
      </c>
      <c r="B1" s="367"/>
      <c r="C1" s="314" t="s">
        <v>2</v>
      </c>
      <c r="D1" s="314" t="s">
        <v>85</v>
      </c>
      <c r="E1" s="314" t="s">
        <v>86</v>
      </c>
      <c r="F1" s="316" t="s">
        <v>5</v>
      </c>
      <c r="G1" s="316" t="s">
        <v>6</v>
      </c>
      <c r="H1" s="316" t="s">
        <v>7</v>
      </c>
      <c r="I1" s="316" t="s">
        <v>8</v>
      </c>
      <c r="J1" s="316" t="s">
        <v>9</v>
      </c>
      <c r="K1" s="316" t="s">
        <v>10</v>
      </c>
      <c r="L1" s="314" t="s">
        <v>11</v>
      </c>
    </row>
    <row r="2" spans="1:12" ht="39.75" customHeight="1" thickBot="1">
      <c r="A2" s="368" t="s">
        <v>87</v>
      </c>
      <c r="B2" s="318" t="s">
        <v>88</v>
      </c>
      <c r="C2" s="317" t="s">
        <v>89</v>
      </c>
      <c r="D2" s="338" t="s">
        <v>90</v>
      </c>
      <c r="E2" s="339">
        <v>1</v>
      </c>
      <c r="F2" s="315">
        <f t="shared" ref="F2:L2" si="0">SUM(F3:F4)</f>
        <v>1227542.2599999998</v>
      </c>
      <c r="G2" s="315">
        <f t="shared" si="0"/>
        <v>246270.27227011492</v>
      </c>
      <c r="H2" s="315">
        <f t="shared" si="0"/>
        <v>23233.721696127945</v>
      </c>
      <c r="I2" s="315">
        <f t="shared" si="0"/>
        <v>112000</v>
      </c>
      <c r="J2" s="315">
        <f t="shared" si="0"/>
        <v>0</v>
      </c>
      <c r="K2" s="315">
        <f t="shared" si="0"/>
        <v>1609046.2539662425</v>
      </c>
      <c r="L2" s="315">
        <f t="shared" si="0"/>
        <v>1609046.2539662425</v>
      </c>
    </row>
    <row r="3" spans="1:12" ht="15.75" hidden="1" customHeight="1" outlineLevel="1">
      <c r="A3" s="369"/>
      <c r="B3" s="320" t="s">
        <v>30</v>
      </c>
      <c r="C3" s="319" t="str">
        <f>VLOOKUP(B3,APU_P!$A$3:$M$59,2,FALSE)</f>
        <v>VESTIDA DE ESTRUCTURA TRIFASICA DE UN POSTE TIPO RETENCIÓN - 34.5 KV</v>
      </c>
      <c r="D3" s="268" t="str">
        <f>VLOOKUP(B3,Presupuesto!$A$6:$K$58,3,FALSE)</f>
        <v>UND</v>
      </c>
      <c r="E3" s="268">
        <f>VLOOKUP(B3,APU_P!$A$3:$M$56,3,FALSE)</f>
        <v>1</v>
      </c>
      <c r="F3" s="270">
        <f>VLOOKUP($B$3,Presupuesto!$A$6:$K$58,5,FALSE)</f>
        <v>0</v>
      </c>
      <c r="G3" s="270">
        <f>VLOOKUP(B3,Presupuesto!$A$6:$K$58,6,FALSE)</f>
        <v>246270.27227011492</v>
      </c>
      <c r="H3" s="270">
        <f>VLOOKUP(B3,Presupuesto!$A$6:$K$58,7,FALSE)</f>
        <v>23233.721696127945</v>
      </c>
      <c r="I3" s="270">
        <f>VLOOKUP(B3,Presupuesto!$A$6:$K$58,8,FALSE)</f>
        <v>70000</v>
      </c>
      <c r="J3" s="270">
        <f>VLOOKUP(B3,Presupuesto!$A$6:$K$58,9,FALSE)</f>
        <v>0</v>
      </c>
      <c r="K3" s="270">
        <f>VLOOKUP(B3,Presupuesto!$A$6:$K$58,10,FALSE)</f>
        <v>339503.99396624288</v>
      </c>
      <c r="L3" s="271">
        <f>E3*K3</f>
        <v>339503.99396624288</v>
      </c>
    </row>
    <row r="4" spans="1:12" ht="15" hidden="1" customHeight="1" outlineLevel="1" thickBot="1">
      <c r="A4" s="370"/>
      <c r="B4" s="321" t="s">
        <v>64</v>
      </c>
      <c r="C4" s="319" t="str">
        <f>VLOOKUP(B4,APU_P!$A$3:$M$59,2,FALSE)</f>
        <v>SUMINISTRO DE MATERIALES PARA LA ESTRUCTURA 555 N3</v>
      </c>
      <c r="D4" s="268" t="str">
        <f>VLOOKUP(B4,Presupuesto!$A$6:$K$58,3,FALSE)</f>
        <v>UND</v>
      </c>
      <c r="E4" s="268">
        <v>1</v>
      </c>
      <c r="F4" s="270">
        <f>VLOOKUP(B4,Presupuesto!$A$6:$K$58,5,FALSE)</f>
        <v>1227542.2599999998</v>
      </c>
      <c r="G4" s="270">
        <f>VLOOKUP(B4,Presupuesto!$A$6:$K$58,6,FALSE)</f>
        <v>0</v>
      </c>
      <c r="H4" s="270">
        <f>VLOOKUP(B4,Presupuesto!$A$6:$K$58,7,FALSE)</f>
        <v>0</v>
      </c>
      <c r="I4" s="270">
        <f>VLOOKUP(B4,Presupuesto!$A$6:$K$58,8,FALSE)</f>
        <v>42000</v>
      </c>
      <c r="J4" s="270">
        <f>VLOOKUP(B4,Presupuesto!$A$6:$K$58,9,FALSE)</f>
        <v>0</v>
      </c>
      <c r="K4" s="270">
        <f>VLOOKUP(B4,Presupuesto!$A$6:$K$58,10,FALSE)</f>
        <v>1269542.2599999998</v>
      </c>
      <c r="L4" s="271">
        <f t="shared" ref="L4" si="1">E4*K4</f>
        <v>1269542.2599999998</v>
      </c>
    </row>
    <row r="5" spans="1:12" ht="75.75" collapsed="1" thickBot="1">
      <c r="A5" s="371" t="s">
        <v>91</v>
      </c>
      <c r="B5" s="314" t="s">
        <v>88</v>
      </c>
      <c r="C5" s="322" t="s">
        <v>92</v>
      </c>
      <c r="D5" s="268" t="s">
        <v>90</v>
      </c>
      <c r="E5" s="281">
        <v>1</v>
      </c>
      <c r="F5" s="282">
        <f t="shared" ref="F5:L5" ca="1" si="2">SUM(F6:F29)</f>
        <v>8180100.5566666666</v>
      </c>
      <c r="G5" s="282">
        <f t="shared" si="2"/>
        <v>1501916.1713161438</v>
      </c>
      <c r="H5" s="282">
        <f t="shared" si="2"/>
        <v>1247428.4920528668</v>
      </c>
      <c r="I5" s="282">
        <f t="shared" si="2"/>
        <v>534000</v>
      </c>
      <c r="J5" s="282">
        <f t="shared" si="2"/>
        <v>0</v>
      </c>
      <c r="K5" s="282">
        <f t="shared" ca="1" si="2"/>
        <v>11463445.220035678</v>
      </c>
      <c r="L5" s="282">
        <f t="shared" ca="1" si="2"/>
        <v>12110324.594412541</v>
      </c>
    </row>
    <row r="6" spans="1:12" hidden="1" outlineLevel="1">
      <c r="A6" s="372"/>
      <c r="B6" s="320" t="str">
        <f>'Listado actividades'!A16</f>
        <v>1.3</v>
      </c>
      <c r="C6" s="323" t="str">
        <f>VLOOKUP(B6,APU_P!$A$3:$M$59,2,FALSE)</f>
        <v>APERTURA DE EXCAVACION PARA VIGUETA EN RETENIDA RURAL</v>
      </c>
      <c r="D6" s="268" t="str">
        <f>VLOOKUP(B6,Presupuesto!$A$6:$K$58,3,FALSE)</f>
        <v>UND</v>
      </c>
      <c r="E6" s="281">
        <f>VLOOKUP(B6,'Listado actividades'!$A$16:$C$40,3,FALSE)</f>
        <v>3</v>
      </c>
      <c r="F6" s="270">
        <f>VLOOKUP(B6,Presupuesto!$A$6:$K$58,5,FALSE)</f>
        <v>0</v>
      </c>
      <c r="G6" s="270">
        <f>VLOOKUP(B6,Presupuesto!$A$6:$K$58,6,FALSE)</f>
        <v>83520.323809267225</v>
      </c>
      <c r="H6" s="270">
        <f>VLOOKUP(B6,Presupuesto!$A$6:$K$58,7,FALSE)</f>
        <v>8712.6456360479788</v>
      </c>
      <c r="I6" s="270">
        <f>VLOOKUP(B6,Presupuesto!$A$6:$K$58,8,FALSE)</f>
        <v>0</v>
      </c>
      <c r="J6" s="270">
        <f>VLOOKUP(B6,Presupuesto!$A$6:$K$58,9,FALSE)</f>
        <v>0</v>
      </c>
      <c r="K6" s="270">
        <f>VLOOKUP(B6,Presupuesto!$A$6:$K$58,10,FALSE)</f>
        <v>92232.969445315204</v>
      </c>
      <c r="L6" s="271">
        <f>K6*E6</f>
        <v>276698.90833594563</v>
      </c>
    </row>
    <row r="7" spans="1:12" hidden="1" outlineLevel="1">
      <c r="A7" s="372"/>
      <c r="B7" s="324" t="str">
        <f>'Listado actividades'!A17</f>
        <v>1.6</v>
      </c>
      <c r="C7" s="323" t="str">
        <f>VLOOKUP(B7,APU_P!$A$3:$M$59,2,FALSE)</f>
        <v>HINCADA, PLOMADA Y ORIENTACIÓN DE POSTE DE 14, 16 Y 18 MTS CON GRUA</v>
      </c>
      <c r="D7" s="268" t="str">
        <f>VLOOKUP(B7,Presupuesto!$A$6:$K$58,3,FALSE)</f>
        <v>UND</v>
      </c>
      <c r="E7" s="281">
        <f>VLOOKUP(B7,'Listado actividades'!$A$16:$C$40,3,FALSE)</f>
        <v>1</v>
      </c>
      <c r="F7" s="270">
        <f>VLOOKUP(B7,Presupuesto!$A$6:$K$58,5,FALSE)</f>
        <v>0</v>
      </c>
      <c r="G7" s="270">
        <f>VLOOKUP(B7,Presupuesto!$A$6:$K$58,6,FALSE)</f>
        <v>109533.16640325671</v>
      </c>
      <c r="H7" s="270">
        <f>VLOOKUP(B7,Presupuesto!$A$6:$K$58,7,FALSE)</f>
        <v>308712.64563604799</v>
      </c>
      <c r="I7" s="270">
        <f>VLOOKUP(B7,Presupuesto!$A$6:$K$58,8,FALSE)</f>
        <v>0</v>
      </c>
      <c r="J7" s="270">
        <f>VLOOKUP(B7,Presupuesto!$A$6:$K$58,9,FALSE)</f>
        <v>0</v>
      </c>
      <c r="K7" s="270">
        <f>VLOOKUP(B7,Presupuesto!$A$6:$K$58,10,FALSE)</f>
        <v>418245.8120393047</v>
      </c>
      <c r="L7" s="271">
        <f t="shared" ref="L7:L29" si="3">K7*E7</f>
        <v>418245.8120393047</v>
      </c>
    </row>
    <row r="8" spans="1:12" hidden="1" outlineLevel="1">
      <c r="A8" s="372"/>
      <c r="B8" s="324" t="str">
        <f>'Listado actividades'!A18</f>
        <v>1.7</v>
      </c>
      <c r="C8" s="323" t="str">
        <f>VLOOKUP(B8,APU_P!$A$3:$M$59,2,FALSE)</f>
        <v>INSTALACION LINE A TIERRA MEDIA TENSION</v>
      </c>
      <c r="D8" s="268" t="str">
        <f>VLOOKUP(B8,Presupuesto!$A$6:$K$58,3,FALSE)</f>
        <v>UND</v>
      </c>
      <c r="E8" s="281">
        <f>VLOOKUP(B8,'Listado actividades'!$A$16:$C$40,3,FALSE)</f>
        <v>1</v>
      </c>
      <c r="F8" s="270">
        <f>VLOOKUP(B8,Presupuesto!$A$6:$K$58,5,FALSE)</f>
        <v>0</v>
      </c>
      <c r="G8" s="270">
        <f>VLOOKUP(B8,Presupuesto!$A$6:$K$58,6,FALSE)</f>
        <v>136919.20433189656</v>
      </c>
      <c r="H8" s="270">
        <f>VLOOKUP(B8,Presupuesto!$A$6:$K$58,7,FALSE)</f>
        <v>6970.1165088383832</v>
      </c>
      <c r="I8" s="270">
        <f>VLOOKUP(B8,Presupuesto!$A$6:$K$58,8,FALSE)</f>
        <v>0</v>
      </c>
      <c r="J8" s="270">
        <f>VLOOKUP(B8,Presupuesto!$A$6:$K$58,9,FALSE)</f>
        <v>0</v>
      </c>
      <c r="K8" s="270">
        <f>VLOOKUP(B8,Presupuesto!$A$6:$K$58,10,FALSE)</f>
        <v>143889.32084073493</v>
      </c>
      <c r="L8" s="271">
        <f t="shared" si="3"/>
        <v>143889.32084073493</v>
      </c>
    </row>
    <row r="9" spans="1:12" hidden="1" outlineLevel="1">
      <c r="A9" s="372"/>
      <c r="B9" s="324" t="str">
        <f>'Listado actividades'!A19</f>
        <v>1.8</v>
      </c>
      <c r="C9" s="323" t="str">
        <f>VLOOKUP(B9,APU_P!$A$3:$M$59,2,FALSE)</f>
        <v>INSTALACIÓN DE TEMPLETE CUERDA GUITARRA CON TODOS SUS ACCESORIOS M.T. RURAL</v>
      </c>
      <c r="D9" s="268" t="str">
        <f>VLOOKUP(B9,Presupuesto!$A$6:$K$58,3,FALSE)</f>
        <v>UND</v>
      </c>
      <c r="E9" s="281">
        <f>VLOOKUP(B9,'Listado actividades'!$A$16:$C$40,3,FALSE)</f>
        <v>1</v>
      </c>
      <c r="F9" s="270">
        <f>VLOOKUP(B9,Presupuesto!$A$6:$K$58,5,FALSE)</f>
        <v>0</v>
      </c>
      <c r="G9" s="270">
        <f>VLOOKUP(B9,Presupuesto!$A$6:$K$58,6,FALSE)</f>
        <v>95832.542485632177</v>
      </c>
      <c r="H9" s="270">
        <f>VLOOKUP(B9,Presupuesto!$A$6:$K$58,7,FALSE)</f>
        <v>4646.7443392255891</v>
      </c>
      <c r="I9" s="270">
        <f>VLOOKUP(B9,Presupuesto!$A$6:$K$58,8,FALSE)</f>
        <v>0</v>
      </c>
      <c r="J9" s="270">
        <f>VLOOKUP(B9,Presupuesto!$A$6:$K$58,9,FALSE)</f>
        <v>0</v>
      </c>
      <c r="K9" s="270">
        <f>VLOOKUP(B9,Presupuesto!$A$6:$K$58,10,FALSE)</f>
        <v>100479.28682485777</v>
      </c>
      <c r="L9" s="271">
        <f t="shared" si="3"/>
        <v>100479.28682485777</v>
      </c>
    </row>
    <row r="10" spans="1:12" hidden="1" outlineLevel="1">
      <c r="A10" s="372"/>
      <c r="B10" s="324" t="str">
        <f>'Listado actividades'!A20</f>
        <v>1.12</v>
      </c>
      <c r="C10" s="323" t="str">
        <f>VLOOKUP(B10,APU_P!$A$3:$M$59,2,FALSE)</f>
        <v>TRANSPORTE DE POSTE 14 MTS M.T. RURAL DE BODEGA A SITIO CERCANO</v>
      </c>
      <c r="D10" s="268" t="str">
        <f>VLOOKUP(B10,Presupuesto!$A$6:$K$58,3,FALSE)</f>
        <v>UND</v>
      </c>
      <c r="E10" s="281">
        <f>VLOOKUP(B10,'Listado actividades'!$A$16:$C$40,3,FALSE)</f>
        <v>1</v>
      </c>
      <c r="F10" s="270">
        <f>VLOOKUP(B10,Presupuesto!$A$6:$K$58,5,FALSE)</f>
        <v>0</v>
      </c>
      <c r="G10" s="270">
        <f>VLOOKUP(B10,Presupuesto!$A$6:$K$58,6,FALSE)</f>
        <v>77975.289827586195</v>
      </c>
      <c r="H10" s="270">
        <f>VLOOKUP(B10,Presupuesto!$A$6:$K$58,7,FALSE)</f>
        <v>294701.16508838383</v>
      </c>
      <c r="I10" s="270">
        <f>VLOOKUP(B10,Presupuesto!$A$6:$K$58,8,FALSE)</f>
        <v>0</v>
      </c>
      <c r="J10" s="270">
        <f>VLOOKUP(B10,Presupuesto!$A$6:$K$58,9,FALSE)</f>
        <v>0</v>
      </c>
      <c r="K10" s="270">
        <f>VLOOKUP(B10,Presupuesto!$A$6:$K$58,10,FALSE)</f>
        <v>372676.45491597004</v>
      </c>
      <c r="L10" s="271">
        <f t="shared" si="3"/>
        <v>372676.45491597004</v>
      </c>
    </row>
    <row r="11" spans="1:12" hidden="1" outlineLevel="1">
      <c r="A11" s="372"/>
      <c r="B11" s="324" t="str">
        <f>'Listado actividades'!A21</f>
        <v>1.16</v>
      </c>
      <c r="C11" s="323" t="str">
        <f>VLOOKUP(B11,APU_P!$A$3:$M$59,2,FALSE)</f>
        <v>VESTIDA DE ESTRUCTURA TRIFASICA DE RETENCION UN POSTE 13,8 Kv</v>
      </c>
      <c r="D11" s="268" t="str">
        <f>VLOOKUP(B11,Presupuesto!$A$6:$K$58,3,FALSE)</f>
        <v>UND</v>
      </c>
      <c r="E11" s="281">
        <f>VLOOKUP(B11,'Listado actividades'!$A$16:$C$40,3,FALSE)</f>
        <v>1</v>
      </c>
      <c r="F11" s="270">
        <f>VLOOKUP(B11,Presupuesto!$A$6:$K$58,5,FALSE)</f>
        <v>0</v>
      </c>
      <c r="G11" s="270">
        <f>VLOOKUP(B11,Presupuesto!$A$6:$K$58,6,FALSE)</f>
        <v>89880.129016666673</v>
      </c>
      <c r="H11" s="270">
        <f>VLOOKUP(B11,Presupuesto!$A$6:$K$58,7,FALSE)</f>
        <v>11616.860848063972</v>
      </c>
      <c r="I11" s="270">
        <f>VLOOKUP(B11,Presupuesto!$A$6:$K$58,8,FALSE)</f>
        <v>35000</v>
      </c>
      <c r="J11" s="270">
        <f>VLOOKUP(B11,Presupuesto!$A$6:$K$58,9,FALSE)</f>
        <v>0</v>
      </c>
      <c r="K11" s="270">
        <f>VLOOKUP(B11,Presupuesto!$A$6:$K$58,10,FALSE)</f>
        <v>136496.98986473065</v>
      </c>
      <c r="L11" s="271">
        <f t="shared" si="3"/>
        <v>136496.98986473065</v>
      </c>
    </row>
    <row r="12" spans="1:12" hidden="1" outlineLevel="1">
      <c r="A12" s="372"/>
      <c r="B12" s="324" t="str">
        <f>'Listado actividades'!A22</f>
        <v>1.18</v>
      </c>
      <c r="C12" s="323" t="str">
        <f>VLOOKUP(B12,APU_P!$A$3:$M$59,2,FALSE)</f>
        <v>VESTIDA DE ESTRUCTURA TRIFASICA DE UN POSTE TIPO RETENCIÓN - 34.5 KV</v>
      </c>
      <c r="D12" s="268" t="str">
        <f>VLOOKUP(B12,Presupuesto!$A$6:$K$58,3,FALSE)</f>
        <v>UND</v>
      </c>
      <c r="E12" s="281">
        <f>VLOOKUP(B12,'Listado actividades'!$A$16:$C$40,3,FALSE)</f>
        <v>1</v>
      </c>
      <c r="F12" s="270">
        <f>VLOOKUP(B12,Presupuesto!$A$6:$K$58,5,FALSE)</f>
        <v>0</v>
      </c>
      <c r="G12" s="270">
        <f>VLOOKUP(B12,Presupuesto!$A$6:$K$58,6,FALSE)</f>
        <v>246270.27227011492</v>
      </c>
      <c r="H12" s="270">
        <f>VLOOKUP(B12,Presupuesto!$A$6:$K$58,7,FALSE)</f>
        <v>23233.721696127945</v>
      </c>
      <c r="I12" s="270">
        <f>VLOOKUP(B12,Presupuesto!$A$6:$K$58,8,FALSE)</f>
        <v>70000</v>
      </c>
      <c r="J12" s="270">
        <f>VLOOKUP(B12,Presupuesto!$A$6:$K$58,9,FALSE)</f>
        <v>0</v>
      </c>
      <c r="K12" s="270">
        <f>VLOOKUP(B12,Presupuesto!$A$6:$K$58,10,FALSE)</f>
        <v>339503.99396624288</v>
      </c>
      <c r="L12" s="271">
        <f t="shared" si="3"/>
        <v>339503.99396624288</v>
      </c>
    </row>
    <row r="13" spans="1:12" hidden="1" outlineLevel="1">
      <c r="A13" s="372"/>
      <c r="B13" s="324" t="str">
        <f>'Listado actividades'!A23</f>
        <v>1.19</v>
      </c>
      <c r="C13" s="323" t="str">
        <f>VLOOKUP(B13,APU_P!$A$3:$M$59,2,FALSE)</f>
        <v>VESTIDA ESTRUCTURA CABLE DE GUARDA - RETENCION</v>
      </c>
      <c r="D13" s="268" t="str">
        <f>VLOOKUP(B13,Presupuesto!$A$6:$K$58,3,FALSE)</f>
        <v>UND</v>
      </c>
      <c r="E13" s="281">
        <f>VLOOKUP(B13,'Listado actividades'!$A$16:$C$40,3,FALSE)</f>
        <v>1</v>
      </c>
      <c r="F13" s="270">
        <f>VLOOKUP(B13,Presupuesto!$A$6:$K$58,5,FALSE)</f>
        <v>0</v>
      </c>
      <c r="G13" s="270">
        <f>VLOOKUP(B13,Presupuesto!$A$6:$K$58,6,FALSE)</f>
        <v>65455.761508620679</v>
      </c>
      <c r="H13" s="270">
        <f>VLOOKUP(B13,Presupuesto!$A$6:$K$58,7,FALSE)</f>
        <v>9957.3092983405477</v>
      </c>
      <c r="I13" s="270">
        <f>VLOOKUP(B13,Presupuesto!$A$6:$K$58,8,FALSE)</f>
        <v>30000</v>
      </c>
      <c r="J13" s="270">
        <f>VLOOKUP(B13,Presupuesto!$A$6:$K$58,9,FALSE)</f>
        <v>0</v>
      </c>
      <c r="K13" s="270">
        <f>VLOOKUP(B13,Presupuesto!$A$6:$K$58,10,FALSE)</f>
        <v>105413.07080696123</v>
      </c>
      <c r="L13" s="271">
        <f t="shared" si="3"/>
        <v>105413.07080696123</v>
      </c>
    </row>
    <row r="14" spans="1:12" hidden="1" outlineLevel="1">
      <c r="A14" s="372"/>
      <c r="B14" s="324" t="str">
        <f>'Listado actividades'!A24</f>
        <v>1.21</v>
      </c>
      <c r="C14" s="323" t="str">
        <f>VLOOKUP(B14,APU_P!$A$3:$M$59,2,FALSE)</f>
        <v>DESVESTIDA ESTRUCTURA DE RETENCION MT RURAL</v>
      </c>
      <c r="D14" s="268" t="str">
        <f>VLOOKUP(B14,Presupuesto!$A$6:$K$58,3,FALSE)</f>
        <v>UND</v>
      </c>
      <c r="E14" s="281">
        <f>VLOOKUP(B14,'Listado actividades'!$A$16:$C$40,3,FALSE)</f>
        <v>1</v>
      </c>
      <c r="F14" s="270">
        <f>VLOOKUP(B14,Presupuesto!$A$6:$K$58,5,FALSE)</f>
        <v>0</v>
      </c>
      <c r="G14" s="270">
        <f>VLOOKUP(B14,Presupuesto!$A$6:$K$58,6,FALSE)</f>
        <v>136919.20433189656</v>
      </c>
      <c r="H14" s="270">
        <f>VLOOKUP(B14,Presupuesto!$A$6:$K$58,7,FALSE)</f>
        <v>6970.1165088383832</v>
      </c>
      <c r="I14" s="270">
        <f>VLOOKUP(B14,Presupuesto!$A$6:$K$58,8,FALSE)</f>
        <v>0</v>
      </c>
      <c r="J14" s="270">
        <f>VLOOKUP(B14,Presupuesto!$A$6:$K$58,9,FALSE)</f>
        <v>0</v>
      </c>
      <c r="K14" s="270">
        <f>VLOOKUP(B14,Presupuesto!$A$6:$K$58,10,FALSE)</f>
        <v>143889.32084073493</v>
      </c>
      <c r="L14" s="271">
        <f t="shared" si="3"/>
        <v>143889.32084073493</v>
      </c>
    </row>
    <row r="15" spans="1:12" hidden="1" outlineLevel="1">
      <c r="A15" s="372"/>
      <c r="B15" s="324" t="str">
        <f>'Listado actividades'!A25</f>
        <v>1.23</v>
      </c>
      <c r="C15" s="323" t="str">
        <f>VLOOKUP(B15,APU_P!$A$3:$M$59,2,FALSE)</f>
        <v>DESHINCADA DE POSTES 10, 12 Y 14 mts MT</v>
      </c>
      <c r="D15" s="268" t="str">
        <f>VLOOKUP(B15,Presupuesto!$A$6:$K$58,3,FALSE)</f>
        <v>UND</v>
      </c>
      <c r="E15" s="281">
        <f>VLOOKUP(B15,'Listado actividades'!$A$16:$C$40,3,FALSE)</f>
        <v>1</v>
      </c>
      <c r="F15" s="270">
        <f>VLOOKUP(B15,Presupuesto!$A$6:$K$58,5,FALSE)</f>
        <v>0</v>
      </c>
      <c r="G15" s="270">
        <f>VLOOKUP(B15,Presupuesto!$A$6:$K$58,6,FALSE)</f>
        <v>188203.38249281608</v>
      </c>
      <c r="H15" s="270">
        <f>VLOOKUP(B15,Presupuesto!$A$6:$K$58,7,FALSE)</f>
        <v>339701.16508838383</v>
      </c>
      <c r="I15" s="270">
        <f>VLOOKUP(B15,Presupuesto!$A$6:$K$58,8,FALSE)</f>
        <v>0</v>
      </c>
      <c r="J15" s="270">
        <f>VLOOKUP(B15,Presupuesto!$A$6:$K$58,9,FALSE)</f>
        <v>0</v>
      </c>
      <c r="K15" s="270">
        <f>VLOOKUP(B15,Presupuesto!$A$6:$K$58,10,FALSE)</f>
        <v>527904.54758119991</v>
      </c>
      <c r="L15" s="271">
        <f t="shared" si="3"/>
        <v>527904.54758119991</v>
      </c>
    </row>
    <row r="16" spans="1:12" hidden="1" outlineLevel="1">
      <c r="A16" s="372"/>
      <c r="B16" s="324" t="str">
        <f>'Listado actividades'!A26</f>
        <v>1.24</v>
      </c>
      <c r="C16" s="323" t="str">
        <f>VLOOKUP(B16,APU_P!$A$3:$M$59,2,FALSE)</f>
        <v>INSTALACIÓN DE TEMPLETE SENCILLO CON TODOS SUS ACCESORIOS M.T. RURAL</v>
      </c>
      <c r="D16" s="268" t="str">
        <f>VLOOKUP(B16,Presupuesto!$A$6:$K$58,3,FALSE)</f>
        <v>UND</v>
      </c>
      <c r="E16" s="281">
        <f>VLOOKUP(B16,'Listado actividades'!$A$16:$C$40,3,FALSE)</f>
        <v>2</v>
      </c>
      <c r="F16" s="270">
        <f>VLOOKUP(B16,Presupuesto!$A$6:$K$58,5,FALSE)</f>
        <v>0</v>
      </c>
      <c r="G16" s="270">
        <f>VLOOKUP(B16,Presupuesto!$A$6:$K$58,6,FALSE)</f>
        <v>82136.988536877383</v>
      </c>
      <c r="H16" s="270">
        <f>VLOOKUP(B16,Presupuesto!$A$6:$K$58,7,FALSE)</f>
        <v>3872.2869493546573</v>
      </c>
      <c r="I16" s="270">
        <f>VLOOKUP(B16,Presupuesto!$A$6:$K$58,8,FALSE)</f>
        <v>0</v>
      </c>
      <c r="J16" s="270">
        <f>VLOOKUP(B16,Presupuesto!$A$6:$K$58,9,FALSE)</f>
        <v>0</v>
      </c>
      <c r="K16" s="270">
        <f>VLOOKUP(B16,Presupuesto!$A$6:$K$58,10,FALSE)</f>
        <v>86009.275486232043</v>
      </c>
      <c r="L16" s="271">
        <f t="shared" si="3"/>
        <v>172018.55097246409</v>
      </c>
    </row>
    <row r="17" spans="1:12" hidden="1" outlineLevel="1">
      <c r="A17" s="372"/>
      <c r="B17" s="324" t="str">
        <f>'Listado actividades'!A28</f>
        <v>1.26</v>
      </c>
      <c r="C17" s="323" t="str">
        <f>VLOOKUP(B17,APU_P!$A$3:$M$59,2,FALSE)</f>
        <v>TRANSPORTE DE POSTE RURAL DE SITIO CERCANO A BODEGA EH</v>
      </c>
      <c r="D17" s="268" t="str">
        <f>VLOOKUP(B17,Presupuesto!$A$6:$K$58,3,FALSE)</f>
        <v>UND</v>
      </c>
      <c r="E17" s="281">
        <f>VLOOKUP(B17,'Listado actividades'!$A$16:$C$40,3,FALSE)</f>
        <v>1</v>
      </c>
      <c r="F17" s="270">
        <f>VLOOKUP(B17,Presupuesto!$A$6:$K$58,5,FALSE)</f>
        <v>0</v>
      </c>
      <c r="G17" s="270">
        <f>VLOOKUP(B17,Presupuesto!$A$6:$K$58,6,FALSE)</f>
        <v>46034.989026369163</v>
      </c>
      <c r="H17" s="270">
        <f>VLOOKUP(B17,Presupuesto!$A$6:$K$58,7,FALSE)</f>
        <v>162923.59794637552</v>
      </c>
      <c r="I17" s="270">
        <f>VLOOKUP(B17,Presupuesto!$A$6:$K$58,8,FALSE)</f>
        <v>0</v>
      </c>
      <c r="J17" s="270">
        <f>VLOOKUP(B17,Presupuesto!$A$6:$K$58,9,FALSE)</f>
        <v>0</v>
      </c>
      <c r="K17" s="270">
        <f>VLOOKUP(B17,Presupuesto!$A$6:$K$58,10,FALSE)</f>
        <v>208958.58697274467</v>
      </c>
      <c r="L17" s="271">
        <f t="shared" si="3"/>
        <v>208958.58697274467</v>
      </c>
    </row>
    <row r="18" spans="1:12" hidden="1" outlineLevel="1">
      <c r="A18" s="372"/>
      <c r="B18" s="324" t="str">
        <f>'Listado actividades'!A29</f>
        <v>1.29</v>
      </c>
      <c r="C18" s="323" t="str">
        <f>VLOOKUP(B18,APU_P!$A$3:$M$59,2,FALSE)</f>
        <v xml:space="preserve">DESVESTIDA DE ESTRUCTURA BT EXISTENTE </v>
      </c>
      <c r="D18" s="268" t="str">
        <f>VLOOKUP(B18,Presupuesto!$A$6:$K$58,3,FALSE)</f>
        <v>UND</v>
      </c>
      <c r="E18" s="281">
        <f>VLOOKUP(B18,'Listado actividades'!$A$16:$C$40,3,FALSE)</f>
        <v>1</v>
      </c>
      <c r="F18" s="270">
        <f>VLOOKUP(B18,Presupuesto!$A$6:$K$58,5,FALSE)</f>
        <v>0</v>
      </c>
      <c r="G18" s="270">
        <f>VLOOKUP(B18,Presupuesto!$A$6:$K$58,6,FALSE)</f>
        <v>45332.47625646551</v>
      </c>
      <c r="H18" s="270">
        <f>VLOOKUP(B18,Presupuesto!$A$6:$K$58,7,FALSE)</f>
        <v>20190</v>
      </c>
      <c r="I18" s="270">
        <f>VLOOKUP(B18,Presupuesto!$A$6:$K$58,8,FALSE)</f>
        <v>0</v>
      </c>
      <c r="J18" s="270">
        <f>VLOOKUP(B18,Presupuesto!$A$6:$K$58,9,FALSE)</f>
        <v>0</v>
      </c>
      <c r="K18" s="270">
        <f>VLOOKUP(B18,Presupuesto!$A$6:$K$58,10,FALSE)</f>
        <v>65522.47625646551</v>
      </c>
      <c r="L18" s="271">
        <f t="shared" si="3"/>
        <v>65522.47625646551</v>
      </c>
    </row>
    <row r="19" spans="1:12" hidden="1" outlineLevel="1">
      <c r="A19" s="372"/>
      <c r="B19" s="324" t="str">
        <f>'Listado actividades'!A30</f>
        <v>1.30</v>
      </c>
      <c r="C19" s="323" t="str">
        <f>VLOOKUP(B19,APU_P!$A$3:$M$59,2,FALSE)</f>
        <v xml:space="preserve">VESTIDA DE ESTRUCTURA BT </v>
      </c>
      <c r="D19" s="268" t="str">
        <f>VLOOKUP(B19,Presupuesto!$A$6:$K$58,3,FALSE)</f>
        <v>UND</v>
      </c>
      <c r="E19" s="281">
        <f>VLOOKUP(B19,'Listado actividades'!$A$16:$C$40,3,FALSE)</f>
        <v>1</v>
      </c>
      <c r="F19" s="270">
        <f>VLOOKUP(B19,Presupuesto!$A$6:$K$58,5,FALSE)</f>
        <v>0</v>
      </c>
      <c r="G19" s="270">
        <f>VLOOKUP(B19,Presupuesto!$A$6:$K$58,6,FALSE)</f>
        <v>77259.416691091945</v>
      </c>
      <c r="H19" s="270">
        <f>VLOOKUP(B19,Presupuesto!$A$6:$K$58,7,FALSE)</f>
        <v>38250</v>
      </c>
      <c r="I19" s="270">
        <f>VLOOKUP(B19,Presupuesto!$A$6:$K$58,8,FALSE)</f>
        <v>0</v>
      </c>
      <c r="J19" s="270">
        <f>VLOOKUP(B19,Presupuesto!$A$6:$K$58,9,FALSE)</f>
        <v>0</v>
      </c>
      <c r="K19" s="270">
        <f>VLOOKUP(B19,Presupuesto!$A$6:$K$58,10,FALSE)</f>
        <v>115509.41669109194</v>
      </c>
      <c r="L19" s="271">
        <f t="shared" si="3"/>
        <v>115509.41669109194</v>
      </c>
    </row>
    <row r="20" spans="1:12" ht="30" hidden="1" outlineLevel="1">
      <c r="A20" s="372"/>
      <c r="B20" s="324" t="str">
        <f>'Listado actividades'!A31</f>
        <v>2.1</v>
      </c>
      <c r="C20" s="323" t="str">
        <f>VLOOKUP(B20,APU_P!$A$3:$M$59,2,FALSE)</f>
        <v>INSTALACIÓN DE PLACAS DE IDENTIFICACIÓN DE PELIGRO RED ENERGIZADA (INCLUYE PLACA EN ACRILICO Y CONECTORES A RED)</v>
      </c>
      <c r="D20" s="268" t="str">
        <f>VLOOKUP(B20,Presupuesto!$A$6:$K$58,3,FALSE)</f>
        <v>UND</v>
      </c>
      <c r="E20" s="281">
        <f>VLOOKUP(B20,'Listado actividades'!$A$16:$C$40,3,FALSE)</f>
        <v>1</v>
      </c>
      <c r="F20" s="270">
        <f>VLOOKUP(B20,Presupuesto!$A$6:$K$58,5,FALSE)</f>
        <v>35000</v>
      </c>
      <c r="G20" s="270">
        <f>VLOOKUP(B20,Presupuesto!$A$6:$K$58,6,FALSE)</f>
        <v>5882.2660560344821</v>
      </c>
      <c r="H20" s="270">
        <f>VLOOKUP(B20,Presupuesto!$A$6:$K$58,7,FALSE)</f>
        <v>3485.0582544191916</v>
      </c>
      <c r="I20" s="270">
        <f>VLOOKUP(B20,Presupuesto!$A$6:$K$58,8,FALSE)</f>
        <v>0</v>
      </c>
      <c r="J20" s="270">
        <f>VLOOKUP(B20,Presupuesto!$A$6:$K$58,9,FALSE)</f>
        <v>0</v>
      </c>
      <c r="K20" s="270">
        <f>VLOOKUP(B20,Presupuesto!$A$6:$K$58,10,FALSE)</f>
        <v>44367.324310453674</v>
      </c>
      <c r="L20" s="271">
        <f t="shared" si="3"/>
        <v>44367.324310453674</v>
      </c>
    </row>
    <row r="21" spans="1:12" ht="30" hidden="1" outlineLevel="1">
      <c r="A21" s="372"/>
      <c r="B21" s="324" t="str">
        <f>'Listado actividades'!A32</f>
        <v>2.2</v>
      </c>
      <c r="C21" s="323" t="str">
        <f>VLOOKUP(B21,APU_P!$A$3:$M$59,2,FALSE)</f>
        <v>INSTALACIÓN DE PLACAS DE IDENTIFICACIÓN DE POSTE, (INCLUYE PLACA DE ALUMINIO, CINTA BAND IT Y HEBILLA)</v>
      </c>
      <c r="D21" s="268" t="str">
        <f>VLOOKUP(B21,Presupuesto!$A$6:$K$58,3,FALSE)</f>
        <v>UND</v>
      </c>
      <c r="E21" s="281">
        <f>VLOOKUP(B21,'Listado actividades'!$A$16:$C$40,3,FALSE)</f>
        <v>1</v>
      </c>
      <c r="F21" s="270">
        <f>VLOOKUP(B21,Presupuesto!$A$6:$K$58,5,FALSE)</f>
        <v>19590</v>
      </c>
      <c r="G21" s="270">
        <f>VLOOKUP(B21,Presupuesto!$A$6:$K$58,6,FALSE)</f>
        <v>14760.758271551724</v>
      </c>
      <c r="H21" s="270">
        <f>VLOOKUP(B21,Presupuesto!$A$6:$K$58,7,FALSE)</f>
        <v>3485.0582544191916</v>
      </c>
      <c r="I21" s="270">
        <f>VLOOKUP(B21,Presupuesto!$A$6:$K$58,8,FALSE)</f>
        <v>0</v>
      </c>
      <c r="J21" s="270">
        <f>VLOOKUP(B21,Presupuesto!$A$6:$K$58,9,FALSE)</f>
        <v>0</v>
      </c>
      <c r="K21" s="270">
        <f>VLOOKUP(B21,Presupuesto!$A$6:$K$58,10,FALSE)</f>
        <v>37835.81652597092</v>
      </c>
      <c r="L21" s="271">
        <f t="shared" si="3"/>
        <v>37835.81652597092</v>
      </c>
    </row>
    <row r="22" spans="1:12" hidden="1" outlineLevel="1">
      <c r="A22" s="372"/>
      <c r="B22" s="324" t="str">
        <f>'Listado actividades'!A33</f>
        <v>4.3</v>
      </c>
      <c r="C22" s="323" t="str">
        <f>VLOOKUP(B22,APU_P!$A$3:$M$59,2,FALSE)</f>
        <v xml:space="preserve">SUMINISTRO DE MATERIALES PARA LA ESTRUCTURA 560 N2  </v>
      </c>
      <c r="D22" s="268" t="str">
        <f>VLOOKUP(B22,Presupuesto!$A$6:$K$58,3,FALSE)</f>
        <v>UND</v>
      </c>
      <c r="E22" s="281">
        <f>VLOOKUP(B22,'Listado actividades'!$A$16:$C$40,3,FALSE)</f>
        <v>1</v>
      </c>
      <c r="F22" s="270">
        <f>VLOOKUP(B22,Presupuesto!$A$6:$K$58,5,FALSE)</f>
        <v>1743713.9400000002</v>
      </c>
      <c r="G22" s="270">
        <f>VLOOKUP(B22,Presupuesto!$A$6:$K$58,6,FALSE)</f>
        <v>0</v>
      </c>
      <c r="H22" s="270">
        <f>VLOOKUP(B22,Presupuesto!$A$6:$K$58,7,FALSE)</f>
        <v>0</v>
      </c>
      <c r="I22" s="270">
        <f>VLOOKUP(B22,Presupuesto!$A$6:$K$58,8,FALSE)</f>
        <v>42000</v>
      </c>
      <c r="J22" s="270">
        <f>VLOOKUP(B22,Presupuesto!$A$6:$K$58,9,FALSE)</f>
        <v>0</v>
      </c>
      <c r="K22" s="270">
        <f>VLOOKUP(B22,Presupuesto!$A$6:$K$58,10,FALSE)</f>
        <v>1785713.9400000002</v>
      </c>
      <c r="L22" s="271">
        <f t="shared" si="3"/>
        <v>1785713.9400000002</v>
      </c>
    </row>
    <row r="23" spans="1:12" hidden="1" outlineLevel="1">
      <c r="A23" s="372"/>
      <c r="B23" s="324" t="str">
        <f>'Listado actividades'!A34</f>
        <v>4.4</v>
      </c>
      <c r="C23" s="323" t="str">
        <f>VLOOKUP(B23,APU_P!$A$3:$M$59,2,FALSE)</f>
        <v xml:space="preserve">SUMINISTRO DE MATERIALES PARA LA ESTRUCTURA 562 N2  </v>
      </c>
      <c r="D23" s="268" t="str">
        <f>VLOOKUP(B23,Presupuesto!$A$6:$K$58,3,FALSE)</f>
        <v>UND</v>
      </c>
      <c r="E23" s="281">
        <f>VLOOKUP(B23,'Listado actividades'!$A$16:$C$40,3,FALSE)</f>
        <v>1</v>
      </c>
      <c r="F23" s="270">
        <f ca="1">VLOOKUP(B23,Presupuesto!$A$6:$K$58,5,FALSE)</f>
        <v>2300879.14</v>
      </c>
      <c r="G23" s="270">
        <f>VLOOKUP(B23,Presupuesto!$A$6:$K$58,6,FALSE)</f>
        <v>0</v>
      </c>
      <c r="H23" s="270">
        <f>VLOOKUP(B23,Presupuesto!$A$6:$K$58,7,FALSE)</f>
        <v>0</v>
      </c>
      <c r="I23" s="270">
        <f>VLOOKUP(B23,Presupuesto!$A$6:$K$58,8,FALSE)</f>
        <v>42000</v>
      </c>
      <c r="J23" s="270">
        <f>VLOOKUP(B23,Presupuesto!$A$6:$K$58,9,FALSE)</f>
        <v>0</v>
      </c>
      <c r="K23" s="270">
        <f ca="1">VLOOKUP(B23,Presupuesto!$A$6:$K$58,10,FALSE)</f>
        <v>2342879.14</v>
      </c>
      <c r="L23" s="271">
        <f t="shared" ca="1" si="3"/>
        <v>2342879.14</v>
      </c>
    </row>
    <row r="24" spans="1:12" ht="30" hidden="1" outlineLevel="1">
      <c r="A24" s="372"/>
      <c r="B24" s="324" t="str">
        <f>'Listado actividades'!A35</f>
        <v>4.6</v>
      </c>
      <c r="C24" s="323" t="str">
        <f>VLOOKUP(B24,APU_P!$A$3:$M$59,2,FALSE)</f>
        <v xml:space="preserve">SUMINISTRO DE MATERIALES PARA LA ESTRUCTURA DE HILO DE GUARDA INDEPENDIENTE PARA ESTRUCTURA TIPO PASO HG-P  </v>
      </c>
      <c r="D24" s="268" t="str">
        <f>VLOOKUP(B24,Presupuesto!$A$6:$K$58,3,FALSE)</f>
        <v>UND</v>
      </c>
      <c r="E24" s="281">
        <f>VLOOKUP(B24,'Listado actividades'!$A$16:$C$40,3,FALSE)</f>
        <v>1</v>
      </c>
      <c r="F24" s="270">
        <f>VLOOKUP(B24,Presupuesto!$A$6:$K$58,5,FALSE)</f>
        <v>107297.15666666666</v>
      </c>
      <c r="G24" s="270">
        <f>VLOOKUP(B24,Presupuesto!$A$6:$K$58,6,FALSE)</f>
        <v>0</v>
      </c>
      <c r="H24" s="270">
        <f>VLOOKUP(B24,Presupuesto!$A$6:$K$58,7,FALSE)</f>
        <v>0</v>
      </c>
      <c r="I24" s="270">
        <f>VLOOKUP(B24,Presupuesto!$A$6:$K$58,8,FALSE)</f>
        <v>42000</v>
      </c>
      <c r="J24" s="270">
        <f>VLOOKUP(B24,Presupuesto!$A$6:$K$58,9,FALSE)</f>
        <v>0</v>
      </c>
      <c r="K24" s="270">
        <f>VLOOKUP(B24,Presupuesto!$A$6:$K$58,10,FALSE)</f>
        <v>149297.15666666668</v>
      </c>
      <c r="L24" s="271">
        <f t="shared" si="3"/>
        <v>149297.15666666668</v>
      </c>
    </row>
    <row r="25" spans="1:12" hidden="1" outlineLevel="1">
      <c r="A25" s="372"/>
      <c r="B25" s="324" t="str">
        <f>'Listado actividades'!A36</f>
        <v>4.9</v>
      </c>
      <c r="C25" s="323" t="str">
        <f>VLOOKUP(B25,APU_P!$A$3:$M$59,2,FALSE)</f>
        <v xml:space="preserve">SUMINISTRO DE MATERIALES PARA LA ESTRUCTURA 619 N1  </v>
      </c>
      <c r="D25" s="268" t="str">
        <f>VLOOKUP(B25,Presupuesto!$A$6:$K$58,3,FALSE)</f>
        <v>UND</v>
      </c>
      <c r="E25" s="281">
        <f>VLOOKUP(B25,'Listado actividades'!$A$16:$C$40,3,FALSE)</f>
        <v>1</v>
      </c>
      <c r="F25" s="270">
        <f>VLOOKUP(B25,Presupuesto!$A$6:$K$58,5,FALSE)</f>
        <v>57742.293333333335</v>
      </c>
      <c r="G25" s="270">
        <f>VLOOKUP(B25,Presupuesto!$A$6:$K$58,6,FALSE)</f>
        <v>0</v>
      </c>
      <c r="H25" s="270">
        <f>VLOOKUP(B25,Presupuesto!$A$6:$K$58,7,FALSE)</f>
        <v>0</v>
      </c>
      <c r="I25" s="270">
        <f>VLOOKUP(B25,Presupuesto!$A$6:$K$58,8,FALSE)</f>
        <v>42000</v>
      </c>
      <c r="J25" s="270">
        <f>VLOOKUP(B25,Presupuesto!$A$6:$K$58,9,FALSE)</f>
        <v>0</v>
      </c>
      <c r="K25" s="270">
        <f>VLOOKUP(B25,Presupuesto!$A$6:$K$58,10,FALSE)</f>
        <v>99742.293333333335</v>
      </c>
      <c r="L25" s="271">
        <f t="shared" si="3"/>
        <v>99742.293333333335</v>
      </c>
    </row>
    <row r="26" spans="1:12" hidden="1" outlineLevel="1">
      <c r="A26" s="372"/>
      <c r="B26" s="324" t="str">
        <f>'Listado actividades'!A37</f>
        <v>4.10</v>
      </c>
      <c r="C26" s="323" t="str">
        <f>VLOOKUP(B26,APU_P!$A$3:$M$59,2,FALSE)</f>
        <v xml:space="preserve">SUMINISTRO DE TEMPLETE CUAERDA DE GUITARRA 34.5 KV  </v>
      </c>
      <c r="D26" s="268" t="str">
        <f>VLOOKUP(B26,Presupuesto!$A$6:$K$58,3,FALSE)</f>
        <v>UND</v>
      </c>
      <c r="E26" s="281">
        <f>VLOOKUP(B26,'Listado actividades'!$A$16:$C$40,3,FALSE)</f>
        <v>1</v>
      </c>
      <c r="F26" s="270">
        <f>VLOOKUP(B26,Presupuesto!$A$6:$K$58,5,FALSE)</f>
        <v>416854.66000000003</v>
      </c>
      <c r="G26" s="270">
        <f>VLOOKUP(B26,Presupuesto!$A$6:$K$58,6,FALSE)</f>
        <v>0</v>
      </c>
      <c r="H26" s="270">
        <f>VLOOKUP(B26,Presupuesto!$A$6:$K$58,7,FALSE)</f>
        <v>0</v>
      </c>
      <c r="I26" s="270">
        <f>VLOOKUP(B26,Presupuesto!$A$6:$K$58,8,FALSE)</f>
        <v>42000</v>
      </c>
      <c r="J26" s="270">
        <f>VLOOKUP(B26,Presupuesto!$A$6:$K$58,9,FALSE)</f>
        <v>0</v>
      </c>
      <c r="K26" s="270">
        <f>VLOOKUP(B26,Presupuesto!$A$6:$K$58,10,FALSE)</f>
        <v>458854.66000000003</v>
      </c>
      <c r="L26" s="271">
        <f t="shared" si="3"/>
        <v>458854.66000000003</v>
      </c>
    </row>
    <row r="27" spans="1:12" hidden="1" outlineLevel="1">
      <c r="A27" s="372"/>
      <c r="B27" s="324" t="str">
        <f>'Listado actividades'!A38</f>
        <v>4.11</v>
      </c>
      <c r="C27" s="323" t="str">
        <f>VLOOKUP(B27,APU_P!$A$3:$M$59,2,FALSE)</f>
        <v xml:space="preserve">SUMINISTRO DE TEMPLETE DIRECTO A VARILLA DE ANCLAJE 34.5 KV  </v>
      </c>
      <c r="D27" s="268" t="str">
        <f>VLOOKUP(B27,Presupuesto!$A$6:$K$58,3,FALSE)</f>
        <v>UND</v>
      </c>
      <c r="E27" s="281">
        <f>VLOOKUP(B27,'Listado actividades'!$A$16:$C$40,3,FALSE)</f>
        <v>2</v>
      </c>
      <c r="F27" s="270">
        <f>VLOOKUP(B27,Presupuesto!$A$6:$K$58,5,FALSE)</f>
        <v>334404.16000000003</v>
      </c>
      <c r="G27" s="270">
        <f>VLOOKUP(B27,Presupuesto!$A$6:$K$58,6,FALSE)</f>
        <v>0</v>
      </c>
      <c r="H27" s="270">
        <f>VLOOKUP(B27,Presupuesto!$A$6:$K$58,7,FALSE)</f>
        <v>0</v>
      </c>
      <c r="I27" s="270">
        <f>VLOOKUP(B27,Presupuesto!$A$6:$K$58,8,FALSE)</f>
        <v>42000</v>
      </c>
      <c r="J27" s="270">
        <f>VLOOKUP(B27,Presupuesto!$A$6:$K$58,9,FALSE)</f>
        <v>0</v>
      </c>
      <c r="K27" s="270">
        <f>VLOOKUP(B27,Presupuesto!$A$6:$K$58,10,FALSE)</f>
        <v>376404.16000000003</v>
      </c>
      <c r="L27" s="271">
        <f t="shared" si="3"/>
        <v>752808.32000000007</v>
      </c>
    </row>
    <row r="28" spans="1:12" ht="30" hidden="1" outlineLevel="1">
      <c r="A28" s="372"/>
      <c r="B28" s="324" t="str">
        <f>'Listado actividades'!A39</f>
        <v>4.12</v>
      </c>
      <c r="C28" s="323" t="str">
        <f>VLOOKUP(B28,APU_P!$A$3:$M$59,2,FALSE)</f>
        <v xml:space="preserve">SUMINISTRO DE SISTEMA DE PUESTA A TIERRA REDES TRIFASICAS CON CABLE DE GUARDA POSTE SENCILLO  </v>
      </c>
      <c r="D28" s="268" t="str">
        <f>VLOOKUP(B28,Presupuesto!$A$6:$K$58,3,FALSE)</f>
        <v>UND</v>
      </c>
      <c r="E28" s="281">
        <f>VLOOKUP(B28,'Listado actividades'!$A$16:$C$40,3,FALSE)</f>
        <v>1</v>
      </c>
      <c r="F28" s="270">
        <f>VLOOKUP(B28,Presupuesto!$A$6:$K$58,5,FALSE)</f>
        <v>117930.20666666668</v>
      </c>
      <c r="G28" s="270">
        <f>VLOOKUP(B28,Presupuesto!$A$6:$K$58,6,FALSE)</f>
        <v>0</v>
      </c>
      <c r="H28" s="270">
        <f>VLOOKUP(B28,Presupuesto!$A$6:$K$58,7,FALSE)</f>
        <v>0</v>
      </c>
      <c r="I28" s="270">
        <f>VLOOKUP(B28,Presupuesto!$A$6:$K$58,8,FALSE)</f>
        <v>42000</v>
      </c>
      <c r="J28" s="270">
        <f>VLOOKUP(B28,Presupuesto!$A$6:$K$58,9,FALSE)</f>
        <v>0</v>
      </c>
      <c r="K28" s="270">
        <f>VLOOKUP(B28,Presupuesto!$A$6:$K$58,10,FALSE)</f>
        <v>159930.20666666667</v>
      </c>
      <c r="L28" s="271">
        <f t="shared" si="3"/>
        <v>159930.20666666667</v>
      </c>
    </row>
    <row r="29" spans="1:12" ht="15.75" hidden="1" outlineLevel="1" thickBot="1">
      <c r="A29" s="373"/>
      <c r="B29" s="321" t="str">
        <f>'Listado actividades'!A40</f>
        <v>4.17</v>
      </c>
      <c r="C29" s="323" t="str">
        <f>VLOOKUP(B29,APU_P!$A$3:$M$59,2,FALSE)</f>
        <v>SUMINISTRO DE POSTE DE CONCRETO DE 14 M X 1050 KGF VIBRADO Y REFORZADO</v>
      </c>
      <c r="D29" s="268" t="str">
        <f>VLOOKUP(B29,Presupuesto!$A$6:$K$58,3,FALSE)</f>
        <v>UND</v>
      </c>
      <c r="E29" s="281">
        <f>VLOOKUP(B29,'Listado actividades'!$A$16:$C$40,3,FALSE)</f>
        <v>1</v>
      </c>
      <c r="F29" s="270">
        <f>VLOOKUP(B29,Presupuesto!$A$6:$K$58,5,FALSE)</f>
        <v>3046689</v>
      </c>
      <c r="G29" s="270">
        <f>VLOOKUP(B29,Presupuesto!$A$6:$K$58,6,FALSE)</f>
        <v>0</v>
      </c>
      <c r="H29" s="270">
        <f>VLOOKUP(B29,Presupuesto!$A$6:$K$58,7,FALSE)</f>
        <v>0</v>
      </c>
      <c r="I29" s="270">
        <f>VLOOKUP(B29,Presupuesto!$A$6:$K$58,8,FALSE)</f>
        <v>105000</v>
      </c>
      <c r="J29" s="270">
        <f>VLOOKUP(B29,Presupuesto!$A$6:$K$58,9,FALSE)</f>
        <v>0</v>
      </c>
      <c r="K29" s="270">
        <f>VLOOKUP(B29,Presupuesto!$A$6:$K$58,10,FALSE)</f>
        <v>3151689</v>
      </c>
      <c r="L29" s="271">
        <f t="shared" si="3"/>
        <v>3151689</v>
      </c>
    </row>
    <row r="30" spans="1:12" ht="33" customHeight="1" collapsed="1" thickBot="1">
      <c r="A30" s="371" t="s">
        <v>93</v>
      </c>
      <c r="B30" s="314" t="s">
        <v>88</v>
      </c>
      <c r="C30" s="325" t="s">
        <v>94</v>
      </c>
      <c r="D30" s="268" t="s">
        <v>90</v>
      </c>
      <c r="E30" s="281">
        <v>1</v>
      </c>
      <c r="F30" s="283">
        <f ca="1">SUM(F31:F34)</f>
        <v>532357.4966666667</v>
      </c>
      <c r="G30" s="283">
        <f t="shared" ref="G30:L30" si="4">SUM(G31:G34)</f>
        <v>241976.49552262927</v>
      </c>
      <c r="H30" s="283">
        <f t="shared" si="4"/>
        <v>26137.936908143936</v>
      </c>
      <c r="I30" s="283">
        <f t="shared" si="4"/>
        <v>162750</v>
      </c>
      <c r="J30" s="283">
        <f t="shared" si="4"/>
        <v>0</v>
      </c>
      <c r="K30" s="283">
        <f t="shared" ca="1" si="4"/>
        <v>963221.92909743986</v>
      </c>
      <c r="L30" s="283">
        <f t="shared" ca="1" si="4"/>
        <v>963221.92909743986</v>
      </c>
    </row>
    <row r="31" spans="1:12" hidden="1" outlineLevel="1">
      <c r="A31" s="372"/>
      <c r="B31" s="320" t="str">
        <f>'Listado actividades'!A44</f>
        <v>1.17</v>
      </c>
      <c r="C31" s="323" t="str">
        <f>VLOOKUP(B31,APU_P!$A$3:$M$59,2,FALSE)</f>
        <v>VESTIDA DE ESTRUCTURA TRIFASICA DE UN POSTE TIPO PASO 34.5 KV</v>
      </c>
      <c r="D31" s="268" t="str">
        <f>VLOOKUP(B31,Presupuesto!$A$6:$K$58,3,FALSE)</f>
        <v>UND</v>
      </c>
      <c r="E31" s="281">
        <f>VLOOKUP(B31,'Listado actividades'!$A$44:$C$47,3,FALSE)</f>
        <v>1</v>
      </c>
      <c r="F31" s="270">
        <f>VLOOKUP(B31,Presupuesto!$A$6:$K$58,5,FALSE)</f>
        <v>0</v>
      </c>
      <c r="G31" s="270">
        <f>VLOOKUP(B31,Presupuesto!$A$6:$K$58,6,FALSE)</f>
        <v>184702.70420258617</v>
      </c>
      <c r="H31" s="270">
        <f>VLOOKUP(B31,Presupuesto!$A$6:$K$58,7,FALSE)</f>
        <v>17425.291272095958</v>
      </c>
      <c r="I31" s="270">
        <f>VLOOKUP(B31,Presupuesto!$A$6:$K$58,8,FALSE)</f>
        <v>52500</v>
      </c>
      <c r="J31" s="270">
        <f>VLOOKUP(B31,Presupuesto!$A$6:$K$58,9,FALSE)</f>
        <v>0</v>
      </c>
      <c r="K31" s="270">
        <f>VLOOKUP(B31,Presupuesto!$A$6:$K$58,10,FALSE)</f>
        <v>254627.99547468213</v>
      </c>
      <c r="L31" s="271">
        <f>K31*E31</f>
        <v>254627.99547468213</v>
      </c>
    </row>
    <row r="32" spans="1:12" hidden="1" outlineLevel="1">
      <c r="A32" s="372"/>
      <c r="B32" s="324" t="str">
        <f>'Listado actividades'!A45</f>
        <v>1.20</v>
      </c>
      <c r="C32" s="323" t="str">
        <f>VLOOKUP(B32,APU_P!$A$3:$M$59,2,FALSE)</f>
        <v>VESTIDA ESTRUCTURA CABLE DE GUARDA DE PASO</v>
      </c>
      <c r="D32" s="268" t="str">
        <f>VLOOKUP(B32,Presupuesto!$A$6:$K$58,3,FALSE)</f>
        <v>UND</v>
      </c>
      <c r="E32" s="281">
        <f>VLOOKUP(B32,'Listado actividades'!$A$44:$C$47,3,FALSE)</f>
        <v>1</v>
      </c>
      <c r="F32" s="270">
        <f>VLOOKUP(B32,Presupuesto!$A$6:$K$58,5,FALSE)</f>
        <v>0</v>
      </c>
      <c r="G32" s="270">
        <f>VLOOKUP(B32,Presupuesto!$A$6:$K$58,6,FALSE)</f>
        <v>57273.791320043092</v>
      </c>
      <c r="H32" s="270">
        <f>VLOOKUP(B32,Presupuesto!$A$6:$K$58,7,FALSE)</f>
        <v>8712.6456360479788</v>
      </c>
      <c r="I32" s="270">
        <f>VLOOKUP(B32,Presupuesto!$A$6:$K$58,8,FALSE)</f>
        <v>26250</v>
      </c>
      <c r="J32" s="270">
        <f>VLOOKUP(B32,Presupuesto!$A$6:$K$58,9,FALSE)</f>
        <v>0</v>
      </c>
      <c r="K32" s="270">
        <f>VLOOKUP(B32,Presupuesto!$A$6:$K$58,10,FALSE)</f>
        <v>92236.436956091071</v>
      </c>
      <c r="L32" s="271">
        <f t="shared" ref="L32:L34" si="5">K32*E32</f>
        <v>92236.436956091071</v>
      </c>
    </row>
    <row r="33" spans="1:12" hidden="1" outlineLevel="1">
      <c r="A33" s="372"/>
      <c r="B33" s="324" t="str">
        <f>'Listado actividades'!A46</f>
        <v>4.2</v>
      </c>
      <c r="C33" s="323" t="str">
        <f>VLOOKUP(B33,APU_P!$A$3:$M$59,2,FALSE)</f>
        <v xml:space="preserve">SUMINISTRO DE MATERIALES PARA LA ESTRUCTURA P103 N3  </v>
      </c>
      <c r="D33" s="268" t="str">
        <f>VLOOKUP(B33,Presupuesto!$A$6:$K$58,3,FALSE)</f>
        <v>UND</v>
      </c>
      <c r="E33" s="281">
        <f>VLOOKUP(B33,'Listado actividades'!$A$44:$C$47,3,FALSE)</f>
        <v>1</v>
      </c>
      <c r="F33" s="270">
        <f ca="1">VLOOKUP(B33,Presupuesto!$A$6:$K$58,5,FALSE)</f>
        <v>425060.34</v>
      </c>
      <c r="G33" s="270">
        <f>VLOOKUP(B33,Presupuesto!$A$6:$K$58,6,FALSE)</f>
        <v>0</v>
      </c>
      <c r="H33" s="270">
        <f>VLOOKUP(B33,Presupuesto!$A$6:$K$58,7,FALSE)</f>
        <v>0</v>
      </c>
      <c r="I33" s="270">
        <f>VLOOKUP(B33,Presupuesto!$A$6:$K$58,8,FALSE)</f>
        <v>42000</v>
      </c>
      <c r="J33" s="270">
        <f>VLOOKUP(B33,Presupuesto!$A$6:$K$58,9,FALSE)</f>
        <v>0</v>
      </c>
      <c r="K33" s="270">
        <f ca="1">VLOOKUP(B33,Presupuesto!$A$6:$K$58,10,FALSE)</f>
        <v>467060.34</v>
      </c>
      <c r="L33" s="271">
        <f t="shared" ca="1" si="5"/>
        <v>467060.34</v>
      </c>
    </row>
    <row r="34" spans="1:12" ht="30.75" hidden="1" outlineLevel="1" thickBot="1">
      <c r="A34" s="373"/>
      <c r="B34" s="321" t="str">
        <f>'Listado actividades'!A47</f>
        <v>4.6</v>
      </c>
      <c r="C34" s="323" t="str">
        <f>VLOOKUP(B34,APU_P!$A$3:$M$59,2,FALSE)</f>
        <v xml:space="preserve">SUMINISTRO DE MATERIALES PARA LA ESTRUCTURA DE HILO DE GUARDA INDEPENDIENTE PARA ESTRUCTURA TIPO PASO HG-P  </v>
      </c>
      <c r="D34" s="268" t="str">
        <f>VLOOKUP(B34,Presupuesto!$A$6:$K$58,3,FALSE)</f>
        <v>UND</v>
      </c>
      <c r="E34" s="281">
        <f>VLOOKUP(B34,'Listado actividades'!$A$44:$C$47,3,FALSE)</f>
        <v>1</v>
      </c>
      <c r="F34" s="270">
        <f>VLOOKUP(B34,Presupuesto!$A$6:$K$58,5,FALSE)</f>
        <v>107297.15666666666</v>
      </c>
      <c r="G34" s="270">
        <f>VLOOKUP(B34,Presupuesto!$A$6:$K$58,6,FALSE)</f>
        <v>0</v>
      </c>
      <c r="H34" s="270">
        <f>VLOOKUP(B34,Presupuesto!$A$6:$K$58,7,FALSE)</f>
        <v>0</v>
      </c>
      <c r="I34" s="270">
        <f>VLOOKUP(B34,Presupuesto!$A$6:$K$58,8,FALSE)</f>
        <v>42000</v>
      </c>
      <c r="J34" s="270">
        <f>VLOOKUP(B34,Presupuesto!$A$6:$K$58,9,FALSE)</f>
        <v>0</v>
      </c>
      <c r="K34" s="270">
        <f>VLOOKUP(B34,Presupuesto!$A$6:$K$58,10,FALSE)</f>
        <v>149297.15666666668</v>
      </c>
      <c r="L34" s="271">
        <f t="shared" si="5"/>
        <v>149297.15666666668</v>
      </c>
    </row>
    <row r="35" spans="1:12" ht="90.75" collapsed="1" thickBot="1">
      <c r="A35" s="371" t="s">
        <v>95</v>
      </c>
      <c r="B35" s="314" t="s">
        <v>88</v>
      </c>
      <c r="C35" s="322" t="s">
        <v>96</v>
      </c>
      <c r="D35" s="268" t="s">
        <v>90</v>
      </c>
      <c r="E35" s="281">
        <v>1</v>
      </c>
      <c r="F35" s="282">
        <f t="shared" ref="F35:L35" si="6">SUM(F36:F58)</f>
        <v>8780623.3300000001</v>
      </c>
      <c r="G35" s="282">
        <f t="shared" si="6"/>
        <v>2102097.3726427723</v>
      </c>
      <c r="H35" s="282">
        <f t="shared" si="6"/>
        <v>1708230.6390260709</v>
      </c>
      <c r="I35" s="282">
        <f t="shared" si="6"/>
        <v>450000</v>
      </c>
      <c r="J35" s="282">
        <f t="shared" si="6"/>
        <v>0</v>
      </c>
      <c r="K35" s="282">
        <f t="shared" si="6"/>
        <v>13040951.341668844</v>
      </c>
      <c r="L35" s="282">
        <f t="shared" si="6"/>
        <v>14962060.517939016</v>
      </c>
    </row>
    <row r="36" spans="1:12" hidden="1" outlineLevel="1">
      <c r="A36" s="372"/>
      <c r="B36" s="320" t="str">
        <f>'Listado actividades'!A51</f>
        <v>1.3</v>
      </c>
      <c r="C36" s="323" t="str">
        <f>VLOOKUP(B36,APU_P!$A$3:$M$59,2,FALSE)</f>
        <v>APERTURA DE EXCAVACION PARA VIGUETA EN RETENIDA RURAL</v>
      </c>
      <c r="D36" s="268" t="str">
        <f>VLOOKUP(B36,Presupuesto!$A$6:$K$58,3,FALSE)</f>
        <v>UND</v>
      </c>
      <c r="E36" s="281">
        <f>VLOOKUP(B36,'Listado actividades'!$A$51:$C$74,3,FALSE)</f>
        <v>2</v>
      </c>
      <c r="F36" s="270">
        <f>VLOOKUP(B36,Presupuesto!$A$6:$K$58,5,FALSE)</f>
        <v>0</v>
      </c>
      <c r="G36" s="270">
        <f>VLOOKUP(B36,Presupuesto!$A$6:$K$58,6,FALSE)</f>
        <v>83520.323809267225</v>
      </c>
      <c r="H36" s="270">
        <f>VLOOKUP(B36,Presupuesto!$A$6:$K$58,7,FALSE)</f>
        <v>8712.6456360479788</v>
      </c>
      <c r="I36" s="270">
        <f>VLOOKUP(B36,Presupuesto!$A$6:$K$58,8,FALSE)</f>
        <v>0</v>
      </c>
      <c r="J36" s="270">
        <f>VLOOKUP(B36,Presupuesto!$A$6:$K$58,9,FALSE)</f>
        <v>0</v>
      </c>
      <c r="K36" s="270">
        <f>VLOOKUP(B36,Presupuesto!$A$6:$K$58,10,FALSE)</f>
        <v>92232.969445315204</v>
      </c>
      <c r="L36" s="272">
        <f>K36*E36</f>
        <v>184465.93889063041</v>
      </c>
    </row>
    <row r="37" spans="1:12" hidden="1" outlineLevel="1">
      <c r="A37" s="372"/>
      <c r="B37" s="324" t="str">
        <f>'Listado actividades'!A52</f>
        <v>1.6</v>
      </c>
      <c r="C37" s="323" t="str">
        <f>VLOOKUP(B37,APU_P!$A$3:$M$59,2,FALSE)</f>
        <v>HINCADA, PLOMADA Y ORIENTACIÓN DE POSTE DE 14, 16 Y 18 MTS CON GRUA</v>
      </c>
      <c r="D37" s="268" t="str">
        <f>VLOOKUP(B37,Presupuesto!$A$6:$K$58,3,FALSE)</f>
        <v>UND</v>
      </c>
      <c r="E37" s="281">
        <f>VLOOKUP(B37,'Listado actividades'!$A$51:$C$74,3,FALSE)</f>
        <v>1</v>
      </c>
      <c r="F37" s="270">
        <f>VLOOKUP(B37,Presupuesto!$A$6:$K$58,5,FALSE)</f>
        <v>0</v>
      </c>
      <c r="G37" s="270">
        <f>VLOOKUP(B37,Presupuesto!$A$6:$K$58,6,FALSE)</f>
        <v>109533.16640325671</v>
      </c>
      <c r="H37" s="270">
        <f>VLOOKUP(B37,Presupuesto!$A$6:$K$58,7,FALSE)</f>
        <v>308712.64563604799</v>
      </c>
      <c r="I37" s="270">
        <f>VLOOKUP(B37,Presupuesto!$A$6:$K$58,8,FALSE)</f>
        <v>0</v>
      </c>
      <c r="J37" s="270">
        <f>VLOOKUP(B37,Presupuesto!$A$6:$K$58,9,FALSE)</f>
        <v>0</v>
      </c>
      <c r="K37" s="270">
        <f>VLOOKUP(B37,Presupuesto!$A$6:$K$58,10,FALSE)</f>
        <v>418245.8120393047</v>
      </c>
      <c r="L37" s="272">
        <f t="shared" ref="L37:L58" si="7">K37*E37</f>
        <v>418245.8120393047</v>
      </c>
    </row>
    <row r="38" spans="1:12" hidden="1" outlineLevel="1">
      <c r="A38" s="372"/>
      <c r="B38" s="324" t="str">
        <f>'Listado actividades'!A53</f>
        <v>1.7</v>
      </c>
      <c r="C38" s="323" t="str">
        <f>VLOOKUP(B38,APU_P!$A$3:$M$59,2,FALSE)</f>
        <v>INSTALACION LINE A TIERRA MEDIA TENSION</v>
      </c>
      <c r="D38" s="268" t="str">
        <f>VLOOKUP(B38,Presupuesto!$A$6:$K$58,3,FALSE)</f>
        <v>UND</v>
      </c>
      <c r="E38" s="281">
        <f>VLOOKUP(B38,'Listado actividades'!$A$51:$C$74,3,FALSE)</f>
        <v>1</v>
      </c>
      <c r="F38" s="270">
        <f>VLOOKUP(B38,Presupuesto!$A$6:$K$58,5,FALSE)</f>
        <v>0</v>
      </c>
      <c r="G38" s="270">
        <f>VLOOKUP(B38,Presupuesto!$A$6:$K$58,6,FALSE)</f>
        <v>136919.20433189656</v>
      </c>
      <c r="H38" s="270">
        <f>VLOOKUP(B38,Presupuesto!$A$6:$K$58,7,FALSE)</f>
        <v>6970.1165088383832</v>
      </c>
      <c r="I38" s="270">
        <f>VLOOKUP(B38,Presupuesto!$A$6:$K$58,8,FALSE)</f>
        <v>0</v>
      </c>
      <c r="J38" s="270">
        <f>VLOOKUP(B38,Presupuesto!$A$6:$K$58,9,FALSE)</f>
        <v>0</v>
      </c>
      <c r="K38" s="270">
        <f>VLOOKUP(B38,Presupuesto!$A$6:$K$58,10,FALSE)</f>
        <v>143889.32084073493</v>
      </c>
      <c r="L38" s="272">
        <f t="shared" si="7"/>
        <v>143889.32084073493</v>
      </c>
    </row>
    <row r="39" spans="1:12" hidden="1" outlineLevel="1">
      <c r="A39" s="372"/>
      <c r="B39" s="324" t="str">
        <f>'Listado actividades'!A54</f>
        <v>1.8</v>
      </c>
      <c r="C39" s="323" t="str">
        <f>VLOOKUP(B39,APU_P!$A$3:$M$59,2,FALSE)</f>
        <v>INSTALACIÓN DE TEMPLETE CUERDA GUITARRA CON TODOS SUS ACCESORIOS M.T. RURAL</v>
      </c>
      <c r="D39" s="268" t="str">
        <f>VLOOKUP(B39,Presupuesto!$A$6:$K$58,3,FALSE)</f>
        <v>UND</v>
      </c>
      <c r="E39" s="281">
        <f>VLOOKUP(B39,'Listado actividades'!$A$51:$C$74,3,FALSE)</f>
        <v>2</v>
      </c>
      <c r="F39" s="270">
        <f>VLOOKUP(B39,Presupuesto!$A$6:$K$58,5,FALSE)</f>
        <v>0</v>
      </c>
      <c r="G39" s="270">
        <f>VLOOKUP(B39,Presupuesto!$A$6:$K$58,6,FALSE)</f>
        <v>95832.542485632177</v>
      </c>
      <c r="H39" s="270">
        <f>VLOOKUP(B39,Presupuesto!$A$6:$K$58,7,FALSE)</f>
        <v>4646.7443392255891</v>
      </c>
      <c r="I39" s="270">
        <f>VLOOKUP(B39,Presupuesto!$A$6:$K$58,8,FALSE)</f>
        <v>0</v>
      </c>
      <c r="J39" s="270">
        <f>VLOOKUP(B39,Presupuesto!$A$6:$K$58,9,FALSE)</f>
        <v>0</v>
      </c>
      <c r="K39" s="270">
        <f>VLOOKUP(B39,Presupuesto!$A$6:$K$58,10,FALSE)</f>
        <v>100479.28682485777</v>
      </c>
      <c r="L39" s="272">
        <f t="shared" si="7"/>
        <v>200958.57364971554</v>
      </c>
    </row>
    <row r="40" spans="1:12" hidden="1" outlineLevel="1">
      <c r="A40" s="372"/>
      <c r="B40" s="324" t="str">
        <f>'Listado actividades'!A55</f>
        <v>1.12</v>
      </c>
      <c r="C40" s="323" t="str">
        <f>VLOOKUP(B40,APU_P!$A$3:$M$59,2,FALSE)</f>
        <v>TRANSPORTE DE POSTE 14 MTS M.T. RURAL DE BODEGA A SITIO CERCANO</v>
      </c>
      <c r="D40" s="268" t="str">
        <f>VLOOKUP(B40,Presupuesto!$A$6:$K$58,3,FALSE)</f>
        <v>UND</v>
      </c>
      <c r="E40" s="281">
        <f>VLOOKUP(B40,'Listado actividades'!$A$51:$C$74,3,FALSE)</f>
        <v>1</v>
      </c>
      <c r="F40" s="270">
        <f>VLOOKUP(B40,Presupuesto!$A$6:$K$58,5,FALSE)</f>
        <v>0</v>
      </c>
      <c r="G40" s="270">
        <f>VLOOKUP(B40,Presupuesto!$A$6:$K$58,6,FALSE)</f>
        <v>77975.289827586195</v>
      </c>
      <c r="H40" s="270">
        <f>VLOOKUP(B40,Presupuesto!$A$6:$K$58,7,FALSE)</f>
        <v>294701.16508838383</v>
      </c>
      <c r="I40" s="270">
        <f>VLOOKUP(B40,Presupuesto!$A$6:$K$58,8,FALSE)</f>
        <v>0</v>
      </c>
      <c r="J40" s="270">
        <f>VLOOKUP(B40,Presupuesto!$A$6:$K$58,9,FALSE)</f>
        <v>0</v>
      </c>
      <c r="K40" s="270">
        <f>VLOOKUP(B40,Presupuesto!$A$6:$K$58,10,FALSE)</f>
        <v>372676.45491597004</v>
      </c>
      <c r="L40" s="272">
        <f t="shared" si="7"/>
        <v>372676.45491597004</v>
      </c>
    </row>
    <row r="41" spans="1:12" hidden="1" outlineLevel="1">
      <c r="A41" s="372"/>
      <c r="B41" s="324" t="str">
        <f>'Listado actividades'!A56</f>
        <v>1.16</v>
      </c>
      <c r="C41" s="323" t="str">
        <f>VLOOKUP(B41,APU_P!$A$3:$M$59,2,FALSE)</f>
        <v>VESTIDA DE ESTRUCTURA TRIFASICA DE RETENCION UN POSTE 13,8 Kv</v>
      </c>
      <c r="D41" s="268" t="str">
        <f>VLOOKUP(B41,Presupuesto!$A$6:$K$58,3,FALSE)</f>
        <v>UND</v>
      </c>
      <c r="E41" s="281">
        <f>VLOOKUP(B41,'Listado actividades'!$A$51:$C$74,3,FALSE)</f>
        <v>1</v>
      </c>
      <c r="F41" s="270">
        <f>VLOOKUP(B41,Presupuesto!$A$6:$K$58,5,FALSE)</f>
        <v>0</v>
      </c>
      <c r="G41" s="270">
        <f>VLOOKUP(B41,Presupuesto!$A$6:$K$58,6,FALSE)</f>
        <v>89880.129016666673</v>
      </c>
      <c r="H41" s="270">
        <f>VLOOKUP(B41,Presupuesto!$A$6:$K$58,7,FALSE)</f>
        <v>11616.860848063972</v>
      </c>
      <c r="I41" s="270">
        <f>VLOOKUP(B41,Presupuesto!$A$6:$K$58,8,FALSE)</f>
        <v>35000</v>
      </c>
      <c r="J41" s="270">
        <f>VLOOKUP(B41,Presupuesto!$A$6:$K$58,9,FALSE)</f>
        <v>0</v>
      </c>
      <c r="K41" s="270">
        <f>VLOOKUP(B41,Presupuesto!$A$6:$K$58,10,FALSE)</f>
        <v>136496.98986473065</v>
      </c>
      <c r="L41" s="272">
        <f t="shared" si="7"/>
        <v>136496.98986473065</v>
      </c>
    </row>
    <row r="42" spans="1:12" hidden="1" outlineLevel="1">
      <c r="A42" s="372"/>
      <c r="B42" s="324" t="str">
        <f>'Listado actividades'!A57</f>
        <v>1.18</v>
      </c>
      <c r="C42" s="323" t="str">
        <f>VLOOKUP(B42,APU_P!$A$3:$M$59,2,FALSE)</f>
        <v>VESTIDA DE ESTRUCTURA TRIFASICA DE UN POSTE TIPO RETENCIÓN - 34.5 KV</v>
      </c>
      <c r="D42" s="268" t="str">
        <f>VLOOKUP(B42,Presupuesto!$A$6:$K$58,3,FALSE)</f>
        <v>UND</v>
      </c>
      <c r="E42" s="281">
        <f>VLOOKUP(B42,'Listado actividades'!$A$51:$C$74,3,FALSE)</f>
        <v>1</v>
      </c>
      <c r="F42" s="270">
        <f>VLOOKUP(B42,Presupuesto!$A$6:$K$58,5,FALSE)</f>
        <v>0</v>
      </c>
      <c r="G42" s="270">
        <f>VLOOKUP(B42,Presupuesto!$A$6:$K$58,6,FALSE)</f>
        <v>246270.27227011492</v>
      </c>
      <c r="H42" s="270">
        <f>VLOOKUP(B42,Presupuesto!$A$6:$K$58,7,FALSE)</f>
        <v>23233.721696127945</v>
      </c>
      <c r="I42" s="270">
        <f>VLOOKUP(B42,Presupuesto!$A$6:$K$58,8,FALSE)</f>
        <v>70000</v>
      </c>
      <c r="J42" s="270">
        <f>VLOOKUP(B42,Presupuesto!$A$6:$K$58,9,FALSE)</f>
        <v>0</v>
      </c>
      <c r="K42" s="270">
        <f>VLOOKUP(B42,Presupuesto!$A$6:$K$58,10,FALSE)</f>
        <v>339503.99396624288</v>
      </c>
      <c r="L42" s="272">
        <f t="shared" si="7"/>
        <v>339503.99396624288</v>
      </c>
    </row>
    <row r="43" spans="1:12" hidden="1" outlineLevel="1">
      <c r="A43" s="372"/>
      <c r="B43" s="324" t="str">
        <f>'Listado actividades'!A58</f>
        <v>1.19</v>
      </c>
      <c r="C43" s="323" t="str">
        <f>VLOOKUP(B43,APU_P!$A$3:$M$59,2,FALSE)</f>
        <v>VESTIDA ESTRUCTURA CABLE DE GUARDA - RETENCION</v>
      </c>
      <c r="D43" s="268" t="str">
        <f>VLOOKUP(B43,Presupuesto!$A$6:$K$58,3,FALSE)</f>
        <v>UND</v>
      </c>
      <c r="E43" s="281">
        <f>VLOOKUP(B43,'Listado actividades'!$A$51:$C$74,3,FALSE)</f>
        <v>1</v>
      </c>
      <c r="F43" s="270">
        <f>VLOOKUP(B43,Presupuesto!$A$6:$K$58,5,FALSE)</f>
        <v>0</v>
      </c>
      <c r="G43" s="270">
        <f>VLOOKUP(B43,Presupuesto!$A$6:$K$58,6,FALSE)</f>
        <v>65455.761508620679</v>
      </c>
      <c r="H43" s="270">
        <f>VLOOKUP(B43,Presupuesto!$A$6:$K$58,7,FALSE)</f>
        <v>9957.3092983405477</v>
      </c>
      <c r="I43" s="270">
        <f>VLOOKUP(B43,Presupuesto!$A$6:$K$58,8,FALSE)</f>
        <v>30000</v>
      </c>
      <c r="J43" s="270">
        <f>VLOOKUP(B43,Presupuesto!$A$6:$K$58,9,FALSE)</f>
        <v>0</v>
      </c>
      <c r="K43" s="270">
        <f>VLOOKUP(B43,Presupuesto!$A$6:$K$58,10,FALSE)</f>
        <v>105413.07080696123</v>
      </c>
      <c r="L43" s="272">
        <f t="shared" si="7"/>
        <v>105413.07080696123</v>
      </c>
    </row>
    <row r="44" spans="1:12" hidden="1" outlineLevel="1">
      <c r="A44" s="372"/>
      <c r="B44" s="324" t="str">
        <f>'Listado actividades'!A59</f>
        <v>1.21</v>
      </c>
      <c r="C44" s="323" t="str">
        <f>VLOOKUP(B44,APU_P!$A$3:$M$59,2,FALSE)</f>
        <v>DESVESTIDA ESTRUCTURA DE RETENCION MT RURAL</v>
      </c>
      <c r="D44" s="268" t="str">
        <f>VLOOKUP(B44,Presupuesto!$A$6:$K$58,3,FALSE)</f>
        <v>UND</v>
      </c>
      <c r="E44" s="281">
        <f>VLOOKUP(B44,'Listado actividades'!$A$51:$C$74,3,FALSE)</f>
        <v>1</v>
      </c>
      <c r="F44" s="270">
        <f>VLOOKUP(B44,Presupuesto!$A$6:$K$58,5,FALSE)</f>
        <v>0</v>
      </c>
      <c r="G44" s="270">
        <f>VLOOKUP(B44,Presupuesto!$A$6:$K$58,6,FALSE)</f>
        <v>136919.20433189656</v>
      </c>
      <c r="H44" s="270">
        <f>VLOOKUP(B44,Presupuesto!$A$6:$K$58,7,FALSE)</f>
        <v>6970.1165088383832</v>
      </c>
      <c r="I44" s="270">
        <f>VLOOKUP(B44,Presupuesto!$A$6:$K$58,8,FALSE)</f>
        <v>0</v>
      </c>
      <c r="J44" s="270">
        <f>VLOOKUP(B44,Presupuesto!$A$6:$K$58,9,FALSE)</f>
        <v>0</v>
      </c>
      <c r="K44" s="270">
        <f>VLOOKUP(B44,Presupuesto!$A$6:$K$58,10,FALSE)</f>
        <v>143889.32084073493</v>
      </c>
      <c r="L44" s="272">
        <f t="shared" si="7"/>
        <v>143889.32084073493</v>
      </c>
    </row>
    <row r="45" spans="1:12" hidden="1" outlineLevel="1">
      <c r="A45" s="372"/>
      <c r="B45" s="324" t="str">
        <f>'Listado actividades'!A60</f>
        <v>1.23</v>
      </c>
      <c r="C45" s="323" t="str">
        <f>VLOOKUP(B45,APU_P!$A$3:$M$59,2,FALSE)</f>
        <v>DESHINCADA DE POSTES 10, 12 Y 14 mts MT</v>
      </c>
      <c r="D45" s="268" t="str">
        <f>VLOOKUP(B45,Presupuesto!$A$6:$K$58,3,FALSE)</f>
        <v>UND</v>
      </c>
      <c r="E45" s="281">
        <f>VLOOKUP(B45,'Listado actividades'!$A$51:$C$74,3,FALSE)</f>
        <v>1</v>
      </c>
      <c r="F45" s="270">
        <f>VLOOKUP(B45,Presupuesto!$A$6:$K$58,5,FALSE)</f>
        <v>0</v>
      </c>
      <c r="G45" s="270">
        <f>VLOOKUP(B45,Presupuesto!$A$6:$K$58,6,FALSE)</f>
        <v>188203.38249281608</v>
      </c>
      <c r="H45" s="270">
        <f>VLOOKUP(B45,Presupuesto!$A$6:$K$58,7,FALSE)</f>
        <v>339701.16508838383</v>
      </c>
      <c r="I45" s="270">
        <f>VLOOKUP(B45,Presupuesto!$A$6:$K$58,8,FALSE)</f>
        <v>0</v>
      </c>
      <c r="J45" s="270">
        <f>VLOOKUP(B45,Presupuesto!$A$6:$K$58,9,FALSE)</f>
        <v>0</v>
      </c>
      <c r="K45" s="270">
        <f>VLOOKUP(B45,Presupuesto!$A$6:$K$58,10,FALSE)</f>
        <v>527904.54758119991</v>
      </c>
      <c r="L45" s="272">
        <f t="shared" si="7"/>
        <v>527904.54758119991</v>
      </c>
    </row>
    <row r="46" spans="1:12" hidden="1" outlineLevel="1">
      <c r="A46" s="372"/>
      <c r="B46" s="324" t="str">
        <f>'Listado actividades'!A62</f>
        <v>1.26</v>
      </c>
      <c r="C46" s="323" t="str">
        <f>VLOOKUP(B46,APU_P!$A$3:$M$59,2,FALSE)</f>
        <v>TRANSPORTE DE POSTE RURAL DE SITIO CERCANO A BODEGA EH</v>
      </c>
      <c r="D46" s="268" t="str">
        <f>VLOOKUP(B46,Presupuesto!$A$6:$K$58,3,FALSE)</f>
        <v>UND</v>
      </c>
      <c r="E46" s="281">
        <f>VLOOKUP(B46,'Listado actividades'!$A$51:$C$74,3,FALSE)</f>
        <v>1</v>
      </c>
      <c r="F46" s="270">
        <f>VLOOKUP(B46,Presupuesto!$A$6:$K$58,5,FALSE)</f>
        <v>0</v>
      </c>
      <c r="G46" s="270">
        <f>VLOOKUP(B46,Presupuesto!$A$6:$K$58,6,FALSE)</f>
        <v>46034.989026369163</v>
      </c>
      <c r="H46" s="270">
        <f>VLOOKUP(B46,Presupuesto!$A$6:$K$58,7,FALSE)</f>
        <v>162923.59794637552</v>
      </c>
      <c r="I46" s="270">
        <f>VLOOKUP(B46,Presupuesto!$A$6:$K$58,8,FALSE)</f>
        <v>0</v>
      </c>
      <c r="J46" s="270">
        <f>VLOOKUP(B46,Presupuesto!$A$6:$K$58,9,FALSE)</f>
        <v>0</v>
      </c>
      <c r="K46" s="270">
        <f>VLOOKUP(B46,Presupuesto!$A$6:$K$58,10,FALSE)</f>
        <v>208958.58697274467</v>
      </c>
      <c r="L46" s="272">
        <f t="shared" si="7"/>
        <v>208958.58697274467</v>
      </c>
    </row>
    <row r="47" spans="1:12" hidden="1" outlineLevel="1">
      <c r="A47" s="372"/>
      <c r="B47" s="324" t="str">
        <f>'Listado actividades'!A63</f>
        <v>1.27</v>
      </c>
      <c r="C47" s="323" t="str">
        <f>VLOOKUP(B47,APU_P!$A$3:$M$59,2,FALSE)</f>
        <v>DESMONTE DE TRANSFORMADOR MONOFASICO</v>
      </c>
      <c r="D47" s="268" t="str">
        <f>VLOOKUP(B47,Presupuesto!$A$6:$K$58,3,FALSE)</f>
        <v>UND</v>
      </c>
      <c r="E47" s="281">
        <f>VLOOKUP(B47,'Listado actividades'!$A$51:$C$74,3,FALSE)</f>
        <v>1</v>
      </c>
      <c r="F47" s="270">
        <f>VLOOKUP(B47,Presupuesto!$A$6:$K$58,5,FALSE)</f>
        <v>0</v>
      </c>
      <c r="G47" s="270">
        <f>VLOOKUP(B47,Presupuesto!$A$6:$K$58,6,FALSE)</f>
        <v>290740.34750359191</v>
      </c>
      <c r="H47" s="270">
        <f>VLOOKUP(B47,Presupuesto!$A$6:$K$58,7,FALSE)</f>
        <v>116168.60848063973</v>
      </c>
      <c r="I47" s="270">
        <f>VLOOKUP(B47,Presupuesto!$A$6:$K$58,8,FALSE)</f>
        <v>0</v>
      </c>
      <c r="J47" s="270">
        <f>VLOOKUP(B47,Presupuesto!$A$6:$K$58,9,FALSE)</f>
        <v>0</v>
      </c>
      <c r="K47" s="270">
        <f>VLOOKUP(B47,Presupuesto!$A$6:$K$58,10,FALSE)</f>
        <v>406908.95598423167</v>
      </c>
      <c r="L47" s="272">
        <f t="shared" si="7"/>
        <v>406908.95598423167</v>
      </c>
    </row>
    <row r="48" spans="1:12" hidden="1" outlineLevel="1">
      <c r="A48" s="372"/>
      <c r="B48" s="324" t="str">
        <f>'Listado actividades'!A64</f>
        <v>1.28</v>
      </c>
      <c r="C48" s="323" t="str">
        <f>VLOOKUP(B48,APU_P!$A$3:$M$59,2,FALSE)</f>
        <v>MONTAJE DE TRANSFORMADOR MONOFASICO CON TODAS SUS PROTECCIONES RURAL</v>
      </c>
      <c r="D48" s="268" t="str">
        <f>VLOOKUP(B48,Presupuesto!$A$6:$K$58,3,FALSE)</f>
        <v>UND</v>
      </c>
      <c r="E48" s="281">
        <f>VLOOKUP(B48,'Listado actividades'!$A$51:$C$74,3,FALSE)</f>
        <v>1</v>
      </c>
      <c r="F48" s="270">
        <f>VLOOKUP(B48,Presupuesto!$A$6:$K$58,5,FALSE)</f>
        <v>0</v>
      </c>
      <c r="G48" s="270">
        <f>VLOOKUP(B48,Presupuesto!$A$6:$K$58,6,FALSE)</f>
        <v>391577.84235991375</v>
      </c>
      <c r="H48" s="270">
        <f>VLOOKUP(B48,Presupuesto!$A$6:$K$58,7,FALSE)</f>
        <v>348505.82544191915</v>
      </c>
      <c r="I48" s="270">
        <f>VLOOKUP(B48,Presupuesto!$A$6:$K$58,8,FALSE)</f>
        <v>0</v>
      </c>
      <c r="J48" s="270">
        <f>VLOOKUP(B48,Presupuesto!$A$6:$K$58,9,FALSE)</f>
        <v>0</v>
      </c>
      <c r="K48" s="270">
        <f>VLOOKUP(B48,Presupuesto!$A$6:$K$58,10,FALSE)</f>
        <v>740083.6678018329</v>
      </c>
      <c r="L48" s="272">
        <f t="shared" si="7"/>
        <v>740083.6678018329</v>
      </c>
    </row>
    <row r="49" spans="1:12" hidden="1" outlineLevel="1">
      <c r="A49" s="372"/>
      <c r="B49" s="324" t="str">
        <f>'Listado actividades'!A65</f>
        <v>1.29</v>
      </c>
      <c r="C49" s="323" t="str">
        <f>VLOOKUP(B49,APU_P!$A$3:$M$59,2,FALSE)</f>
        <v xml:space="preserve">DESVESTIDA DE ESTRUCTURA BT EXISTENTE </v>
      </c>
      <c r="D49" s="268" t="str">
        <f>VLOOKUP(B49,Presupuesto!$A$6:$K$58,3,FALSE)</f>
        <v>UND</v>
      </c>
      <c r="E49" s="281">
        <f>VLOOKUP(B49,'Listado actividades'!$A$51:$C$74,3,FALSE)</f>
        <v>1</v>
      </c>
      <c r="F49" s="270">
        <f>VLOOKUP(B49,Presupuesto!$A$6:$K$58,5,FALSE)</f>
        <v>0</v>
      </c>
      <c r="G49" s="270">
        <f>VLOOKUP(B49,Presupuesto!$A$6:$K$58,6,FALSE)</f>
        <v>45332.47625646551</v>
      </c>
      <c r="H49" s="270">
        <f>VLOOKUP(B49,Presupuesto!$A$6:$K$58,7,FALSE)</f>
        <v>20190</v>
      </c>
      <c r="I49" s="270">
        <f>VLOOKUP(B49,Presupuesto!$A$6:$K$58,8,FALSE)</f>
        <v>0</v>
      </c>
      <c r="J49" s="270">
        <f>VLOOKUP(B49,Presupuesto!$A$6:$K$58,9,FALSE)</f>
        <v>0</v>
      </c>
      <c r="K49" s="270">
        <f>VLOOKUP(B49,Presupuesto!$A$6:$K$58,10,FALSE)</f>
        <v>65522.47625646551</v>
      </c>
      <c r="L49" s="272">
        <f t="shared" si="7"/>
        <v>65522.47625646551</v>
      </c>
    </row>
    <row r="50" spans="1:12" hidden="1" outlineLevel="1">
      <c r="A50" s="372"/>
      <c r="B50" s="324" t="str">
        <f>'Listado actividades'!A66</f>
        <v>1.30</v>
      </c>
      <c r="C50" s="323" t="str">
        <f>VLOOKUP(B50,APU_P!$A$3:$M$59,2,FALSE)</f>
        <v xml:space="preserve">VESTIDA DE ESTRUCTURA BT </v>
      </c>
      <c r="D50" s="268" t="str">
        <f>VLOOKUP(B50,Presupuesto!$A$6:$K$58,3,FALSE)</f>
        <v>UND</v>
      </c>
      <c r="E50" s="281">
        <f>VLOOKUP(B50,'Listado actividades'!$A$51:$C$74,3,FALSE)</f>
        <v>1</v>
      </c>
      <c r="F50" s="270">
        <f>VLOOKUP(B50,Presupuesto!$A$6:$K$58,5,FALSE)</f>
        <v>0</v>
      </c>
      <c r="G50" s="270">
        <f>VLOOKUP(B50,Presupuesto!$A$6:$K$58,6,FALSE)</f>
        <v>77259.416691091945</v>
      </c>
      <c r="H50" s="270">
        <f>VLOOKUP(B50,Presupuesto!$A$6:$K$58,7,FALSE)</f>
        <v>38250</v>
      </c>
      <c r="I50" s="270">
        <f>VLOOKUP(B50,Presupuesto!$A$6:$K$58,8,FALSE)</f>
        <v>0</v>
      </c>
      <c r="J50" s="270">
        <f>VLOOKUP(B50,Presupuesto!$A$6:$K$58,9,FALSE)</f>
        <v>0</v>
      </c>
      <c r="K50" s="270">
        <f>VLOOKUP(B50,Presupuesto!$A$6:$K$58,10,FALSE)</f>
        <v>115509.41669109194</v>
      </c>
      <c r="L50" s="272">
        <f t="shared" si="7"/>
        <v>115509.41669109194</v>
      </c>
    </row>
    <row r="51" spans="1:12" ht="30" hidden="1" outlineLevel="1">
      <c r="A51" s="372"/>
      <c r="B51" s="324" t="str">
        <f>'Listado actividades'!A67</f>
        <v>2.1</v>
      </c>
      <c r="C51" s="323" t="str">
        <f>VLOOKUP(B51,APU_P!$A$3:$M$59,2,FALSE)</f>
        <v>INSTALACIÓN DE PLACAS DE IDENTIFICACIÓN DE PELIGRO RED ENERGIZADA (INCLUYE PLACA EN ACRILICO Y CONECTORES A RED)</v>
      </c>
      <c r="D51" s="268" t="str">
        <f>VLOOKUP(B51,Presupuesto!$A$6:$K$58,3,FALSE)</f>
        <v>UND</v>
      </c>
      <c r="E51" s="281">
        <f>VLOOKUP(B51,'Listado actividades'!$A$51:$C$74,3,FALSE)</f>
        <v>1</v>
      </c>
      <c r="F51" s="270">
        <f>VLOOKUP(B51,Presupuesto!$A$6:$K$58,5,FALSE)</f>
        <v>35000</v>
      </c>
      <c r="G51" s="270">
        <f>VLOOKUP(B51,Presupuesto!$A$6:$K$58,6,FALSE)</f>
        <v>5882.2660560344821</v>
      </c>
      <c r="H51" s="270">
        <f>VLOOKUP(B51,Presupuesto!$A$6:$K$58,7,FALSE)</f>
        <v>3485.0582544191916</v>
      </c>
      <c r="I51" s="270">
        <f>VLOOKUP(B51,Presupuesto!$A$6:$K$58,8,FALSE)</f>
        <v>0</v>
      </c>
      <c r="J51" s="270">
        <f>VLOOKUP(B51,Presupuesto!$A$6:$K$58,9,FALSE)</f>
        <v>0</v>
      </c>
      <c r="K51" s="270">
        <f>VLOOKUP(B51,Presupuesto!$A$6:$K$58,10,FALSE)</f>
        <v>44367.324310453674</v>
      </c>
      <c r="L51" s="272">
        <f t="shared" si="7"/>
        <v>44367.324310453674</v>
      </c>
    </row>
    <row r="52" spans="1:12" ht="30" hidden="1" outlineLevel="1">
      <c r="A52" s="372"/>
      <c r="B52" s="324" t="str">
        <f>'Listado actividades'!A68</f>
        <v>2.2</v>
      </c>
      <c r="C52" s="323" t="str">
        <f>VLOOKUP(B52,APU_P!$A$3:$M$59,2,FALSE)</f>
        <v>INSTALACIÓN DE PLACAS DE IDENTIFICACIÓN DE POSTE, (INCLUYE PLACA DE ALUMINIO, CINTA BAND IT Y HEBILLA)</v>
      </c>
      <c r="D52" s="268" t="str">
        <f>VLOOKUP(B52,Presupuesto!$A$6:$K$58,3,FALSE)</f>
        <v>UND</v>
      </c>
      <c r="E52" s="281">
        <f>VLOOKUP(B52,'Listado actividades'!$A$51:$C$74,3,FALSE)</f>
        <v>1</v>
      </c>
      <c r="F52" s="270">
        <f>VLOOKUP(B52,Presupuesto!$A$6:$K$58,5,FALSE)</f>
        <v>19590</v>
      </c>
      <c r="G52" s="270">
        <f>VLOOKUP(B52,Presupuesto!$A$6:$K$58,6,FALSE)</f>
        <v>14760.758271551724</v>
      </c>
      <c r="H52" s="270">
        <f>VLOOKUP(B52,Presupuesto!$A$6:$K$58,7,FALSE)</f>
        <v>3485.0582544191916</v>
      </c>
      <c r="I52" s="270">
        <f>VLOOKUP(B52,Presupuesto!$A$6:$K$58,8,FALSE)</f>
        <v>0</v>
      </c>
      <c r="J52" s="270">
        <f>VLOOKUP(B52,Presupuesto!$A$6:$K$58,9,FALSE)</f>
        <v>0</v>
      </c>
      <c r="K52" s="270">
        <f>VLOOKUP(B52,Presupuesto!$A$6:$K$58,10,FALSE)</f>
        <v>37835.81652597092</v>
      </c>
      <c r="L52" s="272">
        <f t="shared" si="7"/>
        <v>37835.81652597092</v>
      </c>
    </row>
    <row r="53" spans="1:12" hidden="1" outlineLevel="1">
      <c r="A53" s="372"/>
      <c r="B53" s="324" t="str">
        <f>'Listado actividades'!A69</f>
        <v>4.5</v>
      </c>
      <c r="C53" s="323" t="str">
        <f>VLOOKUP(B53,APU_P!$A$3:$M$59,2,FALSE)</f>
        <v xml:space="preserve">SUMINISTRO DE MATERIALES PARA LA ESTRUCTURA 580 N2  </v>
      </c>
      <c r="D53" s="268" t="str">
        <f>VLOOKUP(B53,Presupuesto!$A$6:$K$58,3,FALSE)</f>
        <v>UND</v>
      </c>
      <c r="E53" s="281">
        <f>VLOOKUP(B53,'Listado actividades'!$A$51:$C$74,3,FALSE)</f>
        <v>1</v>
      </c>
      <c r="F53" s="270">
        <f>VLOOKUP(B53,Presupuesto!$A$6:$K$58,5,FALSE)</f>
        <v>2190316.8366666664</v>
      </c>
      <c r="G53" s="270">
        <f>VLOOKUP(B53,Presupuesto!$A$6:$K$58,6,FALSE)</f>
        <v>0</v>
      </c>
      <c r="H53" s="270">
        <f>VLOOKUP(B53,Presupuesto!$A$6:$K$58,7,FALSE)</f>
        <v>0</v>
      </c>
      <c r="I53" s="270">
        <f>VLOOKUP(B53,Presupuesto!$A$6:$K$58,8,FALSE)</f>
        <v>42000</v>
      </c>
      <c r="J53" s="270">
        <f>VLOOKUP(B53,Presupuesto!$A$6:$K$58,9,FALSE)</f>
        <v>0</v>
      </c>
      <c r="K53" s="270">
        <f>VLOOKUP(B53,Presupuesto!$A$6:$K$58,10,FALSE)</f>
        <v>2232316.8366666664</v>
      </c>
      <c r="L53" s="272">
        <f t="shared" si="7"/>
        <v>2232316.8366666664</v>
      </c>
    </row>
    <row r="54" spans="1:12" ht="30" hidden="1" outlineLevel="1">
      <c r="A54" s="372"/>
      <c r="B54" s="324" t="str">
        <f>'Listado actividades'!A70</f>
        <v>4.7</v>
      </c>
      <c r="C54" s="323" t="str">
        <f>VLOOKUP(B54,APU_P!$A$3:$M$59,2,FALSE)</f>
        <v xml:space="preserve">SUMINISTRO DE MATERIALES PARA LA ESTRUCTURA DE HILO DE GUARDA INDEPENDIENTE PARA ESTRUCTURA TIPO RETENCIÓN HG-R  </v>
      </c>
      <c r="D54" s="268" t="str">
        <f>VLOOKUP(B54,Presupuesto!$A$6:$K$58,3,FALSE)</f>
        <v>UND</v>
      </c>
      <c r="E54" s="281">
        <f>VLOOKUP(B54,'Listado actividades'!$A$51:$C$74,3,FALSE)</f>
        <v>1</v>
      </c>
      <c r="F54" s="270">
        <f>VLOOKUP(B54,Presupuesto!$A$6:$K$58,5,FALSE)</f>
        <v>77338.996666666659</v>
      </c>
      <c r="G54" s="270">
        <f>VLOOKUP(B54,Presupuesto!$A$6:$K$58,6,FALSE)</f>
        <v>0</v>
      </c>
      <c r="H54" s="270">
        <f>VLOOKUP(B54,Presupuesto!$A$6:$K$58,7,FALSE)</f>
        <v>0</v>
      </c>
      <c r="I54" s="270">
        <f>VLOOKUP(B54,Presupuesto!$A$6:$K$58,8,FALSE)</f>
        <v>42000</v>
      </c>
      <c r="J54" s="270">
        <f>VLOOKUP(B54,Presupuesto!$A$6:$K$58,9,FALSE)</f>
        <v>0</v>
      </c>
      <c r="K54" s="270">
        <f>VLOOKUP(B54,Presupuesto!$A$6:$K$58,10,FALSE)</f>
        <v>119338.99666666666</v>
      </c>
      <c r="L54" s="272">
        <f t="shared" si="7"/>
        <v>119338.99666666666</v>
      </c>
    </row>
    <row r="55" spans="1:12" hidden="1" outlineLevel="1">
      <c r="A55" s="372"/>
      <c r="B55" s="324" t="str">
        <f>'Listado actividades'!A71</f>
        <v>4.8</v>
      </c>
      <c r="C55" s="323" t="str">
        <f>VLOOKUP(B55,APU_P!$A$3:$M$59,2,FALSE)</f>
        <v>SUMINISTRO DE MATERIALES PARA LA ESTRUCTURA 555 N3</v>
      </c>
      <c r="D55" s="268" t="str">
        <f>VLOOKUP(B55,Presupuesto!$A$6:$K$58,3,FALSE)</f>
        <v>UND</v>
      </c>
      <c r="E55" s="281">
        <f>VLOOKUP(B55,'Listado actividades'!$A$51:$C$74,3,FALSE)</f>
        <v>2</v>
      </c>
      <c r="F55" s="270">
        <f>VLOOKUP(B55,Presupuesto!$A$6:$K$58,5,FALSE)</f>
        <v>1227542.2599999998</v>
      </c>
      <c r="G55" s="270">
        <f>VLOOKUP(B55,Presupuesto!$A$6:$K$58,6,FALSE)</f>
        <v>0</v>
      </c>
      <c r="H55" s="270">
        <f>VLOOKUP(B55,Presupuesto!$A$6:$K$58,7,FALSE)</f>
        <v>0</v>
      </c>
      <c r="I55" s="270">
        <f>VLOOKUP(B55,Presupuesto!$A$6:$K$58,8,FALSE)</f>
        <v>42000</v>
      </c>
      <c r="J55" s="270">
        <f>VLOOKUP(B55,Presupuesto!$A$6:$K$58,9,FALSE)</f>
        <v>0</v>
      </c>
      <c r="K55" s="270">
        <f>VLOOKUP(B55,Presupuesto!$A$6:$K$58,10,FALSE)</f>
        <v>1269542.2599999998</v>
      </c>
      <c r="L55" s="272">
        <f t="shared" si="7"/>
        <v>2539084.5199999996</v>
      </c>
    </row>
    <row r="56" spans="1:12" hidden="1" outlineLevel="1">
      <c r="A56" s="372"/>
      <c r="B56" s="324" t="str">
        <f>'Listado actividades'!A72</f>
        <v>4.10</v>
      </c>
      <c r="C56" s="323" t="str">
        <f>VLOOKUP(B56,APU_P!$A$3:$M$59,2,FALSE)</f>
        <v xml:space="preserve">SUMINISTRO DE TEMPLETE CUAERDA DE GUITARRA 34.5 KV  </v>
      </c>
      <c r="D56" s="268" t="str">
        <f>VLOOKUP(B56,Presupuesto!$A$6:$K$58,3,FALSE)</f>
        <v>UND</v>
      </c>
      <c r="E56" s="281">
        <f>VLOOKUP(B56,'Listado actividades'!$A$51:$C$74,3,FALSE)</f>
        <v>2</v>
      </c>
      <c r="F56" s="270">
        <f>VLOOKUP(B56,Presupuesto!$A$6:$K$58,5,FALSE)</f>
        <v>416854.66000000003</v>
      </c>
      <c r="G56" s="270">
        <f>VLOOKUP(B56,Presupuesto!$A$6:$K$58,6,FALSE)</f>
        <v>0</v>
      </c>
      <c r="H56" s="270">
        <f>VLOOKUP(B56,Presupuesto!$A$6:$K$58,7,FALSE)</f>
        <v>0</v>
      </c>
      <c r="I56" s="270">
        <f>VLOOKUP(B56,Presupuesto!$A$6:$K$58,8,FALSE)</f>
        <v>42000</v>
      </c>
      <c r="J56" s="270">
        <f>VLOOKUP(B56,Presupuesto!$A$6:$K$58,9,FALSE)</f>
        <v>0</v>
      </c>
      <c r="K56" s="270">
        <f>VLOOKUP(B56,Presupuesto!$A$6:$K$58,10,FALSE)</f>
        <v>458854.66000000003</v>
      </c>
      <c r="L56" s="272">
        <f t="shared" si="7"/>
        <v>917709.32000000007</v>
      </c>
    </row>
    <row r="57" spans="1:12" ht="30" hidden="1" outlineLevel="1">
      <c r="A57" s="372"/>
      <c r="B57" s="324" t="str">
        <f>'Listado actividades'!A73</f>
        <v>4.12</v>
      </c>
      <c r="C57" s="323" t="str">
        <f>VLOOKUP(B57,APU_P!$A$3:$M$59,2,FALSE)</f>
        <v xml:space="preserve">SUMINISTRO DE SISTEMA DE PUESTA A TIERRA REDES TRIFASICAS CON CABLE DE GUARDA POSTE SENCILLO  </v>
      </c>
      <c r="D57" s="268" t="str">
        <f>VLOOKUP(B57,Presupuesto!$A$6:$K$58,3,FALSE)</f>
        <v>UND</v>
      </c>
      <c r="E57" s="281">
        <f>VLOOKUP(B57,'Listado actividades'!$A$51:$C$74,3,FALSE)</f>
        <v>1</v>
      </c>
      <c r="F57" s="270">
        <f>VLOOKUP(B57,Presupuesto!$A$6:$K$58,5,FALSE)</f>
        <v>117930.20666666668</v>
      </c>
      <c r="G57" s="270">
        <f>VLOOKUP(B57,Presupuesto!$A$6:$K$58,6,FALSE)</f>
        <v>0</v>
      </c>
      <c r="H57" s="270">
        <f>VLOOKUP(B57,Presupuesto!$A$6:$K$58,7,FALSE)</f>
        <v>0</v>
      </c>
      <c r="I57" s="270">
        <f>VLOOKUP(B57,Presupuesto!$A$6:$K$58,8,FALSE)</f>
        <v>42000</v>
      </c>
      <c r="J57" s="270">
        <f>VLOOKUP(B57,Presupuesto!$A$6:$K$58,9,FALSE)</f>
        <v>0</v>
      </c>
      <c r="K57" s="270">
        <f>VLOOKUP(B57,Presupuesto!$A$6:$K$58,10,FALSE)</f>
        <v>159930.20666666667</v>
      </c>
      <c r="L57" s="272">
        <f t="shared" si="7"/>
        <v>159930.20666666667</v>
      </c>
    </row>
    <row r="58" spans="1:12" ht="15.75" hidden="1" outlineLevel="1" thickBot="1">
      <c r="A58" s="373"/>
      <c r="B58" s="321" t="str">
        <f>'Listado actividades'!A74</f>
        <v>4.18</v>
      </c>
      <c r="C58" s="323" t="str">
        <f>VLOOKUP(B58,APU_P!$A$3:$M$59,2,FALSE)</f>
        <v>SUMINISTRO DE POSTE DE CONCRETO DE 16 M X 1350 KGF VIBRADO Y REFORZADO</v>
      </c>
      <c r="D58" s="268" t="str">
        <f>VLOOKUP(B58,Presupuesto!$A$6:$K$58,3,FALSE)</f>
        <v>UND</v>
      </c>
      <c r="E58" s="281">
        <f>VLOOKUP(B58,'Listado actividades'!$A$51:$C$74,3,FALSE)</f>
        <v>1</v>
      </c>
      <c r="F58" s="270">
        <f>VLOOKUP(B58,Presupuesto!$A$6:$K$58,5,FALSE)</f>
        <v>4696050.37</v>
      </c>
      <c r="G58" s="270">
        <f>VLOOKUP(B58,Presupuesto!$A$6:$K$58,6,FALSE)</f>
        <v>0</v>
      </c>
      <c r="H58" s="270">
        <f>VLOOKUP(B58,Presupuesto!$A$6:$K$58,7,FALSE)</f>
        <v>0</v>
      </c>
      <c r="I58" s="270">
        <f>VLOOKUP(B58,Presupuesto!$A$6:$K$58,8,FALSE)</f>
        <v>105000</v>
      </c>
      <c r="J58" s="270">
        <f>VLOOKUP(B58,Presupuesto!$A$6:$K$58,9,FALSE)</f>
        <v>0</v>
      </c>
      <c r="K58" s="270">
        <f>VLOOKUP(B58,Presupuesto!$A$6:$K$58,10,FALSE)</f>
        <v>4801050.37</v>
      </c>
      <c r="L58" s="272">
        <f t="shared" si="7"/>
        <v>4801050.37</v>
      </c>
    </row>
    <row r="59" spans="1:12" ht="60.75" collapsed="1" thickBot="1">
      <c r="A59" s="371" t="s">
        <v>97</v>
      </c>
      <c r="B59" s="314" t="s">
        <v>88</v>
      </c>
      <c r="C59" s="322" t="s">
        <v>98</v>
      </c>
      <c r="D59" s="268" t="s">
        <v>90</v>
      </c>
      <c r="E59" s="281">
        <v>1</v>
      </c>
      <c r="F59" s="282">
        <f ca="1">SUM(F60:F76)</f>
        <v>3500370.1433333335</v>
      </c>
      <c r="G59" s="282">
        <f t="shared" ref="G59:K59" si="8">SUM(G60:G76)</f>
        <v>1004995.8798909241</v>
      </c>
      <c r="H59" s="282">
        <f t="shared" si="8"/>
        <v>688023.28056783113</v>
      </c>
      <c r="I59" s="282">
        <f t="shared" si="8"/>
        <v>420000</v>
      </c>
      <c r="J59" s="282">
        <f t="shared" si="8"/>
        <v>0</v>
      </c>
      <c r="K59" s="282">
        <f t="shared" ca="1" si="8"/>
        <v>5613389.3037920892</v>
      </c>
      <c r="L59" s="282">
        <f ca="1">SUM(L60:L76)</f>
        <v>6168035.7087236363</v>
      </c>
    </row>
    <row r="60" spans="1:12" hidden="1" outlineLevel="1">
      <c r="A60" s="372"/>
      <c r="B60" s="320" t="str">
        <f>'Listado actividades'!A78</f>
        <v>1.2</v>
      </c>
      <c r="C60" s="323" t="str">
        <f>VLOOKUP(B60,APU_P!$A$3:$M$59,2,FALSE)</f>
        <v>APERTURA DE EXCAVACION POSTE DE 14 MTS M.T. RURAL</v>
      </c>
      <c r="D60" s="268" t="str">
        <f>VLOOKUP(B60,Presupuesto!$A$6:$K$58,3,FALSE)</f>
        <v>UND</v>
      </c>
      <c r="E60" s="281">
        <f>VLOOKUP(B60,'Listado actividades'!$A$78:$C$94,3,FALSE)</f>
        <v>1</v>
      </c>
      <c r="F60" s="270">
        <f>VLOOKUP(B60,Presupuesto!$A$6:$K$58,5,FALSE)</f>
        <v>0</v>
      </c>
      <c r="G60" s="270">
        <f>VLOOKUP(B60,Presupuesto!$A$6:$K$58,6,FALSE)</f>
        <v>184872.76535919539</v>
      </c>
      <c r="H60" s="270">
        <f>VLOOKUP(B60,Presupuesto!$A$6:$K$58,7,FALSE)</f>
        <v>23233.721696127945</v>
      </c>
      <c r="I60" s="270">
        <f>VLOOKUP(B60,Presupuesto!$A$6:$K$58,8,FALSE)</f>
        <v>0</v>
      </c>
      <c r="J60" s="270">
        <f>VLOOKUP(B60,Presupuesto!$A$6:$K$58,9,FALSE)</f>
        <v>0</v>
      </c>
      <c r="K60" s="270">
        <f>VLOOKUP(B60,Presupuesto!$A$6:$K$58,10,FALSE)</f>
        <v>208106.48705532332</v>
      </c>
      <c r="L60" s="272">
        <f>E60*K60</f>
        <v>208106.48705532332</v>
      </c>
    </row>
    <row r="61" spans="1:12" hidden="1" outlineLevel="1">
      <c r="A61" s="372"/>
      <c r="B61" s="324" t="str">
        <f>'Listado actividades'!A79</f>
        <v>1.3</v>
      </c>
      <c r="C61" s="323" t="str">
        <f>VLOOKUP(B61,APU_P!$A$3:$M$59,2,FALSE)</f>
        <v>APERTURA DE EXCAVACION PARA VIGUETA EN RETENIDA RURAL</v>
      </c>
      <c r="D61" s="268" t="str">
        <f>VLOOKUP(B61,Presupuesto!$A$6:$K$58,3,FALSE)</f>
        <v>UND</v>
      </c>
      <c r="E61" s="281">
        <f>VLOOKUP(B61,'Listado actividades'!$A$78:$C$94,3,FALSE)</f>
        <v>2</v>
      </c>
      <c r="F61" s="270">
        <f>VLOOKUP(B61,Presupuesto!$A$6:$K$58,5,FALSE)</f>
        <v>0</v>
      </c>
      <c r="G61" s="270">
        <f>VLOOKUP(B61,Presupuesto!$A$6:$K$58,6,FALSE)</f>
        <v>83520.323809267225</v>
      </c>
      <c r="H61" s="270">
        <f>VLOOKUP(B61,Presupuesto!$A$6:$K$58,7,FALSE)</f>
        <v>8712.6456360479788</v>
      </c>
      <c r="I61" s="270">
        <f>VLOOKUP(B61,Presupuesto!$A$6:$K$58,8,FALSE)</f>
        <v>0</v>
      </c>
      <c r="J61" s="270">
        <f>VLOOKUP(B61,Presupuesto!$A$6:$K$58,9,FALSE)</f>
        <v>0</v>
      </c>
      <c r="K61" s="270">
        <f>VLOOKUP(B61,Presupuesto!$A$6:$K$58,10,FALSE)</f>
        <v>92232.969445315204</v>
      </c>
      <c r="L61" s="272">
        <f t="shared" ref="L61:L76" si="9">E61*K61</f>
        <v>184465.93889063041</v>
      </c>
    </row>
    <row r="62" spans="1:12" hidden="1" outlineLevel="1">
      <c r="A62" s="372"/>
      <c r="B62" s="324" t="str">
        <f>'Listado actividades'!A80</f>
        <v>1.6</v>
      </c>
      <c r="C62" s="323" t="str">
        <f>VLOOKUP(B62,APU_P!$A$3:$M$59,2,FALSE)</f>
        <v>HINCADA, PLOMADA Y ORIENTACIÓN DE POSTE DE 14, 16 Y 18 MTS CON GRUA</v>
      </c>
      <c r="D62" s="268" t="str">
        <f>VLOOKUP(B62,Presupuesto!$A$6:$K$58,3,FALSE)</f>
        <v>UND</v>
      </c>
      <c r="E62" s="281">
        <f>VLOOKUP(B62,'Listado actividades'!$A$78:$C$94,3,FALSE)</f>
        <v>1</v>
      </c>
      <c r="F62" s="270">
        <f>VLOOKUP(B62,Presupuesto!$A$6:$K$58,5,FALSE)</f>
        <v>0</v>
      </c>
      <c r="G62" s="270">
        <f>VLOOKUP(B62,Presupuesto!$A$6:$K$58,6,FALSE)</f>
        <v>109533.16640325671</v>
      </c>
      <c r="H62" s="270">
        <f>VLOOKUP(B62,Presupuesto!$A$6:$K$58,7,FALSE)</f>
        <v>308712.64563604799</v>
      </c>
      <c r="I62" s="270">
        <f>VLOOKUP(B62,Presupuesto!$A$6:$K$58,8,FALSE)</f>
        <v>0</v>
      </c>
      <c r="J62" s="270">
        <f>VLOOKUP(B62,Presupuesto!$A$6:$K$58,9,FALSE)</f>
        <v>0</v>
      </c>
      <c r="K62" s="270">
        <f>VLOOKUP(B62,Presupuesto!$A$6:$K$58,10,FALSE)</f>
        <v>418245.8120393047</v>
      </c>
      <c r="L62" s="272">
        <f t="shared" si="9"/>
        <v>418245.8120393047</v>
      </c>
    </row>
    <row r="63" spans="1:12" hidden="1" outlineLevel="1">
      <c r="A63" s="372"/>
      <c r="B63" s="324" t="str">
        <f>'Listado actividades'!A81</f>
        <v>1.7</v>
      </c>
      <c r="C63" s="323" t="str">
        <f>VLOOKUP(B63,APU_P!$A$3:$M$59,2,FALSE)</f>
        <v>INSTALACION LINE A TIERRA MEDIA TENSION</v>
      </c>
      <c r="D63" s="268" t="str">
        <f>VLOOKUP(B63,Presupuesto!$A$6:$K$58,3,FALSE)</f>
        <v>UND</v>
      </c>
      <c r="E63" s="281">
        <f>VLOOKUP(B63,'Listado actividades'!$A$78:$C$94,3,FALSE)</f>
        <v>1</v>
      </c>
      <c r="F63" s="270">
        <f>VLOOKUP(B63,Presupuesto!$A$6:$K$58,5,FALSE)</f>
        <v>0</v>
      </c>
      <c r="G63" s="270">
        <f>VLOOKUP(B63,Presupuesto!$A$6:$K$58,6,FALSE)</f>
        <v>136919.20433189656</v>
      </c>
      <c r="H63" s="270">
        <f>VLOOKUP(B63,Presupuesto!$A$6:$K$58,7,FALSE)</f>
        <v>6970.1165088383832</v>
      </c>
      <c r="I63" s="270">
        <f>VLOOKUP(B63,Presupuesto!$A$6:$K$58,8,FALSE)</f>
        <v>0</v>
      </c>
      <c r="J63" s="270">
        <f>VLOOKUP(B63,Presupuesto!$A$6:$K$58,9,FALSE)</f>
        <v>0</v>
      </c>
      <c r="K63" s="270">
        <f>VLOOKUP(B63,Presupuesto!$A$6:$K$58,10,FALSE)</f>
        <v>143889.32084073493</v>
      </c>
      <c r="L63" s="272">
        <f t="shared" si="9"/>
        <v>143889.32084073493</v>
      </c>
    </row>
    <row r="64" spans="1:12" hidden="1" outlineLevel="1">
      <c r="A64" s="372"/>
      <c r="B64" s="324" t="str">
        <f>'Listado actividades'!A82</f>
        <v>1.12</v>
      </c>
      <c r="C64" s="323" t="str">
        <f>VLOOKUP(B64,APU_P!$A$3:$M$59,2,FALSE)</f>
        <v>TRANSPORTE DE POSTE 14 MTS M.T. RURAL DE BODEGA A SITIO CERCANO</v>
      </c>
      <c r="D64" s="268" t="str">
        <f>VLOOKUP(B64,Presupuesto!$A$6:$K$58,3,FALSE)</f>
        <v>UND</v>
      </c>
      <c r="E64" s="281">
        <f>VLOOKUP(B64,'Listado actividades'!$A$78:$C$94,3,FALSE)</f>
        <v>1</v>
      </c>
      <c r="F64" s="270">
        <f>VLOOKUP(B64,Presupuesto!$A$6:$K$58,5,FALSE)</f>
        <v>0</v>
      </c>
      <c r="G64" s="270">
        <f>VLOOKUP(B64,Presupuesto!$A$6:$K$58,6,FALSE)</f>
        <v>77975.289827586195</v>
      </c>
      <c r="H64" s="270">
        <f>VLOOKUP(B64,Presupuesto!$A$6:$K$58,7,FALSE)</f>
        <v>294701.16508838383</v>
      </c>
      <c r="I64" s="270">
        <f>VLOOKUP(B64,Presupuesto!$A$6:$K$58,8,FALSE)</f>
        <v>0</v>
      </c>
      <c r="J64" s="270">
        <f>VLOOKUP(B64,Presupuesto!$A$6:$K$58,9,FALSE)</f>
        <v>0</v>
      </c>
      <c r="K64" s="270">
        <f>VLOOKUP(B64,Presupuesto!$A$6:$K$58,10,FALSE)</f>
        <v>372676.45491597004</v>
      </c>
      <c r="L64" s="272">
        <f t="shared" si="9"/>
        <v>372676.45491597004</v>
      </c>
    </row>
    <row r="65" spans="1:12" hidden="1" outlineLevel="1">
      <c r="A65" s="372"/>
      <c r="B65" s="324" t="str">
        <f>'Listado actividades'!A83</f>
        <v>1.15</v>
      </c>
      <c r="C65" s="323" t="str">
        <f>VLOOKUP(B65,APU_P!$A$3:$M$59,2,FALSE)</f>
        <v>VESTIDA DE ESTRUCTURA TRIFASICA DE PASO UN POSTE 13,8kV</v>
      </c>
      <c r="D65" s="268" t="str">
        <f>VLOOKUP(B65,Presupuesto!$A$6:$K$58,3,FALSE)</f>
        <v>UND</v>
      </c>
      <c r="E65" s="281">
        <f>VLOOKUP(B65,'Listado actividades'!$A$78:$C$94,3,FALSE)</f>
        <v>1</v>
      </c>
      <c r="F65" s="270">
        <f>VLOOKUP(B65,Presupuesto!$A$6:$K$58,5,FALSE)</f>
        <v>0</v>
      </c>
      <c r="G65" s="270">
        <f>VLOOKUP(B65,Presupuesto!$A$6:$K$58,6,FALSE)</f>
        <v>67418.621772629311</v>
      </c>
      <c r="H65" s="270">
        <f>VLOOKUP(B65,Presupuesto!$A$6:$K$58,7,FALSE)</f>
        <v>8712.6456360479788</v>
      </c>
      <c r="I65" s="270">
        <f>VLOOKUP(B65,Presupuesto!$A$6:$K$58,8,FALSE)</f>
        <v>26250</v>
      </c>
      <c r="J65" s="270">
        <f>VLOOKUP(B65,Presupuesto!$A$6:$K$58,9,FALSE)</f>
        <v>0</v>
      </c>
      <c r="K65" s="270">
        <f>VLOOKUP(B65,Presupuesto!$A$6:$K$58,10,FALSE)</f>
        <v>102381.26740867729</v>
      </c>
      <c r="L65" s="272">
        <f t="shared" si="9"/>
        <v>102381.26740867729</v>
      </c>
    </row>
    <row r="66" spans="1:12" hidden="1" outlineLevel="1">
      <c r="A66" s="372"/>
      <c r="B66" s="324" t="str">
        <f>'Listado actividades'!A84</f>
        <v>1.17</v>
      </c>
      <c r="C66" s="323" t="str">
        <f>VLOOKUP(B66,APU_P!$A$3:$M$59,2,FALSE)</f>
        <v>VESTIDA DE ESTRUCTURA TRIFASICA DE UN POSTE TIPO PASO 34.5 KV</v>
      </c>
      <c r="D66" s="268" t="str">
        <f>VLOOKUP(B66,Presupuesto!$A$6:$K$58,3,FALSE)</f>
        <v>UND</v>
      </c>
      <c r="E66" s="281">
        <f>VLOOKUP(B66,'Listado actividades'!$A$78:$C$94,3,FALSE)</f>
        <v>1</v>
      </c>
      <c r="F66" s="270">
        <f>VLOOKUP(B66,Presupuesto!$A$6:$K$58,5,FALSE)</f>
        <v>0</v>
      </c>
      <c r="G66" s="270">
        <f>VLOOKUP(B66,Presupuesto!$A$6:$K$58,6,FALSE)</f>
        <v>184702.70420258617</v>
      </c>
      <c r="H66" s="270">
        <f>VLOOKUP(B66,Presupuesto!$A$6:$K$58,7,FALSE)</f>
        <v>17425.291272095958</v>
      </c>
      <c r="I66" s="270">
        <f>VLOOKUP(B66,Presupuesto!$A$6:$K$58,8,FALSE)</f>
        <v>52500</v>
      </c>
      <c r="J66" s="270">
        <f>VLOOKUP(B66,Presupuesto!$A$6:$K$58,9,FALSE)</f>
        <v>0</v>
      </c>
      <c r="K66" s="270">
        <f>VLOOKUP(B66,Presupuesto!$A$6:$K$58,10,FALSE)</f>
        <v>254627.99547468213</v>
      </c>
      <c r="L66" s="272">
        <f t="shared" si="9"/>
        <v>254627.99547468213</v>
      </c>
    </row>
    <row r="67" spans="1:12" hidden="1" outlineLevel="1">
      <c r="A67" s="372"/>
      <c r="B67" s="324" t="str">
        <f>'Listado actividades'!A85</f>
        <v>1.20</v>
      </c>
      <c r="C67" s="323" t="str">
        <f>VLOOKUP(B67,APU_P!$A$3:$M$59,2,FALSE)</f>
        <v>VESTIDA ESTRUCTURA CABLE DE GUARDA DE PASO</v>
      </c>
      <c r="D67" s="268" t="str">
        <f>VLOOKUP(B67,Presupuesto!$A$6:$K$58,3,FALSE)</f>
        <v>UND</v>
      </c>
      <c r="E67" s="281">
        <f>VLOOKUP(B67,'Listado actividades'!$A$78:$C$94,3,FALSE)</f>
        <v>1</v>
      </c>
      <c r="F67" s="270">
        <f>VLOOKUP(B67,Presupuesto!$A$6:$K$58,5,FALSE)</f>
        <v>0</v>
      </c>
      <c r="G67" s="270">
        <f>VLOOKUP(B67,Presupuesto!$A$6:$K$58,6,FALSE)</f>
        <v>57273.791320043092</v>
      </c>
      <c r="H67" s="270">
        <f>VLOOKUP(B67,Presupuesto!$A$6:$K$58,7,FALSE)</f>
        <v>8712.6456360479788</v>
      </c>
      <c r="I67" s="270">
        <f>VLOOKUP(B67,Presupuesto!$A$6:$K$58,8,FALSE)</f>
        <v>26250</v>
      </c>
      <c r="J67" s="270">
        <f>VLOOKUP(B67,Presupuesto!$A$6:$K$58,9,FALSE)</f>
        <v>0</v>
      </c>
      <c r="K67" s="270">
        <f>VLOOKUP(B67,Presupuesto!$A$6:$K$58,10,FALSE)</f>
        <v>92236.436956091071</v>
      </c>
      <c r="L67" s="272">
        <f t="shared" si="9"/>
        <v>92236.436956091071</v>
      </c>
    </row>
    <row r="68" spans="1:12" hidden="1" outlineLevel="1">
      <c r="A68" s="372"/>
      <c r="B68" s="324" t="str">
        <f>'Listado actividades'!A86</f>
        <v>1.24</v>
      </c>
      <c r="C68" s="323" t="str">
        <f>VLOOKUP(B68,APU_P!$A$3:$M$59,2,FALSE)</f>
        <v>INSTALACIÓN DE TEMPLETE SENCILLO CON TODOS SUS ACCESORIOS M.T. RURAL</v>
      </c>
      <c r="D68" s="268" t="str">
        <f>VLOOKUP(B68,Presupuesto!$A$6:$K$58,3,FALSE)</f>
        <v>UND</v>
      </c>
      <c r="E68" s="281">
        <f>VLOOKUP(B68,'Listado actividades'!$A$78:$C$94,3,FALSE)</f>
        <v>2</v>
      </c>
      <c r="F68" s="270">
        <f>VLOOKUP(B68,Presupuesto!$A$6:$K$58,5,FALSE)</f>
        <v>0</v>
      </c>
      <c r="G68" s="270">
        <f>VLOOKUP(B68,Presupuesto!$A$6:$K$58,6,FALSE)</f>
        <v>82136.988536877383</v>
      </c>
      <c r="H68" s="270">
        <f>VLOOKUP(B68,Presupuesto!$A$6:$K$58,7,FALSE)</f>
        <v>3872.2869493546573</v>
      </c>
      <c r="I68" s="270">
        <f>VLOOKUP(B68,Presupuesto!$A$6:$K$58,8,FALSE)</f>
        <v>0</v>
      </c>
      <c r="J68" s="270">
        <f>VLOOKUP(B68,Presupuesto!$A$6:$K$58,9,FALSE)</f>
        <v>0</v>
      </c>
      <c r="K68" s="270">
        <f>VLOOKUP(B68,Presupuesto!$A$6:$K$58,10,FALSE)</f>
        <v>86009.275486232043</v>
      </c>
      <c r="L68" s="272">
        <f t="shared" si="9"/>
        <v>172018.55097246409</v>
      </c>
    </row>
    <row r="69" spans="1:12" ht="30" hidden="1" outlineLevel="1">
      <c r="A69" s="372"/>
      <c r="B69" s="324" t="str">
        <f>'Listado actividades'!A87</f>
        <v>2.1</v>
      </c>
      <c r="C69" s="323" t="str">
        <f>VLOOKUP(B69,APU_P!$A$3:$M$59,2,FALSE)</f>
        <v>INSTALACIÓN DE PLACAS DE IDENTIFICACIÓN DE PELIGRO RED ENERGIZADA (INCLUYE PLACA EN ACRILICO Y CONECTORES A RED)</v>
      </c>
      <c r="D69" s="268" t="str">
        <f>VLOOKUP(B69,Presupuesto!$A$6:$K$58,3,FALSE)</f>
        <v>UND</v>
      </c>
      <c r="E69" s="281">
        <f>VLOOKUP(B69,'Listado actividades'!$A$78:$C$94,3,FALSE)</f>
        <v>1</v>
      </c>
      <c r="F69" s="270">
        <f>VLOOKUP(B69,Presupuesto!$A$6:$K$58,5,FALSE)</f>
        <v>35000</v>
      </c>
      <c r="G69" s="270">
        <f>VLOOKUP(B69,Presupuesto!$A$6:$K$58,6,FALSE)</f>
        <v>5882.2660560344821</v>
      </c>
      <c r="H69" s="270">
        <f>VLOOKUP(B69,Presupuesto!$A$6:$K$58,7,FALSE)</f>
        <v>3485.0582544191916</v>
      </c>
      <c r="I69" s="270">
        <f>VLOOKUP(B69,Presupuesto!$A$6:$K$58,8,FALSE)</f>
        <v>0</v>
      </c>
      <c r="J69" s="270">
        <f>VLOOKUP(B69,Presupuesto!$A$6:$K$58,9,FALSE)</f>
        <v>0</v>
      </c>
      <c r="K69" s="270">
        <f>VLOOKUP(B69,Presupuesto!$A$6:$K$58,10,FALSE)</f>
        <v>44367.324310453674</v>
      </c>
      <c r="L69" s="272">
        <f t="shared" si="9"/>
        <v>44367.324310453674</v>
      </c>
    </row>
    <row r="70" spans="1:12" ht="30" hidden="1" outlineLevel="1">
      <c r="A70" s="372"/>
      <c r="B70" s="324" t="str">
        <f>'Listado actividades'!A88</f>
        <v>2.2</v>
      </c>
      <c r="C70" s="323" t="str">
        <f>VLOOKUP(B70,APU_P!$A$3:$M$59,2,FALSE)</f>
        <v>INSTALACIÓN DE PLACAS DE IDENTIFICACIÓN DE POSTE, (INCLUYE PLACA DE ALUMINIO, CINTA BAND IT Y HEBILLA)</v>
      </c>
      <c r="D70" s="268" t="str">
        <f>VLOOKUP(B70,Presupuesto!$A$6:$K$58,3,FALSE)</f>
        <v>UND</v>
      </c>
      <c r="E70" s="281">
        <f>VLOOKUP(B70,'Listado actividades'!$A$78:$C$94,3,FALSE)</f>
        <v>1</v>
      </c>
      <c r="F70" s="270">
        <f>VLOOKUP(B70,Presupuesto!$A$6:$K$58,5,FALSE)</f>
        <v>19590</v>
      </c>
      <c r="G70" s="270">
        <f>VLOOKUP(B70,Presupuesto!$A$6:$K$58,6,FALSE)</f>
        <v>14760.758271551724</v>
      </c>
      <c r="H70" s="270">
        <f>VLOOKUP(B70,Presupuesto!$A$6:$K$58,7,FALSE)</f>
        <v>3485.0582544191916</v>
      </c>
      <c r="I70" s="270">
        <f>VLOOKUP(B70,Presupuesto!$A$6:$K$58,8,FALSE)</f>
        <v>0</v>
      </c>
      <c r="J70" s="270">
        <f>VLOOKUP(B70,Presupuesto!$A$6:$K$58,9,FALSE)</f>
        <v>0</v>
      </c>
      <c r="K70" s="270">
        <f>VLOOKUP(B70,Presupuesto!$A$6:$K$58,10,FALSE)</f>
        <v>37835.81652597092</v>
      </c>
      <c r="L70" s="272">
        <f t="shared" si="9"/>
        <v>37835.81652597092</v>
      </c>
    </row>
    <row r="71" spans="1:12" hidden="1" outlineLevel="1">
      <c r="A71" s="372"/>
      <c r="B71" s="324" t="str">
        <f>'Listado actividades'!A89</f>
        <v>4.1</v>
      </c>
      <c r="C71" s="323" t="str">
        <f>VLOOKUP(B71,APU_P!$A$3:$M$59,2,FALSE)</f>
        <v xml:space="preserve">SUMINISTRO DE MATERIALES PARA LA ESTRUCTURA P103 N2  </v>
      </c>
      <c r="D71" s="268" t="str">
        <f>VLOOKUP(B71,Presupuesto!$A$6:$K$58,3,FALSE)</f>
        <v>UND</v>
      </c>
      <c r="E71" s="281">
        <f>VLOOKUP(B71,'Listado actividades'!$A$78:$C$94,3,FALSE)</f>
        <v>1</v>
      </c>
      <c r="F71" s="270">
        <f>VLOOKUP(B71,Presupuesto!$A$6:$K$58,5,FALSE)</f>
        <v>387643.28</v>
      </c>
      <c r="G71" s="270">
        <f>VLOOKUP(B71,Presupuesto!$A$6:$K$58,6,FALSE)</f>
        <v>0</v>
      </c>
      <c r="H71" s="270">
        <f>VLOOKUP(B71,Presupuesto!$A$6:$K$58,7,FALSE)</f>
        <v>0</v>
      </c>
      <c r="I71" s="270">
        <f>VLOOKUP(B71,Presupuesto!$A$6:$K$58,8,FALSE)</f>
        <v>42000</v>
      </c>
      <c r="J71" s="270">
        <f>VLOOKUP(B71,Presupuesto!$A$6:$K$58,9,FALSE)</f>
        <v>0</v>
      </c>
      <c r="K71" s="270">
        <f>VLOOKUP(B71,Presupuesto!$A$6:$K$58,10,FALSE)</f>
        <v>429643.28</v>
      </c>
      <c r="L71" s="272">
        <f t="shared" si="9"/>
        <v>429643.28</v>
      </c>
    </row>
    <row r="72" spans="1:12" hidden="1" outlineLevel="1">
      <c r="A72" s="372"/>
      <c r="B72" s="324" t="str">
        <f>'Listado actividades'!A90</f>
        <v>4.2</v>
      </c>
      <c r="C72" s="323" t="str">
        <f>VLOOKUP(B72,APU_P!$A$3:$M$59,2,FALSE)</f>
        <v xml:space="preserve">SUMINISTRO DE MATERIALES PARA LA ESTRUCTURA P103 N3  </v>
      </c>
      <c r="D72" s="268" t="str">
        <f>VLOOKUP(B72,Presupuesto!$A$6:$K$58,3,FALSE)</f>
        <v>UND</v>
      </c>
      <c r="E72" s="281">
        <f>VLOOKUP(B72,'Listado actividades'!$A$78:$C$94,3,FALSE)</f>
        <v>1</v>
      </c>
      <c r="F72" s="270">
        <f ca="1">VLOOKUP(B72,Presupuesto!$A$6:$K$58,5,FALSE)</f>
        <v>425060.34</v>
      </c>
      <c r="G72" s="270">
        <f>VLOOKUP(B72,Presupuesto!$A$6:$K$58,6,FALSE)</f>
        <v>0</v>
      </c>
      <c r="H72" s="270">
        <f>VLOOKUP(B72,Presupuesto!$A$6:$K$58,7,FALSE)</f>
        <v>0</v>
      </c>
      <c r="I72" s="270">
        <f>VLOOKUP(B72,Presupuesto!$A$6:$K$58,8,FALSE)</f>
        <v>42000</v>
      </c>
      <c r="J72" s="270">
        <f>VLOOKUP(B72,Presupuesto!$A$6:$K$58,9,FALSE)</f>
        <v>0</v>
      </c>
      <c r="K72" s="270">
        <f ca="1">VLOOKUP(B72,Presupuesto!$A$6:$K$58,10,FALSE)</f>
        <v>467060.34</v>
      </c>
      <c r="L72" s="272">
        <f t="shared" ca="1" si="9"/>
        <v>467060.34</v>
      </c>
    </row>
    <row r="73" spans="1:12" ht="30" hidden="1" outlineLevel="1">
      <c r="A73" s="372"/>
      <c r="B73" s="324" t="str">
        <f>'Listado actividades'!A91</f>
        <v>4.6</v>
      </c>
      <c r="C73" s="323" t="str">
        <f>VLOOKUP(B73,APU_P!$A$3:$M$59,2,FALSE)</f>
        <v xml:space="preserve">SUMINISTRO DE MATERIALES PARA LA ESTRUCTURA DE HILO DE GUARDA INDEPENDIENTE PARA ESTRUCTURA TIPO PASO HG-P  </v>
      </c>
      <c r="D73" s="268" t="str">
        <f>VLOOKUP(B73,Presupuesto!$A$6:$K$58,3,FALSE)</f>
        <v>UND</v>
      </c>
      <c r="E73" s="281">
        <f>VLOOKUP(B73,'Listado actividades'!$A$78:$C$94,3,FALSE)</f>
        <v>1</v>
      </c>
      <c r="F73" s="270">
        <f>VLOOKUP(B73,Presupuesto!$A$6:$K$58,5,FALSE)</f>
        <v>107297.15666666666</v>
      </c>
      <c r="G73" s="270">
        <f>VLOOKUP(B73,Presupuesto!$A$6:$K$58,6,FALSE)</f>
        <v>0</v>
      </c>
      <c r="H73" s="270">
        <f>VLOOKUP(B73,Presupuesto!$A$6:$K$58,7,FALSE)</f>
        <v>0</v>
      </c>
      <c r="I73" s="270">
        <f>VLOOKUP(B73,Presupuesto!$A$6:$K$58,8,FALSE)</f>
        <v>42000</v>
      </c>
      <c r="J73" s="270">
        <f>VLOOKUP(B73,Presupuesto!$A$6:$K$58,9,FALSE)</f>
        <v>0</v>
      </c>
      <c r="K73" s="270">
        <f>VLOOKUP(B73,Presupuesto!$A$6:$K$58,10,FALSE)</f>
        <v>149297.15666666668</v>
      </c>
      <c r="L73" s="272">
        <f t="shared" si="9"/>
        <v>149297.15666666668</v>
      </c>
    </row>
    <row r="74" spans="1:12" hidden="1" outlineLevel="1">
      <c r="A74" s="372"/>
      <c r="B74" s="324" t="str">
        <f>'Listado actividades'!A92</f>
        <v>4.11</v>
      </c>
      <c r="C74" s="323" t="str">
        <f>VLOOKUP(B74,APU_P!$A$3:$M$59,2,FALSE)</f>
        <v xml:space="preserve">SUMINISTRO DE TEMPLETE DIRECTO A VARILLA DE ANCLAJE 34.5 KV  </v>
      </c>
      <c r="D74" s="268" t="str">
        <f>VLOOKUP(B74,Presupuesto!$A$6:$K$58,3,FALSE)</f>
        <v>UND</v>
      </c>
      <c r="E74" s="281">
        <f>VLOOKUP(B74,'Listado actividades'!$A$78:$C$94,3,FALSE)</f>
        <v>2</v>
      </c>
      <c r="F74" s="270">
        <f>VLOOKUP(B74,Presupuesto!$A$6:$K$58,5,FALSE)</f>
        <v>334404.16000000003</v>
      </c>
      <c r="G74" s="270">
        <f>VLOOKUP(B74,Presupuesto!$A$6:$K$58,6,FALSE)</f>
        <v>0</v>
      </c>
      <c r="H74" s="270">
        <f>VLOOKUP(B74,Presupuesto!$A$6:$K$58,7,FALSE)</f>
        <v>0</v>
      </c>
      <c r="I74" s="270">
        <f>VLOOKUP(B74,Presupuesto!$A$6:$K$58,8,FALSE)</f>
        <v>42000</v>
      </c>
      <c r="J74" s="270">
        <f>VLOOKUP(B74,Presupuesto!$A$6:$K$58,9,FALSE)</f>
        <v>0</v>
      </c>
      <c r="K74" s="270">
        <f>VLOOKUP(B74,Presupuesto!$A$6:$K$58,10,FALSE)</f>
        <v>376404.16000000003</v>
      </c>
      <c r="L74" s="272">
        <f t="shared" si="9"/>
        <v>752808.32000000007</v>
      </c>
    </row>
    <row r="75" spans="1:12" ht="30" hidden="1" outlineLevel="1">
      <c r="A75" s="372"/>
      <c r="B75" s="324" t="str">
        <f>'Listado actividades'!A93</f>
        <v>4.12</v>
      </c>
      <c r="C75" s="323" t="str">
        <f>VLOOKUP(B75,APU_P!$A$3:$M$59,2,FALSE)</f>
        <v xml:space="preserve">SUMINISTRO DE SISTEMA DE PUESTA A TIERRA REDES TRIFASICAS CON CABLE DE GUARDA POSTE SENCILLO  </v>
      </c>
      <c r="D75" s="268" t="str">
        <f>VLOOKUP(B75,Presupuesto!$A$6:$K$58,3,FALSE)</f>
        <v>UND</v>
      </c>
      <c r="E75" s="281">
        <f>VLOOKUP(B75,'Listado actividades'!$A$78:$C$94,3,FALSE)</f>
        <v>1</v>
      </c>
      <c r="F75" s="270">
        <f>VLOOKUP(B75,Presupuesto!$A$6:$K$58,5,FALSE)</f>
        <v>117930.20666666668</v>
      </c>
      <c r="G75" s="270">
        <f>VLOOKUP(B75,Presupuesto!$A$6:$K$58,6,FALSE)</f>
        <v>0</v>
      </c>
      <c r="H75" s="270">
        <f>VLOOKUP(B75,Presupuesto!$A$6:$K$58,7,FALSE)</f>
        <v>0</v>
      </c>
      <c r="I75" s="270">
        <f>VLOOKUP(B75,Presupuesto!$A$6:$K$58,8,FALSE)</f>
        <v>42000</v>
      </c>
      <c r="J75" s="270">
        <f>VLOOKUP(B75,Presupuesto!$A$6:$K$58,9,FALSE)</f>
        <v>0</v>
      </c>
      <c r="K75" s="270">
        <f>VLOOKUP(B75,Presupuesto!$A$6:$K$58,10,FALSE)</f>
        <v>159930.20666666667</v>
      </c>
      <c r="L75" s="272">
        <f t="shared" si="9"/>
        <v>159930.20666666667</v>
      </c>
    </row>
    <row r="76" spans="1:12" ht="15.75" hidden="1" outlineLevel="1" thickBot="1">
      <c r="A76" s="373"/>
      <c r="B76" s="321" t="str">
        <f>'Listado actividades'!A94</f>
        <v>4.16</v>
      </c>
      <c r="C76" s="323" t="str">
        <f>VLOOKUP(B76,APU_P!$A$3:$M$59,2,FALSE)</f>
        <v>SUMINISTRO DE POSTE DE CONCRETO DE 14 M X 750 KGF VIBRADO Y REFORZADO</v>
      </c>
      <c r="D76" s="268" t="str">
        <f>VLOOKUP(B76,Presupuesto!$A$6:$K$58,3,FALSE)</f>
        <v>UND</v>
      </c>
      <c r="E76" s="281">
        <f>VLOOKUP(B76,'Listado actividades'!$A$78:$C$94,3,FALSE)</f>
        <v>1</v>
      </c>
      <c r="F76" s="270">
        <f>VLOOKUP(B76,Presupuesto!$A$6:$K$58,5,FALSE)</f>
        <v>2073445</v>
      </c>
      <c r="G76" s="270">
        <f>VLOOKUP(B76,Presupuesto!$A$6:$K$58,6,FALSE)</f>
        <v>0</v>
      </c>
      <c r="H76" s="270">
        <f>VLOOKUP(B76,Presupuesto!$A$6:$K$58,7,FALSE)</f>
        <v>0</v>
      </c>
      <c r="I76" s="270">
        <f>VLOOKUP(B76,Presupuesto!$A$6:$K$58,8,FALSE)</f>
        <v>105000</v>
      </c>
      <c r="J76" s="270">
        <f>VLOOKUP(B76,Presupuesto!$A$6:$K$58,9,FALSE)</f>
        <v>0</v>
      </c>
      <c r="K76" s="270">
        <f>VLOOKUP(B76,Presupuesto!$A$6:$K$58,10,FALSE)</f>
        <v>2178445</v>
      </c>
      <c r="L76" s="272">
        <f t="shared" si="9"/>
        <v>2178445</v>
      </c>
    </row>
    <row r="77" spans="1:12" ht="75.75" collapsed="1" thickBot="1">
      <c r="A77" s="371" t="s">
        <v>99</v>
      </c>
      <c r="B77" s="314" t="s">
        <v>88</v>
      </c>
      <c r="C77" s="322" t="s">
        <v>100</v>
      </c>
      <c r="D77" s="268" t="s">
        <v>90</v>
      </c>
      <c r="E77" s="281">
        <v>1</v>
      </c>
      <c r="F77" s="282">
        <f t="shared" ref="F77:L77" ca="1" si="10">SUM(F78:F97)</f>
        <v>3500370.1433333335</v>
      </c>
      <c r="G77" s="282">
        <f t="shared" si="10"/>
        <v>1335066.7938957415</v>
      </c>
      <c r="H77" s="282">
        <f t="shared" si="10"/>
        <v>1195294.7879418158</v>
      </c>
      <c r="I77" s="282">
        <f t="shared" si="10"/>
        <v>420000</v>
      </c>
      <c r="J77" s="282">
        <f t="shared" si="10"/>
        <v>0</v>
      </c>
      <c r="K77" s="282">
        <f t="shared" ca="1" si="10"/>
        <v>6450731.7251708917</v>
      </c>
      <c r="L77" s="282">
        <f t="shared" ca="1" si="10"/>
        <v>7005378.1301024389</v>
      </c>
    </row>
    <row r="78" spans="1:12" hidden="1" outlineLevel="1">
      <c r="A78" s="372"/>
      <c r="B78" s="320" t="str">
        <f>'Listado actividades'!A98</f>
        <v>1.2</v>
      </c>
      <c r="C78" s="323" t="str">
        <f>VLOOKUP(B78,APU_P!$A$3:$M$59,2,FALSE)</f>
        <v>APERTURA DE EXCAVACION POSTE DE 14 MTS M.T. RURAL</v>
      </c>
      <c r="D78" s="268" t="str">
        <f>VLOOKUP(B78,Presupuesto!$A$6:$K$58,3,FALSE)</f>
        <v>UND</v>
      </c>
      <c r="E78" s="281">
        <f>VLOOKUP(B78,'Listado actividades'!$A$98:$C$118,3,FALSE)</f>
        <v>1</v>
      </c>
      <c r="F78" s="270">
        <f>VLOOKUP(B78,Presupuesto!$A$6:$K$58,5,FALSE)</f>
        <v>0</v>
      </c>
      <c r="G78" s="270">
        <f>VLOOKUP(B78,Presupuesto!$A$6:$K$58,6,FALSE)</f>
        <v>184872.76535919539</v>
      </c>
      <c r="H78" s="270">
        <f>VLOOKUP(B78,Presupuesto!$A$6:$K$58,7,FALSE)</f>
        <v>23233.721696127945</v>
      </c>
      <c r="I78" s="270">
        <f>VLOOKUP(B78,Presupuesto!$A$6:$K$58,8,FALSE)</f>
        <v>0</v>
      </c>
      <c r="J78" s="270">
        <f>VLOOKUP(B78,Presupuesto!$A$6:$K$58,9,FALSE)</f>
        <v>0</v>
      </c>
      <c r="K78" s="270">
        <f>VLOOKUP(B78,Presupuesto!$A$6:$K$58,10,FALSE)</f>
        <v>208106.48705532332</v>
      </c>
      <c r="L78" s="271">
        <f>K78*E78</f>
        <v>208106.48705532332</v>
      </c>
    </row>
    <row r="79" spans="1:12" hidden="1" outlineLevel="1">
      <c r="A79" s="372"/>
      <c r="B79" s="324" t="str">
        <f>'Listado actividades'!A99</f>
        <v>1.3</v>
      </c>
      <c r="C79" s="323" t="str">
        <f>VLOOKUP(B79,APU_P!$A$3:$M$59,2,FALSE)</f>
        <v>APERTURA DE EXCAVACION PARA VIGUETA EN RETENIDA RURAL</v>
      </c>
      <c r="D79" s="268" t="str">
        <f>VLOOKUP(B79,Presupuesto!$A$6:$K$58,3,FALSE)</f>
        <v>UND</v>
      </c>
      <c r="E79" s="281">
        <f>VLOOKUP(B79,'Listado actividades'!$A$98:$C$118,3,FALSE)</f>
        <v>2</v>
      </c>
      <c r="F79" s="270">
        <f>VLOOKUP(B79,Presupuesto!$A$6:$K$58,5,FALSE)</f>
        <v>0</v>
      </c>
      <c r="G79" s="270">
        <f>VLOOKUP(B79,Presupuesto!$A$6:$K$58,6,FALSE)</f>
        <v>83520.323809267225</v>
      </c>
      <c r="H79" s="270">
        <f>VLOOKUP(B79,Presupuesto!$A$6:$K$58,7,FALSE)</f>
        <v>8712.6456360479788</v>
      </c>
      <c r="I79" s="270">
        <f>VLOOKUP(B79,Presupuesto!$A$6:$K$58,8,FALSE)</f>
        <v>0</v>
      </c>
      <c r="J79" s="270">
        <f>VLOOKUP(B79,Presupuesto!$A$6:$K$58,9,FALSE)</f>
        <v>0</v>
      </c>
      <c r="K79" s="270">
        <f>VLOOKUP(B79,Presupuesto!$A$6:$K$58,10,FALSE)</f>
        <v>92232.969445315204</v>
      </c>
      <c r="L79" s="271">
        <f t="shared" ref="L79:L97" si="11">K79*E79</f>
        <v>184465.93889063041</v>
      </c>
    </row>
    <row r="80" spans="1:12" hidden="1" outlineLevel="1">
      <c r="A80" s="372"/>
      <c r="B80" s="324" t="str">
        <f>'Listado actividades'!A100</f>
        <v>1.6</v>
      </c>
      <c r="C80" s="323" t="str">
        <f>VLOOKUP(B80,APU_P!$A$3:$M$59,2,FALSE)</f>
        <v>HINCADA, PLOMADA Y ORIENTACIÓN DE POSTE DE 14, 16 Y 18 MTS CON GRUA</v>
      </c>
      <c r="D80" s="268" t="str">
        <f>VLOOKUP(B80,Presupuesto!$A$6:$K$58,3,FALSE)</f>
        <v>UND</v>
      </c>
      <c r="E80" s="281">
        <f>VLOOKUP(B80,'Listado actividades'!$A$98:$C$118,3,FALSE)</f>
        <v>1</v>
      </c>
      <c r="F80" s="270">
        <f>VLOOKUP(B80,Presupuesto!$A$6:$K$58,5,FALSE)</f>
        <v>0</v>
      </c>
      <c r="G80" s="270">
        <f>VLOOKUP(B80,Presupuesto!$A$6:$K$58,6,FALSE)</f>
        <v>109533.16640325671</v>
      </c>
      <c r="H80" s="270">
        <f>VLOOKUP(B80,Presupuesto!$A$6:$K$58,7,FALSE)</f>
        <v>308712.64563604799</v>
      </c>
      <c r="I80" s="270">
        <f>VLOOKUP(B80,Presupuesto!$A$6:$K$58,8,FALSE)</f>
        <v>0</v>
      </c>
      <c r="J80" s="270">
        <f>VLOOKUP(B80,Presupuesto!$A$6:$K$58,9,FALSE)</f>
        <v>0</v>
      </c>
      <c r="K80" s="270">
        <f>VLOOKUP(B80,Presupuesto!$A$6:$K$58,10,FALSE)</f>
        <v>418245.8120393047</v>
      </c>
      <c r="L80" s="271">
        <f t="shared" si="11"/>
        <v>418245.8120393047</v>
      </c>
    </row>
    <row r="81" spans="1:12" hidden="1" outlineLevel="1">
      <c r="A81" s="372"/>
      <c r="B81" s="324" t="str">
        <f>'Listado actividades'!A101</f>
        <v>1.7</v>
      </c>
      <c r="C81" s="323" t="str">
        <f>VLOOKUP(B81,APU_P!$A$3:$M$59,2,FALSE)</f>
        <v>INSTALACION LINE A TIERRA MEDIA TENSION</v>
      </c>
      <c r="D81" s="268" t="str">
        <f>VLOOKUP(B81,Presupuesto!$A$6:$K$58,3,FALSE)</f>
        <v>UND</v>
      </c>
      <c r="E81" s="281">
        <f>VLOOKUP(B81,'Listado actividades'!$A$98:$C$118,3,FALSE)</f>
        <v>1</v>
      </c>
      <c r="F81" s="270">
        <f>VLOOKUP(B81,Presupuesto!$A$6:$K$58,5,FALSE)</f>
        <v>0</v>
      </c>
      <c r="G81" s="270">
        <f>VLOOKUP(B81,Presupuesto!$A$6:$K$58,6,FALSE)</f>
        <v>136919.20433189656</v>
      </c>
      <c r="H81" s="270">
        <f>VLOOKUP(B81,Presupuesto!$A$6:$K$58,7,FALSE)</f>
        <v>6970.1165088383832</v>
      </c>
      <c r="I81" s="270">
        <f>VLOOKUP(B81,Presupuesto!$A$6:$K$58,8,FALSE)</f>
        <v>0</v>
      </c>
      <c r="J81" s="270">
        <f>VLOOKUP(B81,Presupuesto!$A$6:$K$58,9,FALSE)</f>
        <v>0</v>
      </c>
      <c r="K81" s="270">
        <f>VLOOKUP(B81,Presupuesto!$A$6:$K$58,10,FALSE)</f>
        <v>143889.32084073493</v>
      </c>
      <c r="L81" s="271">
        <f t="shared" si="11"/>
        <v>143889.32084073493</v>
      </c>
    </row>
    <row r="82" spans="1:12" hidden="1" outlineLevel="1">
      <c r="A82" s="372"/>
      <c r="B82" s="324" t="str">
        <f>'Listado actividades'!A102</f>
        <v>1.12</v>
      </c>
      <c r="C82" s="323" t="str">
        <f>VLOOKUP(B82,APU_P!$A$3:$M$59,2,FALSE)</f>
        <v>TRANSPORTE DE POSTE 14 MTS M.T. RURAL DE BODEGA A SITIO CERCANO</v>
      </c>
      <c r="D82" s="268" t="str">
        <f>VLOOKUP(B82,Presupuesto!$A$6:$K$58,3,FALSE)</f>
        <v>UND</v>
      </c>
      <c r="E82" s="281">
        <f>VLOOKUP(B82,'Listado actividades'!$A$98:$C$118,3,FALSE)</f>
        <v>1</v>
      </c>
      <c r="F82" s="270">
        <f>VLOOKUP(B82,Presupuesto!$A$6:$K$58,5,FALSE)</f>
        <v>0</v>
      </c>
      <c r="G82" s="270">
        <f>VLOOKUP(B82,Presupuesto!$A$6:$K$58,6,FALSE)</f>
        <v>77975.289827586195</v>
      </c>
      <c r="H82" s="270">
        <f>VLOOKUP(B82,Presupuesto!$A$6:$K$58,7,FALSE)</f>
        <v>294701.16508838383</v>
      </c>
      <c r="I82" s="270">
        <f>VLOOKUP(B82,Presupuesto!$A$6:$K$58,8,FALSE)</f>
        <v>0</v>
      </c>
      <c r="J82" s="270">
        <f>VLOOKUP(B82,Presupuesto!$A$6:$K$58,9,FALSE)</f>
        <v>0</v>
      </c>
      <c r="K82" s="270">
        <f>VLOOKUP(B82,Presupuesto!$A$6:$K$58,10,FALSE)</f>
        <v>372676.45491597004</v>
      </c>
      <c r="L82" s="271">
        <f t="shared" si="11"/>
        <v>372676.45491597004</v>
      </c>
    </row>
    <row r="83" spans="1:12" hidden="1" outlineLevel="1">
      <c r="A83" s="372"/>
      <c r="B83" s="324" t="str">
        <f>'Listado actividades'!A103</f>
        <v>1.15</v>
      </c>
      <c r="C83" s="323" t="str">
        <f>VLOOKUP(B83,APU_P!$A$3:$M$59,2,FALSE)</f>
        <v>VESTIDA DE ESTRUCTURA TRIFASICA DE PASO UN POSTE 13,8kV</v>
      </c>
      <c r="D83" s="268" t="str">
        <f>VLOOKUP(B83,Presupuesto!$A$6:$K$58,3,FALSE)</f>
        <v>UND</v>
      </c>
      <c r="E83" s="281">
        <f>VLOOKUP(B83,'Listado actividades'!$A$98:$C$118,3,FALSE)</f>
        <v>1</v>
      </c>
      <c r="F83" s="270">
        <f>VLOOKUP(B83,Presupuesto!$A$6:$K$58,5,FALSE)</f>
        <v>0</v>
      </c>
      <c r="G83" s="270">
        <f>VLOOKUP(B83,Presupuesto!$A$6:$K$58,6,FALSE)</f>
        <v>67418.621772629311</v>
      </c>
      <c r="H83" s="270">
        <f>VLOOKUP(B83,Presupuesto!$A$6:$K$58,7,FALSE)</f>
        <v>8712.6456360479788</v>
      </c>
      <c r="I83" s="270">
        <f>VLOOKUP(B83,Presupuesto!$A$6:$K$58,8,FALSE)</f>
        <v>26250</v>
      </c>
      <c r="J83" s="270">
        <f>VLOOKUP(B83,Presupuesto!$A$6:$K$58,9,FALSE)</f>
        <v>0</v>
      </c>
      <c r="K83" s="270">
        <f>VLOOKUP(B83,Presupuesto!$A$6:$K$58,10,FALSE)</f>
        <v>102381.26740867729</v>
      </c>
      <c r="L83" s="271">
        <f t="shared" si="11"/>
        <v>102381.26740867729</v>
      </c>
    </row>
    <row r="84" spans="1:12" hidden="1" outlineLevel="1">
      <c r="A84" s="372"/>
      <c r="B84" s="324" t="str">
        <f>'Listado actividades'!A104</f>
        <v>1.17</v>
      </c>
      <c r="C84" s="323" t="str">
        <f>VLOOKUP(B84,APU_P!$A$3:$M$59,2,FALSE)</f>
        <v>VESTIDA DE ESTRUCTURA TRIFASICA DE UN POSTE TIPO PASO 34.5 KV</v>
      </c>
      <c r="D84" s="268" t="str">
        <f>VLOOKUP(B84,Presupuesto!$A$6:$K$58,3,FALSE)</f>
        <v>UND</v>
      </c>
      <c r="E84" s="281">
        <f>VLOOKUP(B84,'Listado actividades'!$A$98:$C$118,3,FALSE)</f>
        <v>1</v>
      </c>
      <c r="F84" s="270">
        <f>VLOOKUP(B84,Presupuesto!$A$6:$K$58,5,FALSE)</f>
        <v>0</v>
      </c>
      <c r="G84" s="270">
        <f>VLOOKUP(B84,Presupuesto!$A$6:$K$58,6,FALSE)</f>
        <v>184702.70420258617</v>
      </c>
      <c r="H84" s="270">
        <f>VLOOKUP(B84,Presupuesto!$A$6:$K$58,7,FALSE)</f>
        <v>17425.291272095958</v>
      </c>
      <c r="I84" s="270">
        <f>VLOOKUP(B84,Presupuesto!$A$6:$K$58,8,FALSE)</f>
        <v>52500</v>
      </c>
      <c r="J84" s="270">
        <f>VLOOKUP(B84,Presupuesto!$A$6:$K$58,9,FALSE)</f>
        <v>0</v>
      </c>
      <c r="K84" s="270">
        <f>VLOOKUP(B84,Presupuesto!$A$6:$K$58,10,FALSE)</f>
        <v>254627.99547468213</v>
      </c>
      <c r="L84" s="271">
        <f t="shared" si="11"/>
        <v>254627.99547468213</v>
      </c>
    </row>
    <row r="85" spans="1:12" hidden="1" outlineLevel="1">
      <c r="A85" s="372"/>
      <c r="B85" s="324" t="str">
        <f>'Listado actividades'!A105</f>
        <v>1.20</v>
      </c>
      <c r="C85" s="323" t="str">
        <f>VLOOKUP(B85,APU_P!$A$3:$M$59,2,FALSE)</f>
        <v>VESTIDA ESTRUCTURA CABLE DE GUARDA DE PASO</v>
      </c>
      <c r="D85" s="268" t="str">
        <f>VLOOKUP(B85,Presupuesto!$A$6:$K$58,3,FALSE)</f>
        <v>UND</v>
      </c>
      <c r="E85" s="281">
        <f>VLOOKUP(B85,'Listado actividades'!$A$98:$C$118,3,FALSE)</f>
        <v>1</v>
      </c>
      <c r="F85" s="270">
        <f>VLOOKUP(B85,Presupuesto!$A$6:$K$58,5,FALSE)</f>
        <v>0</v>
      </c>
      <c r="G85" s="270">
        <f>VLOOKUP(B85,Presupuesto!$A$6:$K$58,6,FALSE)</f>
        <v>57273.791320043092</v>
      </c>
      <c r="H85" s="270">
        <f>VLOOKUP(B85,Presupuesto!$A$6:$K$58,7,FALSE)</f>
        <v>8712.6456360479788</v>
      </c>
      <c r="I85" s="270">
        <f>VLOOKUP(B85,Presupuesto!$A$6:$K$58,8,FALSE)</f>
        <v>26250</v>
      </c>
      <c r="J85" s="270">
        <f>VLOOKUP(B85,Presupuesto!$A$6:$K$58,9,FALSE)</f>
        <v>0</v>
      </c>
      <c r="K85" s="270">
        <f>VLOOKUP(B85,Presupuesto!$A$6:$K$58,10,FALSE)</f>
        <v>92236.436956091071</v>
      </c>
      <c r="L85" s="271">
        <f t="shared" si="11"/>
        <v>92236.436956091071</v>
      </c>
    </row>
    <row r="86" spans="1:12" hidden="1" outlineLevel="1">
      <c r="A86" s="372"/>
      <c r="B86" s="324" t="str">
        <f>'Listado actividades'!A106</f>
        <v>1.22</v>
      </c>
      <c r="C86" s="323" t="str">
        <f>VLOOKUP(B86,APU_P!$A$3:$M$59,2,FALSE)</f>
        <v>DESVESTIDA ESTRUCTURA DE SUSPENSION MT RURAL</v>
      </c>
      <c r="D86" s="268" t="str">
        <f>VLOOKUP(B86,Presupuesto!$A$6:$K$58,3,FALSE)</f>
        <v>UND</v>
      </c>
      <c r="E86" s="281">
        <f>VLOOKUP(B86,'Listado actividades'!$A$98:$C$118,3,FALSE)</f>
        <v>1</v>
      </c>
      <c r="F86" s="270">
        <f>VLOOKUP(B86,Presupuesto!$A$6:$K$58,5,FALSE)</f>
        <v>0</v>
      </c>
      <c r="G86" s="270">
        <f>VLOOKUP(B86,Presupuesto!$A$6:$K$58,6,FALSE)</f>
        <v>95832.542485632177</v>
      </c>
      <c r="H86" s="270">
        <f>VLOOKUP(B86,Presupuesto!$A$6:$K$58,7,FALSE)</f>
        <v>4646.7443392255891</v>
      </c>
      <c r="I86" s="270">
        <f>VLOOKUP(B86,Presupuesto!$A$6:$K$58,8,FALSE)</f>
        <v>0</v>
      </c>
      <c r="J86" s="270">
        <f>VLOOKUP(B86,Presupuesto!$A$6:$K$58,9,FALSE)</f>
        <v>0</v>
      </c>
      <c r="K86" s="270">
        <f>VLOOKUP(B86,Presupuesto!$A$6:$K$58,10,FALSE)</f>
        <v>100479.28682485777</v>
      </c>
      <c r="L86" s="271">
        <f t="shared" si="11"/>
        <v>100479.28682485777</v>
      </c>
    </row>
    <row r="87" spans="1:12" hidden="1" outlineLevel="1">
      <c r="A87" s="372"/>
      <c r="B87" s="324" t="str">
        <f>'Listado actividades'!A107</f>
        <v>1.23</v>
      </c>
      <c r="C87" s="323" t="str">
        <f>VLOOKUP(B87,APU_P!$A$3:$M$59,2,FALSE)</f>
        <v>DESHINCADA DE POSTES 10, 12 Y 14 mts MT</v>
      </c>
      <c r="D87" s="268" t="str">
        <f>VLOOKUP(B87,Presupuesto!$A$6:$K$58,3,FALSE)</f>
        <v>UND</v>
      </c>
      <c r="E87" s="281">
        <f>VLOOKUP(B87,'Listado actividades'!$A$98:$C$118,3,FALSE)</f>
        <v>1</v>
      </c>
      <c r="F87" s="270">
        <f>VLOOKUP(B87,Presupuesto!$A$6:$K$58,5,FALSE)</f>
        <v>0</v>
      </c>
      <c r="G87" s="270">
        <f>VLOOKUP(B87,Presupuesto!$A$6:$K$58,6,FALSE)</f>
        <v>188203.38249281608</v>
      </c>
      <c r="H87" s="270">
        <f>VLOOKUP(B87,Presupuesto!$A$6:$K$58,7,FALSE)</f>
        <v>339701.16508838383</v>
      </c>
      <c r="I87" s="270">
        <f>VLOOKUP(B87,Presupuesto!$A$6:$K$58,8,FALSE)</f>
        <v>0</v>
      </c>
      <c r="J87" s="270">
        <f>VLOOKUP(B87,Presupuesto!$A$6:$K$58,9,FALSE)</f>
        <v>0</v>
      </c>
      <c r="K87" s="270">
        <f>VLOOKUP(B87,Presupuesto!$A$6:$K$58,10,FALSE)</f>
        <v>527904.54758119991</v>
      </c>
      <c r="L87" s="271">
        <f t="shared" si="11"/>
        <v>527904.54758119991</v>
      </c>
    </row>
    <row r="88" spans="1:12" hidden="1" outlineLevel="1">
      <c r="A88" s="372"/>
      <c r="B88" s="324" t="str">
        <f>'Listado actividades'!A108</f>
        <v>1.24</v>
      </c>
      <c r="C88" s="323" t="str">
        <f>VLOOKUP(B88,APU_P!$A$3:$M$59,2,FALSE)</f>
        <v>INSTALACIÓN DE TEMPLETE SENCILLO CON TODOS SUS ACCESORIOS M.T. RURAL</v>
      </c>
      <c r="D88" s="268" t="str">
        <f>VLOOKUP(B88,Presupuesto!$A$6:$K$58,3,FALSE)</f>
        <v>UND</v>
      </c>
      <c r="E88" s="281">
        <f>VLOOKUP(B88,'Listado actividades'!$A$98:$C$118,3,FALSE)</f>
        <v>2</v>
      </c>
      <c r="F88" s="270">
        <f>VLOOKUP(B88,Presupuesto!$A$6:$K$58,5,FALSE)</f>
        <v>0</v>
      </c>
      <c r="G88" s="270">
        <f>VLOOKUP(B88,Presupuesto!$A$6:$K$58,6,FALSE)</f>
        <v>82136.988536877383</v>
      </c>
      <c r="H88" s="270">
        <f>VLOOKUP(B88,Presupuesto!$A$6:$K$58,7,FALSE)</f>
        <v>3872.2869493546573</v>
      </c>
      <c r="I88" s="270">
        <f>VLOOKUP(B88,Presupuesto!$A$6:$K$58,8,FALSE)</f>
        <v>0</v>
      </c>
      <c r="J88" s="270">
        <f>VLOOKUP(B88,Presupuesto!$A$6:$K$58,9,FALSE)</f>
        <v>0</v>
      </c>
      <c r="K88" s="270">
        <f>VLOOKUP(B88,Presupuesto!$A$6:$K$58,10,FALSE)</f>
        <v>86009.275486232043</v>
      </c>
      <c r="L88" s="271">
        <f t="shared" si="11"/>
        <v>172018.55097246409</v>
      </c>
    </row>
    <row r="89" spans="1:12" hidden="1" outlineLevel="1">
      <c r="A89" s="372"/>
      <c r="B89" s="324" t="str">
        <f>'Listado actividades'!A110</f>
        <v>1.26</v>
      </c>
      <c r="C89" s="323" t="str">
        <f>VLOOKUP(B89,APU_P!$A$3:$M$59,2,FALSE)</f>
        <v>TRANSPORTE DE POSTE RURAL DE SITIO CERCANO A BODEGA EH</v>
      </c>
      <c r="D89" s="268" t="str">
        <f>VLOOKUP(B89,Presupuesto!$A$6:$K$58,3,FALSE)</f>
        <v>UND</v>
      </c>
      <c r="E89" s="281">
        <f>VLOOKUP(B89,'Listado actividades'!$A$98:$C$118,3,FALSE)</f>
        <v>1</v>
      </c>
      <c r="F89" s="270">
        <f>VLOOKUP(B89,Presupuesto!$A$6:$K$58,5,FALSE)</f>
        <v>0</v>
      </c>
      <c r="G89" s="270">
        <f>VLOOKUP(B89,Presupuesto!$A$6:$K$58,6,FALSE)</f>
        <v>46034.989026369163</v>
      </c>
      <c r="H89" s="270">
        <f>VLOOKUP(B89,Presupuesto!$A$6:$K$58,7,FALSE)</f>
        <v>162923.59794637552</v>
      </c>
      <c r="I89" s="270">
        <f>VLOOKUP(B89,Presupuesto!$A$6:$K$58,8,FALSE)</f>
        <v>0</v>
      </c>
      <c r="J89" s="270">
        <f>VLOOKUP(B89,Presupuesto!$A$6:$K$58,9,FALSE)</f>
        <v>0</v>
      </c>
      <c r="K89" s="270">
        <f>VLOOKUP(B89,Presupuesto!$A$6:$K$58,10,FALSE)</f>
        <v>208958.58697274467</v>
      </c>
      <c r="L89" s="271">
        <f t="shared" si="11"/>
        <v>208958.58697274467</v>
      </c>
    </row>
    <row r="90" spans="1:12" ht="30" hidden="1" outlineLevel="1">
      <c r="A90" s="372"/>
      <c r="B90" s="324" t="str">
        <f>'Listado actividades'!A111</f>
        <v>2.1</v>
      </c>
      <c r="C90" s="323" t="str">
        <f>VLOOKUP(B90,APU_P!$A$3:$M$59,2,FALSE)</f>
        <v>INSTALACIÓN DE PLACAS DE IDENTIFICACIÓN DE PELIGRO RED ENERGIZADA (INCLUYE PLACA EN ACRILICO Y CONECTORES A RED)</v>
      </c>
      <c r="D90" s="268" t="str">
        <f>VLOOKUP(B90,Presupuesto!$A$6:$K$58,3,FALSE)</f>
        <v>UND</v>
      </c>
      <c r="E90" s="281">
        <f>VLOOKUP(B90,'Listado actividades'!$A$98:$C$118,3,FALSE)</f>
        <v>1</v>
      </c>
      <c r="F90" s="270">
        <f>VLOOKUP(B90,Presupuesto!$A$6:$K$58,5,FALSE)</f>
        <v>35000</v>
      </c>
      <c r="G90" s="270">
        <f>VLOOKUP(B90,Presupuesto!$A$6:$K$58,6,FALSE)</f>
        <v>5882.2660560344821</v>
      </c>
      <c r="H90" s="270">
        <f>VLOOKUP(B90,Presupuesto!$A$6:$K$58,7,FALSE)</f>
        <v>3485.0582544191916</v>
      </c>
      <c r="I90" s="270">
        <f>VLOOKUP(B90,Presupuesto!$A$6:$K$58,8,FALSE)</f>
        <v>0</v>
      </c>
      <c r="J90" s="270">
        <f>VLOOKUP(B90,Presupuesto!$A$6:$K$58,9,FALSE)</f>
        <v>0</v>
      </c>
      <c r="K90" s="270">
        <f>VLOOKUP(B90,Presupuesto!$A$6:$K$58,10,FALSE)</f>
        <v>44367.324310453674</v>
      </c>
      <c r="L90" s="271">
        <f t="shared" si="11"/>
        <v>44367.324310453674</v>
      </c>
    </row>
    <row r="91" spans="1:12" ht="30" hidden="1" outlineLevel="1">
      <c r="A91" s="372"/>
      <c r="B91" s="324" t="str">
        <f>'Listado actividades'!A112</f>
        <v>2.2</v>
      </c>
      <c r="C91" s="323" t="str">
        <f>VLOOKUP(B91,APU_P!$A$3:$M$59,2,FALSE)</f>
        <v>INSTALACIÓN DE PLACAS DE IDENTIFICACIÓN DE POSTE, (INCLUYE PLACA DE ALUMINIO, CINTA BAND IT Y HEBILLA)</v>
      </c>
      <c r="D91" s="268" t="str">
        <f>VLOOKUP(B91,Presupuesto!$A$6:$K$58,3,FALSE)</f>
        <v>UND</v>
      </c>
      <c r="E91" s="281">
        <f>VLOOKUP(B91,'Listado actividades'!$A$98:$C$118,3,FALSE)</f>
        <v>1</v>
      </c>
      <c r="F91" s="270">
        <f>VLOOKUP(B91,Presupuesto!$A$6:$K$58,5,FALSE)</f>
        <v>19590</v>
      </c>
      <c r="G91" s="270">
        <f>VLOOKUP(B91,Presupuesto!$A$6:$K$58,6,FALSE)</f>
        <v>14760.758271551724</v>
      </c>
      <c r="H91" s="270">
        <f>VLOOKUP(B91,Presupuesto!$A$6:$K$58,7,FALSE)</f>
        <v>3485.0582544191916</v>
      </c>
      <c r="I91" s="270">
        <f>VLOOKUP(B91,Presupuesto!$A$6:$K$58,8,FALSE)</f>
        <v>0</v>
      </c>
      <c r="J91" s="270">
        <f>VLOOKUP(B91,Presupuesto!$A$6:$K$58,9,FALSE)</f>
        <v>0</v>
      </c>
      <c r="K91" s="270">
        <f>VLOOKUP(B91,Presupuesto!$A$6:$K$58,10,FALSE)</f>
        <v>37835.81652597092</v>
      </c>
      <c r="L91" s="271">
        <f t="shared" si="11"/>
        <v>37835.81652597092</v>
      </c>
    </row>
    <row r="92" spans="1:12" hidden="1" outlineLevel="1">
      <c r="A92" s="372"/>
      <c r="B92" s="324" t="str">
        <f>'Listado actividades'!A113</f>
        <v>4.1</v>
      </c>
      <c r="C92" s="323" t="str">
        <f>VLOOKUP(B92,APU_P!$A$3:$M$59,2,FALSE)</f>
        <v xml:space="preserve">SUMINISTRO DE MATERIALES PARA LA ESTRUCTURA P103 N2  </v>
      </c>
      <c r="D92" s="268" t="str">
        <f>VLOOKUP(B92,Presupuesto!$A$6:$K$58,3,FALSE)</f>
        <v>UND</v>
      </c>
      <c r="E92" s="281">
        <f>VLOOKUP(B92,'Listado actividades'!$A$98:$C$118,3,FALSE)</f>
        <v>1</v>
      </c>
      <c r="F92" s="270">
        <f>VLOOKUP(B92,Presupuesto!$A$6:$K$58,5,FALSE)</f>
        <v>387643.28</v>
      </c>
      <c r="G92" s="270">
        <f>VLOOKUP(B92,Presupuesto!$A$6:$K$58,6,FALSE)</f>
        <v>0</v>
      </c>
      <c r="H92" s="270">
        <f>VLOOKUP(B92,Presupuesto!$A$6:$K$58,7,FALSE)</f>
        <v>0</v>
      </c>
      <c r="I92" s="270">
        <f>VLOOKUP(B92,Presupuesto!$A$6:$K$58,8,FALSE)</f>
        <v>42000</v>
      </c>
      <c r="J92" s="270">
        <f>VLOOKUP(B92,Presupuesto!$A$6:$K$58,9,FALSE)</f>
        <v>0</v>
      </c>
      <c r="K92" s="270">
        <f>VLOOKUP(B92,Presupuesto!$A$6:$K$58,10,FALSE)</f>
        <v>429643.28</v>
      </c>
      <c r="L92" s="271">
        <f t="shared" si="11"/>
        <v>429643.28</v>
      </c>
    </row>
    <row r="93" spans="1:12" hidden="1" outlineLevel="1">
      <c r="A93" s="372"/>
      <c r="B93" s="324" t="str">
        <f>'Listado actividades'!A114</f>
        <v>4.2</v>
      </c>
      <c r="C93" s="323" t="str">
        <f>VLOOKUP(B93,APU_P!$A$3:$M$59,2,FALSE)</f>
        <v xml:space="preserve">SUMINISTRO DE MATERIALES PARA LA ESTRUCTURA P103 N3  </v>
      </c>
      <c r="D93" s="268" t="str">
        <f>VLOOKUP(B93,Presupuesto!$A$6:$K$58,3,FALSE)</f>
        <v>UND</v>
      </c>
      <c r="E93" s="281">
        <f>VLOOKUP(B93,'Listado actividades'!$A$98:$C$118,3,FALSE)</f>
        <v>1</v>
      </c>
      <c r="F93" s="270">
        <f ca="1">VLOOKUP(B93,Presupuesto!$A$6:$K$58,5,FALSE)</f>
        <v>425060.34</v>
      </c>
      <c r="G93" s="270">
        <f>VLOOKUP(B93,Presupuesto!$A$6:$K$58,6,FALSE)</f>
        <v>0</v>
      </c>
      <c r="H93" s="270">
        <f>VLOOKUP(B93,Presupuesto!$A$6:$K$58,7,FALSE)</f>
        <v>0</v>
      </c>
      <c r="I93" s="270">
        <f>VLOOKUP(B93,Presupuesto!$A$6:$K$58,8,FALSE)</f>
        <v>42000</v>
      </c>
      <c r="J93" s="270">
        <f>VLOOKUP(B93,Presupuesto!$A$6:$K$58,9,FALSE)</f>
        <v>0</v>
      </c>
      <c r="K93" s="270">
        <f ca="1">VLOOKUP(B93,Presupuesto!$A$6:$K$58,10,FALSE)</f>
        <v>467060.34</v>
      </c>
      <c r="L93" s="271">
        <f t="shared" ca="1" si="11"/>
        <v>467060.34</v>
      </c>
    </row>
    <row r="94" spans="1:12" ht="30" hidden="1" outlineLevel="1">
      <c r="A94" s="372"/>
      <c r="B94" s="324" t="str">
        <f>'Listado actividades'!A115</f>
        <v>4.6</v>
      </c>
      <c r="C94" s="323" t="str">
        <f>VLOOKUP(B94,APU_P!$A$3:$M$59,2,FALSE)</f>
        <v xml:space="preserve">SUMINISTRO DE MATERIALES PARA LA ESTRUCTURA DE HILO DE GUARDA INDEPENDIENTE PARA ESTRUCTURA TIPO PASO HG-P  </v>
      </c>
      <c r="D94" s="268" t="str">
        <f>VLOOKUP(B94,Presupuesto!$A$6:$K$58,3,FALSE)</f>
        <v>UND</v>
      </c>
      <c r="E94" s="281">
        <f>VLOOKUP(B94,'Listado actividades'!$A$98:$C$118,3,FALSE)</f>
        <v>1</v>
      </c>
      <c r="F94" s="270">
        <f>VLOOKUP(B94,Presupuesto!$A$6:$K$58,5,FALSE)</f>
        <v>107297.15666666666</v>
      </c>
      <c r="G94" s="270">
        <f>VLOOKUP(B94,Presupuesto!$A$6:$K$58,6,FALSE)</f>
        <v>0</v>
      </c>
      <c r="H94" s="270">
        <f>VLOOKUP(B94,Presupuesto!$A$6:$K$58,7,FALSE)</f>
        <v>0</v>
      </c>
      <c r="I94" s="270">
        <f>VLOOKUP(B94,Presupuesto!$A$6:$K$58,8,FALSE)</f>
        <v>42000</v>
      </c>
      <c r="J94" s="270">
        <f>VLOOKUP(B94,Presupuesto!$A$6:$K$58,9,FALSE)</f>
        <v>0</v>
      </c>
      <c r="K94" s="270">
        <f>VLOOKUP(B94,Presupuesto!$A$6:$K$58,10,FALSE)</f>
        <v>149297.15666666668</v>
      </c>
      <c r="L94" s="271">
        <f t="shared" si="11"/>
        <v>149297.15666666668</v>
      </c>
    </row>
    <row r="95" spans="1:12" hidden="1" outlineLevel="1">
      <c r="A95" s="372"/>
      <c r="B95" s="324" t="str">
        <f>'Listado actividades'!A116</f>
        <v>4.11</v>
      </c>
      <c r="C95" s="323" t="str">
        <f>VLOOKUP(B95,APU_P!$A$3:$M$59,2,FALSE)</f>
        <v xml:space="preserve">SUMINISTRO DE TEMPLETE DIRECTO A VARILLA DE ANCLAJE 34.5 KV  </v>
      </c>
      <c r="D95" s="268" t="str">
        <f>VLOOKUP(B95,Presupuesto!$A$6:$K$58,3,FALSE)</f>
        <v>UND</v>
      </c>
      <c r="E95" s="281">
        <f>VLOOKUP(B95,'Listado actividades'!$A$98:$C$118,3,FALSE)</f>
        <v>2</v>
      </c>
      <c r="F95" s="270">
        <f>VLOOKUP(B95,Presupuesto!$A$6:$K$58,5,FALSE)</f>
        <v>334404.16000000003</v>
      </c>
      <c r="G95" s="270">
        <f>VLOOKUP(B95,Presupuesto!$A$6:$K$58,6,FALSE)</f>
        <v>0</v>
      </c>
      <c r="H95" s="270">
        <f>VLOOKUP(B95,Presupuesto!$A$6:$K$58,7,FALSE)</f>
        <v>0</v>
      </c>
      <c r="I95" s="270">
        <f>VLOOKUP(B95,Presupuesto!$A$6:$K$58,8,FALSE)</f>
        <v>42000</v>
      </c>
      <c r="J95" s="270">
        <f>VLOOKUP(B95,Presupuesto!$A$6:$K$58,9,FALSE)</f>
        <v>0</v>
      </c>
      <c r="K95" s="270">
        <f>VLOOKUP(B95,Presupuesto!$A$6:$K$58,10,FALSE)</f>
        <v>376404.16000000003</v>
      </c>
      <c r="L95" s="271">
        <f t="shared" si="11"/>
        <v>752808.32000000007</v>
      </c>
    </row>
    <row r="96" spans="1:12" ht="30" hidden="1" outlineLevel="1">
      <c r="A96" s="372"/>
      <c r="B96" s="324" t="str">
        <f>'Listado actividades'!A117</f>
        <v>4.12</v>
      </c>
      <c r="C96" s="323" t="str">
        <f>VLOOKUP(B96,APU_P!$A$3:$M$59,2,FALSE)</f>
        <v xml:space="preserve">SUMINISTRO DE SISTEMA DE PUESTA A TIERRA REDES TRIFASICAS CON CABLE DE GUARDA POSTE SENCILLO  </v>
      </c>
      <c r="D96" s="268" t="str">
        <f>VLOOKUP(B96,Presupuesto!$A$6:$K$58,3,FALSE)</f>
        <v>UND</v>
      </c>
      <c r="E96" s="281">
        <f>VLOOKUP(B96,'Listado actividades'!$A$98:$C$118,3,FALSE)</f>
        <v>1</v>
      </c>
      <c r="F96" s="270">
        <f>VLOOKUP(B96,Presupuesto!$A$6:$K$58,5,FALSE)</f>
        <v>117930.20666666668</v>
      </c>
      <c r="G96" s="270">
        <f>VLOOKUP(B96,Presupuesto!$A$6:$K$58,6,FALSE)</f>
        <v>0</v>
      </c>
      <c r="H96" s="270">
        <f>VLOOKUP(B96,Presupuesto!$A$6:$K$58,7,FALSE)</f>
        <v>0</v>
      </c>
      <c r="I96" s="270">
        <f>VLOOKUP(B96,Presupuesto!$A$6:$K$58,8,FALSE)</f>
        <v>42000</v>
      </c>
      <c r="J96" s="270">
        <f>VLOOKUP(B96,Presupuesto!$A$6:$K$58,9,FALSE)</f>
        <v>0</v>
      </c>
      <c r="K96" s="270">
        <f>VLOOKUP(B96,Presupuesto!$A$6:$K$58,10,FALSE)</f>
        <v>159930.20666666667</v>
      </c>
      <c r="L96" s="271">
        <f t="shared" si="11"/>
        <v>159930.20666666667</v>
      </c>
    </row>
    <row r="97" spans="1:12" ht="15.75" hidden="1" outlineLevel="1" thickBot="1">
      <c r="A97" s="373"/>
      <c r="B97" s="321" t="str">
        <f>'Listado actividades'!A118</f>
        <v>4.16</v>
      </c>
      <c r="C97" s="323" t="str">
        <f>VLOOKUP(B97,APU_P!$A$3:$M$59,2,FALSE)</f>
        <v>SUMINISTRO DE POSTE DE CONCRETO DE 14 M X 750 KGF VIBRADO Y REFORZADO</v>
      </c>
      <c r="D97" s="268" t="str">
        <f>VLOOKUP(B97,Presupuesto!$A$6:$K$58,3,FALSE)</f>
        <v>UND</v>
      </c>
      <c r="E97" s="281">
        <f>VLOOKUP(B97,'Listado actividades'!$A$98:$C$118,3,FALSE)</f>
        <v>1</v>
      </c>
      <c r="F97" s="270">
        <f>VLOOKUP(B97,Presupuesto!$A$6:$K$58,5,FALSE)</f>
        <v>2073445</v>
      </c>
      <c r="G97" s="270">
        <f>VLOOKUP(B97,Presupuesto!$A$6:$K$58,6,FALSE)</f>
        <v>0</v>
      </c>
      <c r="H97" s="270">
        <f>VLOOKUP(B97,Presupuesto!$A$6:$K$58,7,FALSE)</f>
        <v>0</v>
      </c>
      <c r="I97" s="270">
        <f>VLOOKUP(B97,Presupuesto!$A$6:$K$58,8,FALSE)</f>
        <v>105000</v>
      </c>
      <c r="J97" s="270">
        <f>VLOOKUP(B97,Presupuesto!$A$6:$K$58,9,FALSE)</f>
        <v>0</v>
      </c>
      <c r="K97" s="270">
        <f>VLOOKUP(B97,Presupuesto!$A$6:$K$58,10,FALSE)</f>
        <v>2178445</v>
      </c>
      <c r="L97" s="271">
        <f t="shared" si="11"/>
        <v>2178445</v>
      </c>
    </row>
    <row r="98" spans="1:12" ht="75.75" collapsed="1" thickBot="1">
      <c r="A98" s="371" t="s">
        <v>101</v>
      </c>
      <c r="B98" s="314" t="s">
        <v>88</v>
      </c>
      <c r="C98" s="322" t="s">
        <v>102</v>
      </c>
      <c r="D98" s="268" t="s">
        <v>90</v>
      </c>
      <c r="E98" s="281">
        <v>1</v>
      </c>
      <c r="F98" s="282">
        <f t="shared" ref="F98:L98" si="12">SUM(F99:F117)</f>
        <v>8550494.3866666667</v>
      </c>
      <c r="G98" s="282">
        <f t="shared" si="12"/>
        <v>1219943.5667926525</v>
      </c>
      <c r="H98" s="282">
        <f t="shared" si="12"/>
        <v>1179114.1603320125</v>
      </c>
      <c r="I98" s="282">
        <f t="shared" si="12"/>
        <v>441250</v>
      </c>
      <c r="J98" s="282">
        <f t="shared" si="12"/>
        <v>0</v>
      </c>
      <c r="K98" s="282">
        <f t="shared" si="12"/>
        <v>11390802.113791332</v>
      </c>
      <c r="L98" s="282">
        <f t="shared" si="12"/>
        <v>13404144.259506822</v>
      </c>
    </row>
    <row r="99" spans="1:12" hidden="1" outlineLevel="1">
      <c r="A99" s="372"/>
      <c r="B99" s="320" t="str">
        <f>'Listado actividades'!A122</f>
        <v>1.3</v>
      </c>
      <c r="C99" s="323" t="str">
        <f>VLOOKUP(B99,APU_P!$A$3:$M$59,2,FALSE)</f>
        <v>APERTURA DE EXCAVACION PARA VIGUETA EN RETENIDA RURAL</v>
      </c>
      <c r="D99" s="268" t="str">
        <f>VLOOKUP(B99,Presupuesto!$A$6:$K$58,3,FALSE)</f>
        <v>UND</v>
      </c>
      <c r="E99" s="281">
        <f>VLOOKUP(B99,'Listado actividades'!$A$122:$C$141,3,FALSE)</f>
        <v>3</v>
      </c>
      <c r="F99" s="270">
        <f>VLOOKUP(B99,Presupuesto!$A$6:$K$58,5,FALSE)</f>
        <v>0</v>
      </c>
      <c r="G99" s="270">
        <f>VLOOKUP(B99,Presupuesto!$A$6:$K$58,6,FALSE)</f>
        <v>83520.323809267225</v>
      </c>
      <c r="H99" s="270">
        <f>VLOOKUP(B99,Presupuesto!$A$6:$K$58,7,FALSE)</f>
        <v>8712.6456360479788</v>
      </c>
      <c r="I99" s="270">
        <f>VLOOKUP(B99,Presupuesto!$A$6:$K$58,8,FALSE)</f>
        <v>0</v>
      </c>
      <c r="J99" s="270">
        <f>VLOOKUP(B99,Presupuesto!$A$6:$K$58,9,FALSE)</f>
        <v>0</v>
      </c>
      <c r="K99" s="270">
        <f>VLOOKUP(B99,Presupuesto!$A$6:$K$58,10,FALSE)</f>
        <v>92232.969445315204</v>
      </c>
      <c r="L99" s="272">
        <f>K99*E99</f>
        <v>276698.90833594563</v>
      </c>
    </row>
    <row r="100" spans="1:12" hidden="1" outlineLevel="1">
      <c r="A100" s="372"/>
      <c r="B100" s="324" t="str">
        <f>'Listado actividades'!A123</f>
        <v>1.6</v>
      </c>
      <c r="C100" s="323" t="str">
        <f>VLOOKUP(B100,APU_P!$A$3:$M$59,2,FALSE)</f>
        <v>HINCADA, PLOMADA Y ORIENTACIÓN DE POSTE DE 14, 16 Y 18 MTS CON GRUA</v>
      </c>
      <c r="D100" s="268" t="str">
        <f>VLOOKUP(B100,Presupuesto!$A$6:$K$58,3,FALSE)</f>
        <v>UND</v>
      </c>
      <c r="E100" s="281">
        <f>VLOOKUP(B100,'Listado actividades'!$A$122:$C$141,3,FALSE)</f>
        <v>1</v>
      </c>
      <c r="F100" s="270">
        <f>VLOOKUP(B100,Presupuesto!$A$6:$K$58,5,FALSE)</f>
        <v>0</v>
      </c>
      <c r="G100" s="270">
        <f>VLOOKUP(B100,Presupuesto!$A$6:$K$58,6,FALSE)</f>
        <v>109533.16640325671</v>
      </c>
      <c r="H100" s="270">
        <f>VLOOKUP(B100,Presupuesto!$A$6:$K$58,7,FALSE)</f>
        <v>308712.64563604799</v>
      </c>
      <c r="I100" s="270">
        <f>VLOOKUP(B100,Presupuesto!$A$6:$K$58,8,FALSE)</f>
        <v>0</v>
      </c>
      <c r="J100" s="270">
        <f>VLOOKUP(B100,Presupuesto!$A$6:$K$58,9,FALSE)</f>
        <v>0</v>
      </c>
      <c r="K100" s="270">
        <f>VLOOKUP(B100,Presupuesto!$A$6:$K$58,10,FALSE)</f>
        <v>418245.8120393047</v>
      </c>
      <c r="L100" s="272">
        <f t="shared" ref="L100:L117" si="13">K100*E100</f>
        <v>418245.8120393047</v>
      </c>
    </row>
    <row r="101" spans="1:12" hidden="1" outlineLevel="1">
      <c r="A101" s="372"/>
      <c r="B101" s="324" t="str">
        <f>'Listado actividades'!A124</f>
        <v>1.8</v>
      </c>
      <c r="C101" s="323" t="str">
        <f>VLOOKUP(B101,APU_P!$A$3:$M$59,2,FALSE)</f>
        <v>INSTALACIÓN DE TEMPLETE CUERDA GUITARRA CON TODOS SUS ACCESORIOS M.T. RURAL</v>
      </c>
      <c r="D101" s="268" t="str">
        <f>VLOOKUP(B101,Presupuesto!$A$6:$K$58,3,FALSE)</f>
        <v>UND</v>
      </c>
      <c r="E101" s="281">
        <f>VLOOKUP(B101,'Listado actividades'!$A$122:$C$141,3,FALSE)</f>
        <v>2</v>
      </c>
      <c r="F101" s="270">
        <f>VLOOKUP(B101,Presupuesto!$A$6:$K$58,5,FALSE)</f>
        <v>0</v>
      </c>
      <c r="G101" s="270">
        <f>VLOOKUP(B101,Presupuesto!$A$6:$K$58,6,FALSE)</f>
        <v>95832.542485632177</v>
      </c>
      <c r="H101" s="270">
        <f>VLOOKUP(B101,Presupuesto!$A$6:$K$58,7,FALSE)</f>
        <v>4646.7443392255891</v>
      </c>
      <c r="I101" s="270">
        <f>VLOOKUP(B101,Presupuesto!$A$6:$K$58,8,FALSE)</f>
        <v>0</v>
      </c>
      <c r="J101" s="270">
        <f>VLOOKUP(B101,Presupuesto!$A$6:$K$58,9,FALSE)</f>
        <v>0</v>
      </c>
      <c r="K101" s="270">
        <f>VLOOKUP(B101,Presupuesto!$A$6:$K$58,10,FALSE)</f>
        <v>100479.28682485777</v>
      </c>
      <c r="L101" s="272">
        <f t="shared" si="13"/>
        <v>200958.57364971554</v>
      </c>
    </row>
    <row r="102" spans="1:12" hidden="1" outlineLevel="1">
      <c r="A102" s="372"/>
      <c r="B102" s="324" t="str">
        <f>'Listado actividades'!A125</f>
        <v>1.12</v>
      </c>
      <c r="C102" s="323" t="str">
        <f>VLOOKUP(B102,APU_P!$A$3:$M$59,2,FALSE)</f>
        <v>TRANSPORTE DE POSTE 14 MTS M.T. RURAL DE BODEGA A SITIO CERCANO</v>
      </c>
      <c r="D102" s="268" t="str">
        <f>VLOOKUP(B102,Presupuesto!$A$6:$K$58,3,FALSE)</f>
        <v>UND</v>
      </c>
      <c r="E102" s="281">
        <f>VLOOKUP(B102,'Listado actividades'!$A$122:$C$141,3,FALSE)</f>
        <v>1</v>
      </c>
      <c r="F102" s="270">
        <f>VLOOKUP(B102,Presupuesto!$A$6:$K$58,5,FALSE)</f>
        <v>0</v>
      </c>
      <c r="G102" s="270">
        <f>VLOOKUP(B102,Presupuesto!$A$6:$K$58,6,FALSE)</f>
        <v>77975.289827586195</v>
      </c>
      <c r="H102" s="270">
        <f>VLOOKUP(B102,Presupuesto!$A$6:$K$58,7,FALSE)</f>
        <v>294701.16508838383</v>
      </c>
      <c r="I102" s="270">
        <f>VLOOKUP(B102,Presupuesto!$A$6:$K$58,8,FALSE)</f>
        <v>0</v>
      </c>
      <c r="J102" s="270">
        <f>VLOOKUP(B102,Presupuesto!$A$6:$K$58,9,FALSE)</f>
        <v>0</v>
      </c>
      <c r="K102" s="270">
        <f>VLOOKUP(B102,Presupuesto!$A$6:$K$58,10,FALSE)</f>
        <v>372676.45491597004</v>
      </c>
      <c r="L102" s="272">
        <f t="shared" si="13"/>
        <v>372676.45491597004</v>
      </c>
    </row>
    <row r="103" spans="1:12" hidden="1" outlineLevel="1">
      <c r="A103" s="372"/>
      <c r="B103" s="324" t="str">
        <f>'Listado actividades'!A126</f>
        <v>1.15</v>
      </c>
      <c r="C103" s="323" t="str">
        <f>VLOOKUP(B103,APU_P!$A$3:$M$59,2,FALSE)</f>
        <v>VESTIDA DE ESTRUCTURA TRIFASICA DE PASO UN POSTE 13,8kV</v>
      </c>
      <c r="D103" s="268" t="str">
        <f>VLOOKUP(B103,Presupuesto!$A$6:$K$58,3,FALSE)</f>
        <v>UND</v>
      </c>
      <c r="E103" s="281">
        <f>VLOOKUP(B103,'Listado actividades'!$A$122:$C$141,3,FALSE)</f>
        <v>1</v>
      </c>
      <c r="F103" s="270">
        <f>VLOOKUP(B103,Presupuesto!$A$6:$K$58,5,FALSE)</f>
        <v>0</v>
      </c>
      <c r="G103" s="270">
        <f>VLOOKUP(B103,Presupuesto!$A$6:$K$58,6,FALSE)</f>
        <v>67418.621772629311</v>
      </c>
      <c r="H103" s="270">
        <f>VLOOKUP(B103,Presupuesto!$A$6:$K$58,7,FALSE)</f>
        <v>8712.6456360479788</v>
      </c>
      <c r="I103" s="270">
        <f>VLOOKUP(B103,Presupuesto!$A$6:$K$58,8,FALSE)</f>
        <v>26250</v>
      </c>
      <c r="J103" s="270">
        <f>VLOOKUP(B103,Presupuesto!$A$6:$K$58,9,FALSE)</f>
        <v>0</v>
      </c>
      <c r="K103" s="270">
        <f>VLOOKUP(B103,Presupuesto!$A$6:$K$58,10,FALSE)</f>
        <v>102381.26740867729</v>
      </c>
      <c r="L103" s="272">
        <f t="shared" si="13"/>
        <v>102381.26740867729</v>
      </c>
    </row>
    <row r="104" spans="1:12" hidden="1" outlineLevel="1">
      <c r="A104" s="372"/>
      <c r="B104" s="324" t="str">
        <f>'Listado actividades'!A127</f>
        <v>1.18</v>
      </c>
      <c r="C104" s="323" t="str">
        <f>VLOOKUP(B104,APU_P!$A$3:$M$59,2,FALSE)</f>
        <v>VESTIDA DE ESTRUCTURA TRIFASICA DE UN POSTE TIPO RETENCIÓN - 34.5 KV</v>
      </c>
      <c r="D104" s="268" t="str">
        <f>VLOOKUP(B104,Presupuesto!$A$6:$K$58,3,FALSE)</f>
        <v>UND</v>
      </c>
      <c r="E104" s="281">
        <f>VLOOKUP(B104,'Listado actividades'!$A$122:$C$141,3,FALSE)</f>
        <v>1</v>
      </c>
      <c r="F104" s="270">
        <f>VLOOKUP(B104,Presupuesto!$A$6:$K$58,5,FALSE)</f>
        <v>0</v>
      </c>
      <c r="G104" s="270">
        <f>VLOOKUP(B104,Presupuesto!$A$6:$K$58,6,FALSE)</f>
        <v>246270.27227011492</v>
      </c>
      <c r="H104" s="270">
        <f>VLOOKUP(B104,Presupuesto!$A$6:$K$58,7,FALSE)</f>
        <v>23233.721696127945</v>
      </c>
      <c r="I104" s="270">
        <f>VLOOKUP(B104,Presupuesto!$A$6:$K$58,8,FALSE)</f>
        <v>70000</v>
      </c>
      <c r="J104" s="270">
        <f>VLOOKUP(B104,Presupuesto!$A$6:$K$58,9,FALSE)</f>
        <v>0</v>
      </c>
      <c r="K104" s="270">
        <f>VLOOKUP(B104,Presupuesto!$A$6:$K$58,10,FALSE)</f>
        <v>339503.99396624288</v>
      </c>
      <c r="L104" s="272">
        <f t="shared" si="13"/>
        <v>339503.99396624288</v>
      </c>
    </row>
    <row r="105" spans="1:12" hidden="1" outlineLevel="1">
      <c r="A105" s="372"/>
      <c r="B105" s="324" t="str">
        <f>'Listado actividades'!A128</f>
        <v>1.19</v>
      </c>
      <c r="C105" s="323" t="str">
        <f>VLOOKUP(B105,APU_P!$A$3:$M$59,2,FALSE)</f>
        <v>VESTIDA ESTRUCTURA CABLE DE GUARDA - RETENCION</v>
      </c>
      <c r="D105" s="268" t="str">
        <f>VLOOKUP(B105,Presupuesto!$A$6:$K$58,3,FALSE)</f>
        <v>UND</v>
      </c>
      <c r="E105" s="281">
        <f>VLOOKUP(B105,'Listado actividades'!$A$122:$C$141,3,FALSE)</f>
        <v>1</v>
      </c>
      <c r="F105" s="270">
        <f>VLOOKUP(B105,Presupuesto!$A$6:$K$58,5,FALSE)</f>
        <v>0</v>
      </c>
      <c r="G105" s="270">
        <f>VLOOKUP(B105,Presupuesto!$A$6:$K$58,6,FALSE)</f>
        <v>65455.761508620679</v>
      </c>
      <c r="H105" s="270">
        <f>VLOOKUP(B105,Presupuesto!$A$6:$K$58,7,FALSE)</f>
        <v>9957.3092983405477</v>
      </c>
      <c r="I105" s="270">
        <f>VLOOKUP(B105,Presupuesto!$A$6:$K$58,8,FALSE)</f>
        <v>30000</v>
      </c>
      <c r="J105" s="270">
        <f>VLOOKUP(B105,Presupuesto!$A$6:$K$58,9,FALSE)</f>
        <v>0</v>
      </c>
      <c r="K105" s="270">
        <f>VLOOKUP(B105,Presupuesto!$A$6:$K$58,10,FALSE)</f>
        <v>105413.07080696123</v>
      </c>
      <c r="L105" s="272">
        <f t="shared" si="13"/>
        <v>105413.07080696123</v>
      </c>
    </row>
    <row r="106" spans="1:12" hidden="1" outlineLevel="1">
      <c r="A106" s="372"/>
      <c r="B106" s="324" t="str">
        <f>'Listado actividades'!A129</f>
        <v>1.21</v>
      </c>
      <c r="C106" s="323" t="str">
        <f>VLOOKUP(B106,APU_P!$A$3:$M$59,2,FALSE)</f>
        <v>DESVESTIDA ESTRUCTURA DE RETENCION MT RURAL</v>
      </c>
      <c r="D106" s="268" t="str">
        <f>VLOOKUP(B106,Presupuesto!$A$6:$K$58,3,FALSE)</f>
        <v>UND</v>
      </c>
      <c r="E106" s="281">
        <f>VLOOKUP(B106,'Listado actividades'!$A$122:$C$141,3,FALSE)</f>
        <v>1</v>
      </c>
      <c r="F106" s="270">
        <f>VLOOKUP(B106,Presupuesto!$A$6:$K$58,5,FALSE)</f>
        <v>0</v>
      </c>
      <c r="G106" s="270">
        <f>VLOOKUP(B106,Presupuesto!$A$6:$K$58,6,FALSE)</f>
        <v>136919.20433189656</v>
      </c>
      <c r="H106" s="270">
        <f>VLOOKUP(B106,Presupuesto!$A$6:$K$58,7,FALSE)</f>
        <v>6970.1165088383832</v>
      </c>
      <c r="I106" s="270">
        <f>VLOOKUP(B106,Presupuesto!$A$6:$K$58,8,FALSE)</f>
        <v>0</v>
      </c>
      <c r="J106" s="270">
        <f>VLOOKUP(B106,Presupuesto!$A$6:$K$58,9,FALSE)</f>
        <v>0</v>
      </c>
      <c r="K106" s="270">
        <f>VLOOKUP(B106,Presupuesto!$A$6:$K$58,10,FALSE)</f>
        <v>143889.32084073493</v>
      </c>
      <c r="L106" s="272">
        <f t="shared" si="13"/>
        <v>143889.32084073493</v>
      </c>
    </row>
    <row r="107" spans="1:12" hidden="1" outlineLevel="1">
      <c r="A107" s="372"/>
      <c r="B107" s="324" t="str">
        <f>'Listado actividades'!A130</f>
        <v>1.23</v>
      </c>
      <c r="C107" s="323" t="str">
        <f>VLOOKUP(B107,APU_P!$A$3:$M$59,2,FALSE)</f>
        <v>DESHINCADA DE POSTES 10, 12 Y 14 mts MT</v>
      </c>
      <c r="D107" s="268" t="str">
        <f>VLOOKUP(B107,Presupuesto!$A$6:$K$58,3,FALSE)</f>
        <v>UND</v>
      </c>
      <c r="E107" s="281">
        <f>VLOOKUP(B107,'Listado actividades'!$A$122:$C$141,3,FALSE)</f>
        <v>1</v>
      </c>
      <c r="F107" s="270">
        <f>VLOOKUP(B107,Presupuesto!$A$6:$K$58,5,FALSE)</f>
        <v>0</v>
      </c>
      <c r="G107" s="270">
        <f>VLOOKUP(B107,Presupuesto!$A$6:$K$58,6,FALSE)</f>
        <v>188203.38249281608</v>
      </c>
      <c r="H107" s="270">
        <f>VLOOKUP(B107,Presupuesto!$A$6:$K$58,7,FALSE)</f>
        <v>339701.16508838383</v>
      </c>
      <c r="I107" s="270">
        <f>VLOOKUP(B107,Presupuesto!$A$6:$K$58,8,FALSE)</f>
        <v>0</v>
      </c>
      <c r="J107" s="270">
        <f>VLOOKUP(B107,Presupuesto!$A$6:$K$58,9,FALSE)</f>
        <v>0</v>
      </c>
      <c r="K107" s="270">
        <f>VLOOKUP(B107,Presupuesto!$A$6:$K$58,10,FALSE)</f>
        <v>527904.54758119991</v>
      </c>
      <c r="L107" s="272">
        <f t="shared" si="13"/>
        <v>527904.54758119991</v>
      </c>
    </row>
    <row r="108" spans="1:12" hidden="1" outlineLevel="1">
      <c r="A108" s="372"/>
      <c r="B108" s="324" t="str">
        <f>'Listado actividades'!A131</f>
        <v>1.24</v>
      </c>
      <c r="C108" s="323" t="str">
        <f>VLOOKUP(B108,APU_P!$A$3:$M$59,2,FALSE)</f>
        <v>INSTALACIÓN DE TEMPLETE SENCILLO CON TODOS SUS ACCESORIOS M.T. RURAL</v>
      </c>
      <c r="D108" s="268" t="str">
        <f>VLOOKUP(B108,Presupuesto!$A$6:$K$58,3,FALSE)</f>
        <v>UND</v>
      </c>
      <c r="E108" s="281">
        <f>VLOOKUP(B108,'Listado actividades'!$A$122:$C$141,3,FALSE)</f>
        <v>1</v>
      </c>
      <c r="F108" s="270">
        <f>VLOOKUP(B108,Presupuesto!$A$6:$K$58,5,FALSE)</f>
        <v>0</v>
      </c>
      <c r="G108" s="270">
        <f>VLOOKUP(B108,Presupuesto!$A$6:$K$58,6,FALSE)</f>
        <v>82136.988536877383</v>
      </c>
      <c r="H108" s="270">
        <f>VLOOKUP(B108,Presupuesto!$A$6:$K$58,7,FALSE)</f>
        <v>3872.2869493546573</v>
      </c>
      <c r="I108" s="270">
        <f>VLOOKUP(B108,Presupuesto!$A$6:$K$58,8,FALSE)</f>
        <v>0</v>
      </c>
      <c r="J108" s="270">
        <f>VLOOKUP(B108,Presupuesto!$A$6:$K$58,9,FALSE)</f>
        <v>0</v>
      </c>
      <c r="K108" s="270">
        <f>VLOOKUP(B108,Presupuesto!$A$6:$K$58,10,FALSE)</f>
        <v>86009.275486232043</v>
      </c>
      <c r="L108" s="272">
        <f t="shared" si="13"/>
        <v>86009.275486232043</v>
      </c>
    </row>
    <row r="109" spans="1:12" hidden="1" outlineLevel="1">
      <c r="A109" s="372"/>
      <c r="B109" s="324" t="str">
        <f>'Listado actividades'!A133</f>
        <v>1.26</v>
      </c>
      <c r="C109" s="323" t="str">
        <f>VLOOKUP(B109,APU_P!$A$3:$M$59,2,FALSE)</f>
        <v>TRANSPORTE DE POSTE RURAL DE SITIO CERCANO A BODEGA EH</v>
      </c>
      <c r="D109" s="268" t="str">
        <f>VLOOKUP(B109,Presupuesto!$A$6:$K$58,3,FALSE)</f>
        <v>UND</v>
      </c>
      <c r="E109" s="281">
        <f>VLOOKUP(B109,'Listado actividades'!$A$122:$C$141,3,FALSE)</f>
        <v>1</v>
      </c>
      <c r="F109" s="270">
        <f>VLOOKUP(B109,Presupuesto!$A$6:$K$58,5,FALSE)</f>
        <v>0</v>
      </c>
      <c r="G109" s="270">
        <f>VLOOKUP(B109,Presupuesto!$A$6:$K$58,6,FALSE)</f>
        <v>46034.989026369163</v>
      </c>
      <c r="H109" s="270">
        <f>VLOOKUP(B109,Presupuesto!$A$6:$K$58,7,FALSE)</f>
        <v>162923.59794637552</v>
      </c>
      <c r="I109" s="270">
        <f>VLOOKUP(B109,Presupuesto!$A$6:$K$58,8,FALSE)</f>
        <v>0</v>
      </c>
      <c r="J109" s="270">
        <f>VLOOKUP(B109,Presupuesto!$A$6:$K$58,9,FALSE)</f>
        <v>0</v>
      </c>
      <c r="K109" s="270">
        <f>VLOOKUP(B109,Presupuesto!$A$6:$K$58,10,FALSE)</f>
        <v>208958.58697274467</v>
      </c>
      <c r="L109" s="272">
        <f t="shared" si="13"/>
        <v>208958.58697274467</v>
      </c>
    </row>
    <row r="110" spans="1:12" ht="30" hidden="1" outlineLevel="1">
      <c r="A110" s="372"/>
      <c r="B110" s="324" t="str">
        <f>'Listado actividades'!A134</f>
        <v>2.1</v>
      </c>
      <c r="C110" s="323" t="str">
        <f>VLOOKUP(B110,APU_P!$A$3:$M$59,2,FALSE)</f>
        <v>INSTALACIÓN DE PLACAS DE IDENTIFICACIÓN DE PELIGRO RED ENERGIZADA (INCLUYE PLACA EN ACRILICO Y CONECTORES A RED)</v>
      </c>
      <c r="D110" s="268" t="str">
        <f>VLOOKUP(B110,Presupuesto!$A$6:$K$58,3,FALSE)</f>
        <v>UND</v>
      </c>
      <c r="E110" s="281">
        <f>VLOOKUP(B110,'Listado actividades'!$A$122:$C$141,3,FALSE)</f>
        <v>1</v>
      </c>
      <c r="F110" s="270">
        <f>VLOOKUP(B110,Presupuesto!$A$6:$K$58,5,FALSE)</f>
        <v>35000</v>
      </c>
      <c r="G110" s="270">
        <f>VLOOKUP(B110,Presupuesto!$A$6:$K$58,6,FALSE)</f>
        <v>5882.2660560344821</v>
      </c>
      <c r="H110" s="270">
        <f>VLOOKUP(B110,Presupuesto!$A$6:$K$58,7,FALSE)</f>
        <v>3485.0582544191916</v>
      </c>
      <c r="I110" s="270">
        <f>VLOOKUP(B110,Presupuesto!$A$6:$K$58,8,FALSE)</f>
        <v>0</v>
      </c>
      <c r="J110" s="270">
        <f>VLOOKUP(B110,Presupuesto!$A$6:$K$58,9,FALSE)</f>
        <v>0</v>
      </c>
      <c r="K110" s="270">
        <f>VLOOKUP(B110,Presupuesto!$A$6:$K$58,10,FALSE)</f>
        <v>44367.324310453674</v>
      </c>
      <c r="L110" s="272">
        <f t="shared" si="13"/>
        <v>44367.324310453674</v>
      </c>
    </row>
    <row r="111" spans="1:12" ht="30" hidden="1" outlineLevel="1">
      <c r="A111" s="372"/>
      <c r="B111" s="324" t="str">
        <f>'Listado actividades'!A135</f>
        <v>2.2</v>
      </c>
      <c r="C111" s="323" t="str">
        <f>VLOOKUP(B111,APU_P!$A$3:$M$59,2,FALSE)</f>
        <v>INSTALACIÓN DE PLACAS DE IDENTIFICACIÓN DE POSTE, (INCLUYE PLACA DE ALUMINIO, CINTA BAND IT Y HEBILLA)</v>
      </c>
      <c r="D111" s="268" t="str">
        <f>VLOOKUP(B111,Presupuesto!$A$6:$K$58,3,FALSE)</f>
        <v>UND</v>
      </c>
      <c r="E111" s="281">
        <f>VLOOKUP(B111,'Listado actividades'!$A$122:$C$141,3,FALSE)</f>
        <v>1</v>
      </c>
      <c r="F111" s="270">
        <f>VLOOKUP(B111,Presupuesto!$A$6:$K$58,5,FALSE)</f>
        <v>19590</v>
      </c>
      <c r="G111" s="270">
        <f>VLOOKUP(B111,Presupuesto!$A$6:$K$58,6,FALSE)</f>
        <v>14760.758271551724</v>
      </c>
      <c r="H111" s="270">
        <f>VLOOKUP(B111,Presupuesto!$A$6:$K$58,7,FALSE)</f>
        <v>3485.0582544191916</v>
      </c>
      <c r="I111" s="270">
        <f>VLOOKUP(B111,Presupuesto!$A$6:$K$58,8,FALSE)</f>
        <v>0</v>
      </c>
      <c r="J111" s="270">
        <f>VLOOKUP(B111,Presupuesto!$A$6:$K$58,9,FALSE)</f>
        <v>0</v>
      </c>
      <c r="K111" s="270">
        <f>VLOOKUP(B111,Presupuesto!$A$6:$K$58,10,FALSE)</f>
        <v>37835.81652597092</v>
      </c>
      <c r="L111" s="272">
        <f t="shared" si="13"/>
        <v>37835.81652597092</v>
      </c>
    </row>
    <row r="112" spans="1:12" hidden="1" outlineLevel="1">
      <c r="A112" s="372"/>
      <c r="B112" s="324" t="str">
        <f>'Listado actividades'!A136</f>
        <v>4.3</v>
      </c>
      <c r="C112" s="323" t="str">
        <f>VLOOKUP(B112,APU_P!$A$3:$M$59,2,FALSE)</f>
        <v xml:space="preserve">SUMINISTRO DE MATERIALES PARA LA ESTRUCTURA 560 N2  </v>
      </c>
      <c r="D112" s="268" t="str">
        <f>VLOOKUP(B112,Presupuesto!$A$6:$K$58,3,FALSE)</f>
        <v>UND</v>
      </c>
      <c r="E112" s="281">
        <f>VLOOKUP(B112,'Listado actividades'!$A$122:$C$141,3,FALSE)</f>
        <v>1</v>
      </c>
      <c r="F112" s="270">
        <f>VLOOKUP(B112,Presupuesto!$A$6:$K$58,5,FALSE)</f>
        <v>1743713.9400000002</v>
      </c>
      <c r="G112" s="270">
        <f>VLOOKUP(B112,Presupuesto!$A$6:$K$58,6,FALSE)</f>
        <v>0</v>
      </c>
      <c r="H112" s="270">
        <f>VLOOKUP(B112,Presupuesto!$A$6:$K$58,7,FALSE)</f>
        <v>0</v>
      </c>
      <c r="I112" s="270">
        <f>VLOOKUP(B112,Presupuesto!$A$6:$K$58,8,FALSE)</f>
        <v>42000</v>
      </c>
      <c r="J112" s="270">
        <f>VLOOKUP(B112,Presupuesto!$A$6:$K$58,9,FALSE)</f>
        <v>0</v>
      </c>
      <c r="K112" s="270">
        <f>VLOOKUP(B112,Presupuesto!$A$6:$K$58,10,FALSE)</f>
        <v>1785713.9400000002</v>
      </c>
      <c r="L112" s="272">
        <f t="shared" si="13"/>
        <v>1785713.9400000002</v>
      </c>
    </row>
    <row r="113" spans="1:12" ht="30" hidden="1" outlineLevel="1">
      <c r="A113" s="372"/>
      <c r="B113" s="324" t="str">
        <f>'Listado actividades'!A137</f>
        <v>4.7</v>
      </c>
      <c r="C113" s="323" t="str">
        <f>VLOOKUP(B113,APU_P!$A$3:$M$59,2,FALSE)</f>
        <v xml:space="preserve">SUMINISTRO DE MATERIALES PARA LA ESTRUCTURA DE HILO DE GUARDA INDEPENDIENTE PARA ESTRUCTURA TIPO RETENCIÓN HG-R  </v>
      </c>
      <c r="D113" s="268" t="str">
        <f>VLOOKUP(B113,Presupuesto!$A$6:$K$58,3,FALSE)</f>
        <v>UND</v>
      </c>
      <c r="E113" s="281">
        <f>VLOOKUP(B113,'Listado actividades'!$A$122:$C$141,3,FALSE)</f>
        <v>1</v>
      </c>
      <c r="F113" s="270">
        <f>VLOOKUP(B113,Presupuesto!$A$6:$K$58,5,FALSE)</f>
        <v>77338.996666666659</v>
      </c>
      <c r="G113" s="270">
        <f>VLOOKUP(B113,Presupuesto!$A$6:$K$58,6,FALSE)</f>
        <v>0</v>
      </c>
      <c r="H113" s="270">
        <f>VLOOKUP(B113,Presupuesto!$A$6:$K$58,7,FALSE)</f>
        <v>0</v>
      </c>
      <c r="I113" s="270">
        <f>VLOOKUP(B113,Presupuesto!$A$6:$K$58,8,FALSE)</f>
        <v>42000</v>
      </c>
      <c r="J113" s="270">
        <f>VLOOKUP(B113,Presupuesto!$A$6:$K$58,9,FALSE)</f>
        <v>0</v>
      </c>
      <c r="K113" s="270">
        <f>VLOOKUP(B113,Presupuesto!$A$6:$K$58,10,FALSE)</f>
        <v>119338.99666666666</v>
      </c>
      <c r="L113" s="272">
        <f t="shared" si="13"/>
        <v>119338.99666666666</v>
      </c>
    </row>
    <row r="114" spans="1:12" hidden="1" outlineLevel="1">
      <c r="A114" s="372"/>
      <c r="B114" s="324" t="str">
        <f>'Listado actividades'!A138</f>
        <v>4.8</v>
      </c>
      <c r="C114" s="323" t="str">
        <f>VLOOKUP(B114,APU_P!$A$3:$M$59,2,FALSE)</f>
        <v>SUMINISTRO DE MATERIALES PARA LA ESTRUCTURA 555 N3</v>
      </c>
      <c r="D114" s="268" t="str">
        <f>VLOOKUP(B114,Presupuesto!$A$6:$K$58,3,FALSE)</f>
        <v>UND</v>
      </c>
      <c r="E114" s="281">
        <f>VLOOKUP(B114,'Listado actividades'!$A$122:$C$141,3,FALSE)</f>
        <v>2</v>
      </c>
      <c r="F114" s="270">
        <f>VLOOKUP(B114,Presupuesto!$A$6:$K$58,5,FALSE)</f>
        <v>1227542.2599999998</v>
      </c>
      <c r="G114" s="270">
        <f>VLOOKUP(B114,Presupuesto!$A$6:$K$58,6,FALSE)</f>
        <v>0</v>
      </c>
      <c r="H114" s="270">
        <f>VLOOKUP(B114,Presupuesto!$A$6:$K$58,7,FALSE)</f>
        <v>0</v>
      </c>
      <c r="I114" s="270">
        <f>VLOOKUP(B114,Presupuesto!$A$6:$K$58,8,FALSE)</f>
        <v>42000</v>
      </c>
      <c r="J114" s="270">
        <f>VLOOKUP(B114,Presupuesto!$A$6:$K$58,9,FALSE)</f>
        <v>0</v>
      </c>
      <c r="K114" s="270">
        <f>VLOOKUP(B114,Presupuesto!$A$6:$K$58,10,FALSE)</f>
        <v>1269542.2599999998</v>
      </c>
      <c r="L114" s="272">
        <f t="shared" si="13"/>
        <v>2539084.5199999996</v>
      </c>
    </row>
    <row r="115" spans="1:12" hidden="1" outlineLevel="1">
      <c r="A115" s="372"/>
      <c r="B115" s="324" t="str">
        <f>'Listado actividades'!A139</f>
        <v>4.10</v>
      </c>
      <c r="C115" s="323" t="str">
        <f>VLOOKUP(B115,APU_P!$A$3:$M$59,2,FALSE)</f>
        <v xml:space="preserve">SUMINISTRO DE TEMPLETE CUAERDA DE GUITARRA 34.5 KV  </v>
      </c>
      <c r="D115" s="268" t="str">
        <f>VLOOKUP(B115,Presupuesto!$A$6:$K$58,3,FALSE)</f>
        <v>UND</v>
      </c>
      <c r="E115" s="281">
        <f>VLOOKUP(B115,'Listado actividades'!$A$122:$C$141,3,FALSE)</f>
        <v>2</v>
      </c>
      <c r="F115" s="270">
        <f>VLOOKUP(B115,Presupuesto!$A$6:$K$58,5,FALSE)</f>
        <v>416854.66000000003</v>
      </c>
      <c r="G115" s="270">
        <f>VLOOKUP(B115,Presupuesto!$A$6:$K$58,6,FALSE)</f>
        <v>0</v>
      </c>
      <c r="H115" s="270">
        <f>VLOOKUP(B115,Presupuesto!$A$6:$K$58,7,FALSE)</f>
        <v>0</v>
      </c>
      <c r="I115" s="270">
        <f>VLOOKUP(B115,Presupuesto!$A$6:$K$58,8,FALSE)</f>
        <v>42000</v>
      </c>
      <c r="J115" s="270">
        <f>VLOOKUP(B115,Presupuesto!$A$6:$K$58,9,FALSE)</f>
        <v>0</v>
      </c>
      <c r="K115" s="270">
        <f>VLOOKUP(B115,Presupuesto!$A$6:$K$58,10,FALSE)</f>
        <v>458854.66000000003</v>
      </c>
      <c r="L115" s="272">
        <f t="shared" si="13"/>
        <v>917709.32000000007</v>
      </c>
    </row>
    <row r="116" spans="1:12" hidden="1" outlineLevel="1">
      <c r="A116" s="372"/>
      <c r="B116" s="324" t="str">
        <f>'Listado actividades'!A140</f>
        <v>4.11</v>
      </c>
      <c r="C116" s="323" t="str">
        <f>VLOOKUP(B116,APU_P!$A$3:$M$59,2,FALSE)</f>
        <v xml:space="preserve">SUMINISTRO DE TEMPLETE DIRECTO A VARILLA DE ANCLAJE 34.5 KV  </v>
      </c>
      <c r="D116" s="268" t="str">
        <f>VLOOKUP(B116,Presupuesto!$A$6:$K$58,3,FALSE)</f>
        <v>UND</v>
      </c>
      <c r="E116" s="281">
        <f>VLOOKUP(B116,'Listado actividades'!$A$122:$C$141,3,FALSE)</f>
        <v>1</v>
      </c>
      <c r="F116" s="270">
        <f>VLOOKUP(B116,Presupuesto!$A$6:$K$58,5,FALSE)</f>
        <v>334404.16000000003</v>
      </c>
      <c r="G116" s="270">
        <f>VLOOKUP(B116,Presupuesto!$A$6:$K$58,6,FALSE)</f>
        <v>0</v>
      </c>
      <c r="H116" s="270">
        <f>VLOOKUP(B116,Presupuesto!$A$6:$K$58,7,FALSE)</f>
        <v>0</v>
      </c>
      <c r="I116" s="270">
        <f>VLOOKUP(B116,Presupuesto!$A$6:$K$58,8,FALSE)</f>
        <v>42000</v>
      </c>
      <c r="J116" s="270">
        <f>VLOOKUP(B116,Presupuesto!$A$6:$K$58,9,FALSE)</f>
        <v>0</v>
      </c>
      <c r="K116" s="270">
        <f>VLOOKUP(B116,Presupuesto!$A$6:$K$58,10,FALSE)</f>
        <v>376404.16000000003</v>
      </c>
      <c r="L116" s="272">
        <f t="shared" si="13"/>
        <v>376404.16000000003</v>
      </c>
    </row>
    <row r="117" spans="1:12" ht="15.75" hidden="1" outlineLevel="1" thickBot="1">
      <c r="A117" s="373"/>
      <c r="B117" s="321" t="str">
        <f>'Listado actividades'!A141</f>
        <v>4.18</v>
      </c>
      <c r="C117" s="323" t="str">
        <f>VLOOKUP(B117,APU_P!$A$3:$M$59,2,FALSE)</f>
        <v>SUMINISTRO DE POSTE DE CONCRETO DE 16 M X 1350 KGF VIBRADO Y REFORZADO</v>
      </c>
      <c r="D117" s="268" t="str">
        <f>VLOOKUP(B117,Presupuesto!$A$6:$K$58,3,FALSE)</f>
        <v>UND</v>
      </c>
      <c r="E117" s="281">
        <f>VLOOKUP(B117,'Listado actividades'!$A$122:$C$141,3,FALSE)</f>
        <v>1</v>
      </c>
      <c r="F117" s="270">
        <f>VLOOKUP(B117,Presupuesto!$A$6:$K$58,5,FALSE)</f>
        <v>4696050.37</v>
      </c>
      <c r="G117" s="270">
        <f>VLOOKUP(B117,Presupuesto!$A$6:$K$58,6,FALSE)</f>
        <v>0</v>
      </c>
      <c r="H117" s="270">
        <f>VLOOKUP(B117,Presupuesto!$A$6:$K$58,7,FALSE)</f>
        <v>0</v>
      </c>
      <c r="I117" s="270">
        <f>VLOOKUP(B117,Presupuesto!$A$6:$K$58,8,FALSE)</f>
        <v>105000</v>
      </c>
      <c r="J117" s="270">
        <f>VLOOKUP(B117,Presupuesto!$A$6:$K$58,9,FALSE)</f>
        <v>0</v>
      </c>
      <c r="K117" s="270">
        <f>VLOOKUP(B117,Presupuesto!$A$6:$K$58,10,FALSE)</f>
        <v>4801050.37</v>
      </c>
      <c r="L117" s="272">
        <f t="shared" si="13"/>
        <v>4801050.37</v>
      </c>
    </row>
    <row r="118" spans="1:12" ht="30.75" collapsed="1" thickBot="1">
      <c r="A118" s="371" t="s">
        <v>103</v>
      </c>
      <c r="B118" s="314" t="s">
        <v>88</v>
      </c>
      <c r="C118" s="322" t="s">
        <v>89</v>
      </c>
      <c r="D118" s="268" t="s">
        <v>90</v>
      </c>
      <c r="E118" s="281">
        <v>1</v>
      </c>
      <c r="F118" s="282">
        <f t="shared" ref="F118:L118" si="14">SUM(F119:F120)</f>
        <v>1227542.2599999998</v>
      </c>
      <c r="G118" s="282">
        <f t="shared" si="14"/>
        <v>246270.27227011492</v>
      </c>
      <c r="H118" s="282">
        <f t="shared" si="14"/>
        <v>23233.721696127945</v>
      </c>
      <c r="I118" s="282">
        <f t="shared" si="14"/>
        <v>112000</v>
      </c>
      <c r="J118" s="282">
        <f t="shared" si="14"/>
        <v>0</v>
      </c>
      <c r="K118" s="282">
        <f t="shared" si="14"/>
        <v>1609046.2539662425</v>
      </c>
      <c r="L118" s="282">
        <f t="shared" si="14"/>
        <v>1609046.2539662425</v>
      </c>
    </row>
    <row r="119" spans="1:12" hidden="1" outlineLevel="1">
      <c r="A119" s="372"/>
      <c r="B119" s="320" t="str">
        <f>'Listado actividades'!A145</f>
        <v>1.18</v>
      </c>
      <c r="C119" s="323" t="str">
        <f>VLOOKUP(B119,APU_P!$A$3:$M$59,2,FALSE)</f>
        <v>VESTIDA DE ESTRUCTURA TRIFASICA DE UN POSTE TIPO RETENCIÓN - 34.5 KV</v>
      </c>
      <c r="D119" s="268" t="str">
        <f>VLOOKUP(B119,Presupuesto!$A$6:$K$58,3,FALSE)</f>
        <v>UND</v>
      </c>
      <c r="E119" s="281">
        <f>VLOOKUP(B119,'Listado actividades'!$A$145:$C$147,3,FALSE)</f>
        <v>1</v>
      </c>
      <c r="F119" s="270">
        <f>VLOOKUP(B119,Presupuesto!$A$6:$K$58,5,FALSE)</f>
        <v>0</v>
      </c>
      <c r="G119" s="270">
        <f>VLOOKUP(B119,Presupuesto!$A$6:$K$58,6,FALSE)</f>
        <v>246270.27227011492</v>
      </c>
      <c r="H119" s="270">
        <f>VLOOKUP(B119,Presupuesto!$A$6:$K$58,7,FALSE)</f>
        <v>23233.721696127945</v>
      </c>
      <c r="I119" s="270">
        <f>VLOOKUP(B119,Presupuesto!$A$6:$K$58,8,FALSE)</f>
        <v>70000</v>
      </c>
      <c r="J119" s="270">
        <f>VLOOKUP(B119,Presupuesto!$A$6:$K$58,9,FALSE)</f>
        <v>0</v>
      </c>
      <c r="K119" s="270">
        <f>VLOOKUP(B119,Presupuesto!$A$6:$K$58,10,FALSE)</f>
        <v>339503.99396624288</v>
      </c>
      <c r="L119" s="271">
        <f>K119*E119</f>
        <v>339503.99396624288</v>
      </c>
    </row>
    <row r="120" spans="1:12" ht="15.75" hidden="1" outlineLevel="1" thickBot="1">
      <c r="A120" s="373"/>
      <c r="B120" s="321" t="str">
        <f>'Listado actividades'!A147</f>
        <v>4.8</v>
      </c>
      <c r="C120" s="323" t="str">
        <f>VLOOKUP(B120,APU_P!$A$3:$M$59,2,FALSE)</f>
        <v>SUMINISTRO DE MATERIALES PARA LA ESTRUCTURA 555 N3</v>
      </c>
      <c r="D120" s="268" t="str">
        <f>VLOOKUP(B120,Presupuesto!$A$6:$K$58,3,FALSE)</f>
        <v>UND</v>
      </c>
      <c r="E120" s="281">
        <f>VLOOKUP(B120,'Listado actividades'!$A$145:$C$147,3,FALSE)</f>
        <v>1</v>
      </c>
      <c r="F120" s="270">
        <f>VLOOKUP(B120,Presupuesto!$A$6:$K$58,5,FALSE)</f>
        <v>1227542.2599999998</v>
      </c>
      <c r="G120" s="270">
        <f>VLOOKUP(B120,Presupuesto!$A$6:$K$58,6,FALSE)</f>
        <v>0</v>
      </c>
      <c r="H120" s="270">
        <f>VLOOKUP(B120,Presupuesto!$A$6:$K$58,7,FALSE)</f>
        <v>0</v>
      </c>
      <c r="I120" s="270">
        <f>VLOOKUP(B120,Presupuesto!$A$6:$K$58,8,FALSE)</f>
        <v>42000</v>
      </c>
      <c r="J120" s="270">
        <f>VLOOKUP(B120,Presupuesto!$A$6:$K$58,9,FALSE)</f>
        <v>0</v>
      </c>
      <c r="K120" s="270">
        <f>VLOOKUP(B120,Presupuesto!$A$6:$K$58,10,FALSE)</f>
        <v>1269542.2599999998</v>
      </c>
      <c r="L120" s="271">
        <f t="shared" ref="L120" si="15">K120*E120</f>
        <v>1269542.2599999998</v>
      </c>
    </row>
    <row r="121" spans="1:12" ht="165.75" collapsed="1" thickBot="1">
      <c r="A121" s="374" t="s">
        <v>104</v>
      </c>
      <c r="B121" s="314" t="s">
        <v>88</v>
      </c>
      <c r="C121" s="322" t="s">
        <v>105</v>
      </c>
      <c r="D121" s="268" t="s">
        <v>90</v>
      </c>
      <c r="E121" s="281">
        <v>1</v>
      </c>
      <c r="F121" s="282">
        <f>SUM(F122:F136)</f>
        <v>132082962.09475002</v>
      </c>
      <c r="G121" s="282">
        <f>SUM(G122:G136)</f>
        <v>43826917.6369766</v>
      </c>
      <c r="H121" s="282">
        <f t="shared" ref="H121:L121" si="16">SUM(H122:H136)</f>
        <v>9036266.8970088642</v>
      </c>
      <c r="I121" s="282">
        <f t="shared" si="16"/>
        <v>5250259.4976474848</v>
      </c>
      <c r="J121" s="282">
        <f t="shared" si="16"/>
        <v>0</v>
      </c>
      <c r="K121" s="282">
        <f t="shared" si="16"/>
        <v>190196406.12638298</v>
      </c>
      <c r="L121" s="282">
        <f t="shared" si="16"/>
        <v>324989037.86074287</v>
      </c>
    </row>
    <row r="122" spans="1:12" hidden="1" outlineLevel="1">
      <c r="A122" s="375"/>
      <c r="B122" s="320" t="str">
        <f>'Listado actividades'!A151</f>
        <v>1.9</v>
      </c>
      <c r="C122" s="323" t="str">
        <f>VLOOKUP(B122,APU_P!$A$3:$M$59,2,FALSE)</f>
        <v>RIEGA, TENDIDO Y TENSIONADO DE UN CABLE DE GUARDA</v>
      </c>
      <c r="D122" s="269" t="str">
        <f>VLOOKUP(B122,Presupuesto!$A$6:$K$58,3,FALSE)</f>
        <v>KM</v>
      </c>
      <c r="E122" s="273">
        <f>VLOOKUP(B122,'Listado actividades'!$A$151:$C$164,3,FALSE)</f>
        <v>0.71599999999999997</v>
      </c>
      <c r="F122" s="270">
        <f>VLOOKUP(B122,Presupuesto!$A$6:$K$58,5,FALSE)</f>
        <v>0</v>
      </c>
      <c r="G122" s="270">
        <f>VLOOKUP(B122,Presupuesto!$A$6:$K$58,6,FALSE)</f>
        <v>648058.42665948265</v>
      </c>
      <c r="H122" s="270">
        <f>VLOOKUP(B122,Presupuesto!$A$6:$K$58,7,FALSE)</f>
        <v>511041.05873466807</v>
      </c>
      <c r="I122" s="270">
        <f>VLOOKUP(B122,Presupuesto!$A$6:$K$58,8,FALSE)</f>
        <v>210000</v>
      </c>
      <c r="J122" s="270">
        <f>VLOOKUP(B122,Presupuesto!$A$6:$K$58,9,FALSE)</f>
        <v>0</v>
      </c>
      <c r="K122" s="270">
        <f>VLOOKUP(B122,Presupuesto!$A$6:$K$58,10,FALSE)</f>
        <v>1369099.4853941507</v>
      </c>
      <c r="L122" s="271">
        <f>K122*E122</f>
        <v>980275.23154221184</v>
      </c>
    </row>
    <row r="123" spans="1:12" ht="30" hidden="1" outlineLevel="1">
      <c r="A123" s="375"/>
      <c r="B123" s="324" t="str">
        <f>'Listado actividades'!A152</f>
        <v>1.11</v>
      </c>
      <c r="C123" s="323" t="str">
        <f>VLOOKUP(B123,APU_P!$A$3:$M$59,2,FALSE)</f>
        <v>TENDIDO Y TENSIONADO DE CABLE ECOLOGICO PARA RED MT TRIFASICA 36 KV DISPOSICION HORIZONTAL</v>
      </c>
      <c r="D123" s="269" t="str">
        <f>VLOOKUP(B123,Presupuesto!$A$6:$K$58,3,FALSE)</f>
        <v>KM</v>
      </c>
      <c r="E123" s="273">
        <f>VLOOKUP(B123,'Listado actividades'!$A$151:$C$164,3,FALSE)</f>
        <v>2.149</v>
      </c>
      <c r="F123" s="270">
        <f>VLOOKUP(B123,Presupuesto!$A$6:$K$58,5,FALSE)</f>
        <v>0</v>
      </c>
      <c r="G123" s="270">
        <f>VLOOKUP(B123,Presupuesto!$A$6:$K$58,6,FALSE)</f>
        <v>2466647.4320320198</v>
      </c>
      <c r="H123" s="270">
        <f>VLOOKUP(B123,Presupuesto!$A$6:$K$58,7,FALSE)</f>
        <v>1430245.3827754585</v>
      </c>
      <c r="I123" s="270">
        <f>VLOOKUP(B123,Presupuesto!$A$6:$K$58,8,FALSE)</f>
        <v>420000</v>
      </c>
      <c r="J123" s="270">
        <f>VLOOKUP(B123,Presupuesto!$A$6:$K$58,9,FALSE)</f>
        <v>0</v>
      </c>
      <c r="K123" s="270">
        <f>VLOOKUP(B123,Presupuesto!$A$6:$K$58,10,FALSE)</f>
        <v>4316892.8148074783</v>
      </c>
      <c r="L123" s="271">
        <f t="shared" ref="L123:L136" si="17">K123*E123</f>
        <v>9277002.6590212714</v>
      </c>
    </row>
    <row r="124" spans="1:12" hidden="1" outlineLevel="1">
      <c r="A124" s="375"/>
      <c r="B124" s="324" t="str">
        <f>'Listado actividades'!A153</f>
        <v>1.31</v>
      </c>
      <c r="C124" s="323" t="str">
        <f>VLOOKUP(B124,APU_P!$A$3:$M$59,2,FALSE)</f>
        <v>DESMONTE, RECOGIDA Y ENROLLADO CABLE MT URBANO TRIFASICO</v>
      </c>
      <c r="D124" s="269" t="str">
        <f>VLOOKUP(B124,Presupuesto!$A$6:$K$58,3,FALSE)</f>
        <v>Km</v>
      </c>
      <c r="E124" s="273">
        <f>VLOOKUP(B124,'Listado actividades'!$A$151:$C$164,3,FALSE)</f>
        <v>1.47</v>
      </c>
      <c r="F124" s="270">
        <f>VLOOKUP(B124,Presupuesto!$A$6:$K$58,5,FALSE)</f>
        <v>0</v>
      </c>
      <c r="G124" s="270">
        <f>VLOOKUP(B124,Presupuesto!$A$6:$K$58,6,FALSE)</f>
        <v>33299.248784752148</v>
      </c>
      <c r="H124" s="270">
        <f>VLOOKUP(B124,Presupuesto!$A$6:$K$58,7,FALSE)</f>
        <v>477584.49949224381</v>
      </c>
      <c r="I124" s="270">
        <f>VLOOKUP(B124,Presupuesto!$A$6:$K$58,8,FALSE)</f>
        <v>0</v>
      </c>
      <c r="J124" s="270">
        <f>VLOOKUP(B124,Presupuesto!$A$6:$K$58,9,FALSE)</f>
        <v>0</v>
      </c>
      <c r="K124" s="270">
        <f>VLOOKUP(B124,Presupuesto!$A$6:$K$58,10,FALSE)</f>
        <v>510883.74827699596</v>
      </c>
      <c r="L124" s="271">
        <f t="shared" si="17"/>
        <v>750999.10996718402</v>
      </c>
    </row>
    <row r="125" spans="1:12" ht="30" hidden="1" outlineLevel="1">
      <c r="A125" s="375"/>
      <c r="B125" s="324" t="str">
        <f>'Listado actividades'!A154</f>
        <v>1.32</v>
      </c>
      <c r="C125" s="323" t="str">
        <f>VLOOKUP(B125,APU_P!$A$3:$M$59,2,FALSE)</f>
        <v>TENDIDO Y TENSIONADO DE CABLE ECOLOGICO PARA RED MT TRIFASICA 15 KV DISPOSICION HORIZONTAL</v>
      </c>
      <c r="D125" s="269" t="str">
        <f>VLOOKUP(B125,Presupuesto!$A$6:$K$58,3,FALSE)</f>
        <v>Km</v>
      </c>
      <c r="E125" s="273">
        <f>VLOOKUP(B125,'Listado actividades'!$A$151:$C$164,3,FALSE)</f>
        <v>1.47</v>
      </c>
      <c r="F125" s="270">
        <f>VLOOKUP(B125,Presupuesto!$A$6:$K$58,5,FALSE)</f>
        <v>0</v>
      </c>
      <c r="G125" s="270">
        <f>VLOOKUP(B125,Presupuesto!$A$6:$K$58,6,FALSE)</f>
        <v>2216152.1850000005</v>
      </c>
      <c r="H125" s="270">
        <f>VLOOKUP(B125,Presupuesto!$A$6:$K$58,7,FALSE)</f>
        <v>260177.3555645743</v>
      </c>
      <c r="I125" s="270">
        <f>VLOOKUP(B125,Presupuesto!$A$6:$K$58,8,FALSE)</f>
        <v>0</v>
      </c>
      <c r="J125" s="270">
        <f>VLOOKUP(B125,Presupuesto!$A$6:$K$58,9,FALSE)</f>
        <v>0</v>
      </c>
      <c r="K125" s="270">
        <f>VLOOKUP(B125,Presupuesto!$A$6:$K$58,10,FALSE)</f>
        <v>2476329.5405645748</v>
      </c>
      <c r="L125" s="271">
        <f t="shared" si="17"/>
        <v>3640204.4246299248</v>
      </c>
    </row>
    <row r="126" spans="1:12" hidden="1" outlineLevel="1">
      <c r="A126" s="375"/>
      <c r="B126" s="324" t="str">
        <f>'Listado actividades'!A155</f>
        <v>1.33</v>
      </c>
      <c r="C126" s="323" t="str">
        <f>VLOOKUP(B126,APU_P!$A$3:$M$59,2,FALSE)</f>
        <v>INSTALACIÓN DE DEFENSA METALICA - ABATIMIENTO N2</v>
      </c>
      <c r="D126" s="269" t="str">
        <f>VLOOKUP(B126,Presupuesto!$A$6:$K$58,3,FALSE)</f>
        <v>M</v>
      </c>
      <c r="E126" s="273">
        <f>VLOOKUP(B126,'Listado actividades'!$A$151:$C$164,3,FALSE)</f>
        <v>307</v>
      </c>
      <c r="F126" s="270">
        <f>VLOOKUP(B126,Presupuesto!$A$6:$K$58,5,FALSE)</f>
        <v>0</v>
      </c>
      <c r="G126" s="270">
        <f>VLOOKUP(B126,Presupuesto!$A$6:$K$58,6,FALSE)</f>
        <v>28788.143940000002</v>
      </c>
      <c r="H126" s="270">
        <f>VLOOKUP(B126,Presupuesto!$A$6:$K$58,7,FALSE)</f>
        <v>8712.7749999999996</v>
      </c>
      <c r="I126" s="270">
        <f>VLOOKUP(B126,Presupuesto!$A$6:$K$58,8,FALSE)</f>
        <v>0</v>
      </c>
      <c r="J126" s="270">
        <f>VLOOKUP(B126,Presupuesto!$A$6:$K$58,9,FALSE)</f>
        <v>0</v>
      </c>
      <c r="K126" s="270">
        <f>VLOOKUP(B126,Presupuesto!$A$6:$K$58,10,FALSE)</f>
        <v>37500.918940000003</v>
      </c>
      <c r="L126" s="271">
        <f t="shared" si="17"/>
        <v>11512782.114580002</v>
      </c>
    </row>
    <row r="127" spans="1:12" ht="30" hidden="1" outlineLevel="1">
      <c r="A127" s="375"/>
      <c r="B127" s="324" t="str">
        <f>'Listado actividades'!A156</f>
        <v>2.3</v>
      </c>
      <c r="C127" s="323" t="str">
        <f>VLOOKUP(B127,APU_P!$A$3:$M$59,2,FALSE)</f>
        <v>LEVANTAMIENTO DE PLANO AS-BUILT DE OBRA CONSTRUIDA, GEOREFERENCIADA, MEDIA TENSIÓN Y BAJA TENSIÓN, INCLUYE REGISTRO FOTOGRÁFICO, COPIA FÍSICA Y ARCHIVOS EN CD</v>
      </c>
      <c r="D127" s="269" t="str">
        <f>VLOOKUP(B127,Presupuesto!$A$6:$K$58,3,FALSE)</f>
        <v>UND</v>
      </c>
      <c r="E127" s="273">
        <f>VLOOKUP(B127,'Listado actividades'!$A$151:$C$164,3,FALSE)</f>
        <v>1</v>
      </c>
      <c r="F127" s="270">
        <f>VLOOKUP(B127,Presupuesto!$A$6:$K$58,5,FALSE)</f>
        <v>0</v>
      </c>
      <c r="G127" s="270">
        <f>VLOOKUP(B127,Presupuesto!$A$6:$K$58,6,FALSE)</f>
        <v>2324579.2632758617</v>
      </c>
      <c r="H127" s="270">
        <f>VLOOKUP(B127,Presupuesto!$A$6:$K$58,7,FALSE)</f>
        <v>69701.16508838383</v>
      </c>
      <c r="I127" s="270">
        <f>VLOOKUP(B127,Presupuesto!$A$6:$K$58,8,FALSE)</f>
        <v>0</v>
      </c>
      <c r="J127" s="270">
        <f>VLOOKUP(B127,Presupuesto!$A$6:$K$58,9,FALSE)</f>
        <v>0</v>
      </c>
      <c r="K127" s="270">
        <f>VLOOKUP(B127,Presupuesto!$A$6:$K$58,10,FALSE)</f>
        <v>2394280.4283642457</v>
      </c>
      <c r="L127" s="271">
        <f t="shared" si="17"/>
        <v>2394280.4283642457</v>
      </c>
    </row>
    <row r="128" spans="1:12" ht="30" hidden="1" outlineLevel="1">
      <c r="A128" s="375"/>
      <c r="B128" s="324" t="str">
        <f>'Listado actividades'!A157</f>
        <v>2.4</v>
      </c>
      <c r="C128" s="323" t="str">
        <f>VLOOKUP(B128,APU_P!$A$3:$M$59,2,FALSE)</f>
        <v>PREPARACION DISEÑO, MEMORIA DE CALCULO Y DEMAS DOCUMENTOS PARA CERTIFICACION RETIE (ART 10.1 DE RETIE-2013)</v>
      </c>
      <c r="D128" s="269" t="str">
        <f>VLOOKUP(B128,Presupuesto!$A$6:$K$58,3,FALSE)</f>
        <v>UND</v>
      </c>
      <c r="E128" s="273">
        <f>VLOOKUP(B128,'Listado actividades'!$A$151:$C$164,3,FALSE)</f>
        <v>1</v>
      </c>
      <c r="F128" s="270">
        <f>VLOOKUP(B128,Presupuesto!$A$6:$K$58,5,FALSE)</f>
        <v>0</v>
      </c>
      <c r="G128" s="270">
        <f>VLOOKUP(B128,Presupuesto!$A$6:$K$58,6,FALSE)</f>
        <v>10039483.476077586</v>
      </c>
      <c r="H128" s="270">
        <f>VLOOKUP(B128,Presupuesto!$A$6:$K$58,7,FALSE)</f>
        <v>69701.16508838383</v>
      </c>
      <c r="I128" s="270">
        <f>VLOOKUP(B128,Presupuesto!$A$6:$K$58,8,FALSE)</f>
        <v>210000</v>
      </c>
      <c r="J128" s="270">
        <f>VLOOKUP(B128,Presupuesto!$A$6:$K$58,9,FALSE)</f>
        <v>0</v>
      </c>
      <c r="K128" s="270">
        <f>VLOOKUP(B128,Presupuesto!$A$6:$K$58,10,FALSE)</f>
        <v>10319184.64116597</v>
      </c>
      <c r="L128" s="271">
        <f t="shared" si="17"/>
        <v>10319184.64116597</v>
      </c>
    </row>
    <row r="129" spans="1:12" ht="45" hidden="1" outlineLevel="1">
      <c r="A129" s="375"/>
      <c r="B129" s="324" t="str">
        <f>'Listado actividades'!A158</f>
        <v>2.5</v>
      </c>
      <c r="C129" s="323" t="str">
        <f>VLOOKUP(B129,APU_P!$A$3:$M$59,2,FALSE)</f>
        <v>REUNIR, DILIGENCIAR Y HACER ENTREGA DE LA INFORMACIÓN GENERAL DEL PROYECTO INCLUYENDO FORMATOS SPARD, INFORMES Y DOCUMENTOS  REQUERIDOS POR EH SEGÚN FORMATO FT-DEX-03-004.  ENTREGA FÍSICA Y MAGNÉTICA DE LA INFORMACIÓN</v>
      </c>
      <c r="D129" s="269" t="str">
        <f>VLOOKUP(B129,Presupuesto!$A$6:$K$58,3,FALSE)</f>
        <v>UND</v>
      </c>
      <c r="E129" s="273">
        <f>VLOOKUP(B129,'Listado actividades'!$A$151:$C$164,3,FALSE)</f>
        <v>1</v>
      </c>
      <c r="F129" s="270">
        <f>VLOOKUP(B129,Presupuesto!$A$6:$K$58,5,FALSE)</f>
        <v>0</v>
      </c>
      <c r="G129" s="270">
        <f>VLOOKUP(B129,Presupuesto!$A$6:$K$58,6,FALSE)</f>
        <v>603249.11198275862</v>
      </c>
      <c r="H129" s="270">
        <f>VLOOKUP(B129,Presupuesto!$A$6:$K$58,7,FALSE)</f>
        <v>0</v>
      </c>
      <c r="I129" s="270">
        <f>VLOOKUP(B129,Presupuesto!$A$6:$K$58,8,FALSE)</f>
        <v>0</v>
      </c>
      <c r="J129" s="270">
        <f>VLOOKUP(B129,Presupuesto!$A$6:$K$58,9,FALSE)</f>
        <v>0</v>
      </c>
      <c r="K129" s="270">
        <f>VLOOKUP(B129,Presupuesto!$A$6:$K$58,10,FALSE)</f>
        <v>603249.11198275862</v>
      </c>
      <c r="L129" s="271">
        <f t="shared" si="17"/>
        <v>603249.11198275862</v>
      </c>
    </row>
    <row r="130" spans="1:12" hidden="1" outlineLevel="1">
      <c r="A130" s="375"/>
      <c r="B130" s="324" t="str">
        <f>'Listado actividades'!A159</f>
        <v>2.6</v>
      </c>
      <c r="C130" s="323" t="str">
        <f>VLOOKUP(B130,APU_P!$A$3:$M$59,2,FALSE)</f>
        <v>INSPECCION RETIE</v>
      </c>
      <c r="D130" s="269" t="str">
        <f>VLOOKUP(B130,Presupuesto!$A$6:$K$58,3,FALSE)</f>
        <v>UND</v>
      </c>
      <c r="E130" s="273">
        <f>VLOOKUP(B130,'Listado actividades'!$A$151:$C$164,3,FALSE)</f>
        <v>1</v>
      </c>
      <c r="F130" s="270">
        <f>VLOOKUP(B130,Presupuesto!$A$6:$K$58,5,FALSE)</f>
        <v>12000000</v>
      </c>
      <c r="G130" s="270">
        <f>VLOOKUP(B130,Presupuesto!$A$6:$K$58,6,FALSE)</f>
        <v>3327831.3025862067</v>
      </c>
      <c r="H130" s="270">
        <f>VLOOKUP(B130,Presupuesto!$A$6:$K$58,7,FALSE)</f>
        <v>69701.16508838383</v>
      </c>
      <c r="I130" s="270">
        <f>VLOOKUP(B130,Presupuesto!$A$6:$K$58,8,FALSE)</f>
        <v>630000</v>
      </c>
      <c r="J130" s="270">
        <f>VLOOKUP(B130,Presupuesto!$A$6:$K$58,9,FALSE)</f>
        <v>0</v>
      </c>
      <c r="K130" s="270">
        <f>VLOOKUP(B130,Presupuesto!$A$6:$K$58,10,FALSE)</f>
        <v>16027532.467674591</v>
      </c>
      <c r="L130" s="271">
        <f t="shared" si="17"/>
        <v>16027532.467674591</v>
      </c>
    </row>
    <row r="131" spans="1:12" hidden="1" outlineLevel="1">
      <c r="A131" s="375"/>
      <c r="B131" s="324" t="str">
        <f>'Listado actividades'!A160</f>
        <v>3.1</v>
      </c>
      <c r="C131" s="323" t="str">
        <f>VLOOKUP(B131,APU_P!$A$3:$M$59,2,FALSE)</f>
        <v>REDISEÑO DE RED NIVEL DE TENSIÓN DE 34,5KV/13,8KV</v>
      </c>
      <c r="D131" s="269" t="str">
        <f>VLOOKUP(B131,Presupuesto!$A$6:$K$58,3,FALSE)</f>
        <v>UND</v>
      </c>
      <c r="E131" s="273">
        <f>VLOOKUP(B131,'Listado actividades'!$A$151:$C$164,3,FALSE)</f>
        <v>1</v>
      </c>
      <c r="F131" s="270">
        <f>VLOOKUP(B131,Presupuesto!$A$6:$K$58,5,FALSE)</f>
        <v>0</v>
      </c>
      <c r="G131" s="270">
        <f>VLOOKUP(B131,Presupuesto!$A$6:$K$58,6,FALSE)</f>
        <v>13186233.225301722</v>
      </c>
      <c r="H131" s="270">
        <f>VLOOKUP(B131,Presupuesto!$A$6:$K$58,7,FALSE)</f>
        <v>6069701.1650883835</v>
      </c>
      <c r="I131" s="270">
        <f>VLOOKUP(B131,Presupuesto!$A$6:$K$58,8,FALSE)</f>
        <v>840000</v>
      </c>
      <c r="J131" s="270">
        <f>VLOOKUP(B131,Presupuesto!$A$6:$K$58,9,FALSE)</f>
        <v>0</v>
      </c>
      <c r="K131" s="270">
        <f>VLOOKUP(B131,Presupuesto!$A$6:$K$58,10,FALSE)</f>
        <v>20095934.390390106</v>
      </c>
      <c r="L131" s="271">
        <f t="shared" si="17"/>
        <v>20095934.390390106</v>
      </c>
    </row>
    <row r="132" spans="1:12" hidden="1" outlineLevel="1">
      <c r="A132" s="375"/>
      <c r="B132" s="324" t="str">
        <f>'Listado actividades'!A161</f>
        <v>3.2</v>
      </c>
      <c r="C132" s="323" t="str">
        <f>VLOOKUP(B132,APU_P!$A$3:$M$59,2,FALSE)</f>
        <v>ELABORACIÓN DE DOSSIER Y MANUALES DE OPERACIÓN Y MANTENIMIENTO</v>
      </c>
      <c r="D132" s="269" t="str">
        <f>VLOOKUP(B132,Presupuesto!$A$6:$K$58,3,FALSE)</f>
        <v>UND</v>
      </c>
      <c r="E132" s="273">
        <f>VLOOKUP(B132,'Listado actividades'!$A$151:$C$164,3,FALSE)</f>
        <v>1</v>
      </c>
      <c r="F132" s="270">
        <f>VLOOKUP(B132,Presupuesto!$A$6:$K$58,5,FALSE)</f>
        <v>0</v>
      </c>
      <c r="G132" s="270">
        <f>VLOOKUP(B132,Presupuesto!$A$6:$K$58,6,FALSE)</f>
        <v>8952595.821336206</v>
      </c>
      <c r="H132" s="270">
        <f>VLOOKUP(B132,Presupuesto!$A$6:$K$58,7,FALSE)</f>
        <v>69701.16508838383</v>
      </c>
      <c r="I132" s="270">
        <f>VLOOKUP(B132,Presupuesto!$A$6:$K$58,8,FALSE)</f>
        <v>840000</v>
      </c>
      <c r="J132" s="270">
        <f>VLOOKUP(B132,Presupuesto!$A$6:$K$58,9,FALSE)</f>
        <v>0</v>
      </c>
      <c r="K132" s="270">
        <f>VLOOKUP(B132,Presupuesto!$A$6:$K$58,10,FALSE)</f>
        <v>9862296.9864245895</v>
      </c>
      <c r="L132" s="271">
        <f t="shared" si="17"/>
        <v>9862296.9864245895</v>
      </c>
    </row>
    <row r="133" spans="1:12" hidden="1" outlineLevel="1">
      <c r="A133" s="375"/>
      <c r="B133" s="324" t="str">
        <f>'Listado actividades'!A162</f>
        <v>4.13</v>
      </c>
      <c r="C133" s="323" t="str">
        <f>VLOOKUP(B133,APU_P!$A$3:$M$59,2,FALSE)</f>
        <v xml:space="preserve">SUMINISTRO DE SISTEMA DE BARRERAS METÁLICAS CON ABATIMIENTO N2  </v>
      </c>
      <c r="D133" s="269" t="str">
        <f>VLOOKUP(B133,Presupuesto!$A$6:$K$58,3,FALSE)</f>
        <v>UND</v>
      </c>
      <c r="E133" s="273">
        <f>VLOOKUP(B133,'Listado actividades'!$A$151:$C$164,3,FALSE)</f>
        <v>1</v>
      </c>
      <c r="F133" s="270">
        <f>VLOOKUP(B133,Presupuesto!$A$6:$K$58,5,FALSE)</f>
        <v>120018016.56</v>
      </c>
      <c r="G133" s="270">
        <f>VLOOKUP(B133,Presupuesto!$A$6:$K$58,6,FALSE)</f>
        <v>0</v>
      </c>
      <c r="H133" s="270">
        <f>VLOOKUP(B133,Presupuesto!$A$6:$K$58,7,FALSE)</f>
        <v>0</v>
      </c>
      <c r="I133" s="270">
        <f>VLOOKUP(B133,Presupuesto!$A$6:$K$58,8,FALSE)</f>
        <v>2100000</v>
      </c>
      <c r="J133" s="270">
        <f>VLOOKUP(B133,Presupuesto!$A$6:$K$58,9,FALSE)</f>
        <v>0</v>
      </c>
      <c r="K133" s="270">
        <f>VLOOKUP(B133,Presupuesto!$A$6:$K$58,10,FALSE)</f>
        <v>122118016.56</v>
      </c>
      <c r="L133" s="271">
        <f t="shared" si="17"/>
        <v>122118016.56</v>
      </c>
    </row>
    <row r="134" spans="1:12" hidden="1" outlineLevel="1">
      <c r="A134" s="375"/>
      <c r="B134" s="324" t="str">
        <f>'Listado actividades'!A163</f>
        <v>4.14</v>
      </c>
      <c r="C134" s="323" t="str">
        <f>VLOOKUP(B134,APU_P!$A$3:$M$59,2,FALSE)</f>
        <v xml:space="preserve">SUMINISTRO DE CABLE ECOLÓGICO TRICAPA  XLPE-TK DE 4/0 </v>
      </c>
      <c r="D134" s="269" t="str">
        <f>VLOOKUP(B134,Presupuesto!$A$6:$K$58,3,FALSE)</f>
        <v>M</v>
      </c>
      <c r="E134" s="273">
        <v>2149</v>
      </c>
      <c r="F134" s="270">
        <f>VLOOKUP(B134,Presupuesto!$A$6:$K$58,5,FALSE)</f>
        <v>34512.431499999999</v>
      </c>
      <c r="G134" s="270">
        <f>VLOOKUP(B134,Presupuesto!$A$6:$K$58,6,FALSE)</f>
        <v>0</v>
      </c>
      <c r="H134" s="270">
        <f>VLOOKUP(B134,Presupuesto!$A$6:$K$58,7,FALSE)</f>
        <v>0</v>
      </c>
      <c r="I134" s="270">
        <f>VLOOKUP(B134,Presupuesto!$A$6:$K$58,8,FALSE)</f>
        <v>97.719869706840385</v>
      </c>
      <c r="J134" s="270">
        <f>VLOOKUP(B134,Presupuesto!$A$6:$K$58,9,FALSE)</f>
        <v>0</v>
      </c>
      <c r="K134" s="270">
        <f>VLOOKUP(B134,Presupuesto!$A$6:$K$58,10,FALSE)</f>
        <v>34610.151369706837</v>
      </c>
      <c r="L134" s="271">
        <f t="shared" si="17"/>
        <v>74377215.293499991</v>
      </c>
    </row>
    <row r="135" spans="1:12" ht="30" hidden="1" outlineLevel="1">
      <c r="A135" s="375"/>
      <c r="B135" s="324" t="str">
        <f>'Listado actividades'!A164</f>
        <v>4.15</v>
      </c>
      <c r="C135" s="323" t="str">
        <f>VLOOKUP(B135,APU_P!$A$3:$M$60,2,FALSE)</f>
        <v>SUMINISTRO DE CABLE DE ACERO GALVANIZADO EXTRARRESISTENTE DE 1/4 GX-3000 KG PARA HILO GUARDA</v>
      </c>
      <c r="D135" s="269" t="str">
        <f>VLOOKUP(B135,Presupuesto!$A$6:$K$58,3,FALSE)</f>
        <v>M</v>
      </c>
      <c r="E135" s="273">
        <v>716.4</v>
      </c>
      <c r="F135" s="270">
        <f>VLOOKUP(B135,Presupuesto!$A$6:$K$58,5,FALSE)</f>
        <v>2502.3850000000002</v>
      </c>
      <c r="G135" s="270">
        <f>VLOOKUP(B135,Presupuesto!$A$6:$K$58,6,FALSE)</f>
        <v>0</v>
      </c>
      <c r="H135" s="270">
        <f>VLOOKUP(B135,Presupuesto!$A$6:$K$58,7,FALSE)</f>
        <v>0</v>
      </c>
      <c r="I135" s="270">
        <f>VLOOKUP(B135,Presupuesto!$A$6:$K$58,8,FALSE)</f>
        <v>77.777777777777771</v>
      </c>
      <c r="J135" s="270">
        <f>VLOOKUP(B135,Presupuesto!$A$6:$K$58,9,FALSE)</f>
        <v>0</v>
      </c>
      <c r="K135" s="270">
        <f>VLOOKUP(B135,Presupuesto!$A$6:$K$58,10,FALSE)</f>
        <v>2580.162777777778</v>
      </c>
      <c r="L135" s="271">
        <f t="shared" si="17"/>
        <v>1848428.6140000001</v>
      </c>
    </row>
    <row r="136" spans="1:12" ht="15.75" hidden="1" outlineLevel="1" thickBot="1">
      <c r="A136" s="375"/>
      <c r="B136" s="328" t="str">
        <f>'Listado actividades'!A165</f>
        <v>4.19</v>
      </c>
      <c r="C136" s="326" t="str">
        <f>VLOOKUP(B136,APU_P!$A$3:$M$60,2,FALSE)</f>
        <v xml:space="preserve">SUMINISTRO DE CABLE ECOLÓGICO TRICAPA  XLPE-TK 2/0 </v>
      </c>
      <c r="D136" s="287" t="str">
        <f>VLOOKUP(B136,Presupuesto!$A$6:$K$59,3,FALSE)</f>
        <v>M</v>
      </c>
      <c r="E136" s="288">
        <v>1470</v>
      </c>
      <c r="F136" s="289">
        <f>VLOOKUP(B136,Presupuesto!$A$6:$K$59,5,FALSE)</f>
        <v>27930.718249999998</v>
      </c>
      <c r="G136" s="289">
        <f>VLOOKUP(B136,Presupuesto!$A$6:$K$59,6,FALSE)</f>
        <v>0</v>
      </c>
      <c r="H136" s="289">
        <f>VLOOKUP(B136,Presupuesto!$A$6:$K$59,7,FALSE)</f>
        <v>0</v>
      </c>
      <c r="I136" s="289">
        <f>VLOOKUP(B136,Presupuesto!$A$6:$K$59,8,FALSE)</f>
        <v>84</v>
      </c>
      <c r="J136" s="289">
        <f>VLOOKUP(B136,Presupuesto!$A$6:$K$59,9,FALSE)</f>
        <v>0</v>
      </c>
      <c r="K136" s="289">
        <f>VLOOKUP(B136,Presupuesto!$A$6:$K$59,10,FALSE)</f>
        <v>28014.718249999998</v>
      </c>
      <c r="L136" s="290">
        <f t="shared" si="17"/>
        <v>41181635.827500001</v>
      </c>
    </row>
    <row r="137" spans="1:12" ht="15.75" collapsed="1" thickBot="1">
      <c r="A137" s="364" t="s">
        <v>106</v>
      </c>
      <c r="B137" s="365"/>
      <c r="C137" s="365"/>
      <c r="D137" s="365"/>
      <c r="E137" s="365"/>
      <c r="F137" s="329">
        <f t="shared" ref="F137:L137" ca="1" si="18">SUM(F121,F118,F98,F77,F59,F35,F30,F5,F2)</f>
        <v>167582362.67141673</v>
      </c>
      <c r="G137" s="329">
        <f t="shared" si="18"/>
        <v>51725454.461577691</v>
      </c>
      <c r="H137" s="329">
        <f t="shared" si="18"/>
        <v>15126963.637229858</v>
      </c>
      <c r="I137" s="329">
        <f t="shared" si="18"/>
        <v>7902259.4976474848</v>
      </c>
      <c r="J137" s="329">
        <f t="shared" si="18"/>
        <v>0</v>
      </c>
      <c r="K137" s="330">
        <f t="shared" ca="1" si="18"/>
        <v>242337040.26787174</v>
      </c>
      <c r="L137" s="327">
        <f t="shared" ca="1" si="18"/>
        <v>382820295.50845736</v>
      </c>
    </row>
    <row r="140" spans="1:12">
      <c r="C140" s="151" t="s">
        <v>78</v>
      </c>
      <c r="D140" s="360">
        <f ca="1">L137</f>
        <v>382820295.50845736</v>
      </c>
      <c r="E140" s="361"/>
    </row>
    <row r="141" spans="1:12">
      <c r="C141" s="226" t="s">
        <v>79</v>
      </c>
      <c r="D141" s="224">
        <f ca="1">$D$140*E141</f>
        <v>57423044.326268606</v>
      </c>
      <c r="E141" s="308">
        <v>0.15</v>
      </c>
    </row>
    <row r="142" spans="1:12">
      <c r="C142" s="226" t="s">
        <v>80</v>
      </c>
      <c r="D142" s="224">
        <f ca="1">$D$140*E142</f>
        <v>19141014.775422867</v>
      </c>
      <c r="E142" s="308">
        <v>0.05</v>
      </c>
    </row>
    <row r="143" spans="1:12">
      <c r="C143" s="226" t="s">
        <v>81</v>
      </c>
      <c r="D143" s="224">
        <f ca="1">$D$140*E143</f>
        <v>19141014.775422867</v>
      </c>
      <c r="E143" s="308">
        <v>0.05</v>
      </c>
    </row>
    <row r="144" spans="1:12" ht="15.75" thickBot="1">
      <c r="C144" s="226" t="s">
        <v>82</v>
      </c>
      <c r="D144" s="332">
        <f ca="1">D143*E144</f>
        <v>3636792.8073303448</v>
      </c>
      <c r="E144" s="333">
        <v>0.19</v>
      </c>
    </row>
    <row r="145" spans="2:6" ht="15.75" thickBot="1">
      <c r="C145" s="331" t="s">
        <v>83</v>
      </c>
      <c r="D145" s="362">
        <f ca="1">SUM(D140:D144)</f>
        <v>482162162.19290209</v>
      </c>
      <c r="E145" s="363"/>
    </row>
    <row r="150" spans="2:6">
      <c r="F150" s="198"/>
    </row>
    <row r="151" spans="2:6">
      <c r="F151" s="198"/>
    </row>
    <row r="152" spans="2:6">
      <c r="F152" s="198"/>
    </row>
    <row r="153" spans="2:6">
      <c r="B153" s="117"/>
      <c r="C153" s="237"/>
      <c r="D153" s="279"/>
      <c r="E153" s="117"/>
      <c r="F153" s="198"/>
    </row>
    <row r="154" spans="2:6">
      <c r="B154" s="117"/>
      <c r="C154" s="237"/>
      <c r="D154" s="279"/>
      <c r="E154" s="117"/>
      <c r="F154" s="198"/>
    </row>
    <row r="155" spans="2:6">
      <c r="B155" s="117"/>
      <c r="C155" s="237"/>
      <c r="D155" s="279"/>
      <c r="E155" s="117"/>
      <c r="F155" s="198"/>
    </row>
    <row r="156" spans="2:6">
      <c r="F156" s="198"/>
    </row>
    <row r="157" spans="2:6">
      <c r="F157" s="198"/>
    </row>
    <row r="158" spans="2:6">
      <c r="F158" s="198"/>
    </row>
    <row r="159" spans="2:6">
      <c r="F159" s="198"/>
    </row>
    <row r="160" spans="2:6">
      <c r="F160" s="198"/>
    </row>
    <row r="161" spans="6:6">
      <c r="F161" s="198"/>
    </row>
    <row r="291" spans="1:5">
      <c r="A291" s="253"/>
    </row>
    <row r="292" spans="1:5">
      <c r="A292" s="253"/>
    </row>
    <row r="293" spans="1:5">
      <c r="A293" s="253" t="s">
        <v>23</v>
      </c>
      <c r="B293" s="102"/>
      <c r="C293" s="102"/>
      <c r="D293" s="102"/>
      <c r="E293" s="268"/>
    </row>
    <row r="294" spans="1:5">
      <c r="A294" s="253" t="s">
        <v>24</v>
      </c>
      <c r="B294" s="102"/>
      <c r="C294" s="102"/>
      <c r="D294" s="102"/>
      <c r="E294" s="268"/>
    </row>
    <row r="295" spans="1:5">
      <c r="A295" s="253" t="s">
        <v>26</v>
      </c>
      <c r="B295" s="102"/>
      <c r="C295" s="102"/>
      <c r="D295" s="102"/>
      <c r="E295" s="268"/>
    </row>
    <row r="296" spans="1:5">
      <c r="A296" s="253" t="s">
        <v>27</v>
      </c>
      <c r="E296" s="268"/>
    </row>
    <row r="297" spans="1:5">
      <c r="A297" s="253" t="s">
        <v>28</v>
      </c>
      <c r="E297" s="268"/>
    </row>
    <row r="298" spans="1:5">
      <c r="A298" s="253" t="s">
        <v>29</v>
      </c>
      <c r="B298" s="275"/>
      <c r="C298" s="276"/>
      <c r="D298" s="277"/>
      <c r="E298" s="268"/>
    </row>
    <row r="299" spans="1:5">
      <c r="A299" s="253" t="s">
        <v>30</v>
      </c>
      <c r="B299" s="275"/>
      <c r="C299" s="276"/>
      <c r="D299" s="277"/>
      <c r="E299" s="268"/>
    </row>
    <row r="300" spans="1:5">
      <c r="A300" s="253" t="s">
        <v>31</v>
      </c>
      <c r="E300" s="268"/>
    </row>
    <row r="301" spans="1:5">
      <c r="A301" s="253" t="s">
        <v>15</v>
      </c>
      <c r="E301" s="268"/>
    </row>
    <row r="302" spans="1:5">
      <c r="A302" s="255" t="s">
        <v>32</v>
      </c>
      <c r="E302" s="268"/>
    </row>
    <row r="303" spans="1:5">
      <c r="A303" s="255" t="s">
        <v>33</v>
      </c>
      <c r="E303" s="268"/>
    </row>
    <row r="304" spans="1:5">
      <c r="A304" s="253" t="s">
        <v>34</v>
      </c>
      <c r="E304" s="268"/>
    </row>
    <row r="305" spans="1:5">
      <c r="A305" s="253" t="s">
        <v>35</v>
      </c>
      <c r="E305" s="268"/>
    </row>
    <row r="306" spans="1:5">
      <c r="A306" s="253" t="s">
        <v>36</v>
      </c>
      <c r="E306" s="268"/>
    </row>
    <row r="307" spans="1:5">
      <c r="A307" s="253" t="s">
        <v>37</v>
      </c>
      <c r="E307" s="268"/>
    </row>
    <row r="308" spans="1:5">
      <c r="A308" s="253" t="s">
        <v>38</v>
      </c>
      <c r="E308" s="268"/>
    </row>
    <row r="309" spans="1:5">
      <c r="A309" s="253" t="s">
        <v>39</v>
      </c>
      <c r="E309" s="268"/>
    </row>
    <row r="310" spans="1:5">
      <c r="A310" s="253" t="s">
        <v>40</v>
      </c>
      <c r="E310" s="268"/>
    </row>
    <row r="311" spans="1:5">
      <c r="A311" s="253" t="s">
        <v>41</v>
      </c>
      <c r="E311" s="268"/>
    </row>
    <row r="312" spans="1:5">
      <c r="A312" s="253" t="s">
        <v>16</v>
      </c>
      <c r="E312" s="268"/>
    </row>
    <row r="313" spans="1:5">
      <c r="A313" s="253" t="s">
        <v>42</v>
      </c>
      <c r="E313" s="268"/>
    </row>
    <row r="314" spans="1:5">
      <c r="A314" s="253" t="s">
        <v>43</v>
      </c>
      <c r="E314" s="268"/>
    </row>
    <row r="315" spans="1:5">
      <c r="A315" s="253" t="s">
        <v>45</v>
      </c>
      <c r="E315" s="268"/>
    </row>
    <row r="316" spans="1:5">
      <c r="A316" s="253" t="s">
        <v>46</v>
      </c>
      <c r="E316" s="268"/>
    </row>
    <row r="317" spans="1:5">
      <c r="A317" s="253" t="s">
        <v>17</v>
      </c>
      <c r="E317" s="268"/>
    </row>
    <row r="318" spans="1:5">
      <c r="A318" s="253" t="s">
        <v>18</v>
      </c>
      <c r="E318" s="268"/>
    </row>
    <row r="319" spans="1:5">
      <c r="A319" s="253" t="s">
        <v>19</v>
      </c>
      <c r="E319" s="268"/>
    </row>
    <row r="320" spans="1:5">
      <c r="A320" s="253" t="s">
        <v>20</v>
      </c>
      <c r="E320" s="268"/>
    </row>
    <row r="321" spans="1:5">
      <c r="A321" s="253" t="s">
        <v>48</v>
      </c>
      <c r="E321" s="268"/>
    </row>
    <row r="322" spans="1:5">
      <c r="A322" s="253" t="s">
        <v>49</v>
      </c>
      <c r="E322" s="268"/>
    </row>
    <row r="323" spans="1:5">
      <c r="A323" s="257" t="s">
        <v>50</v>
      </c>
      <c r="E323" s="268"/>
    </row>
    <row r="324" spans="1:5">
      <c r="A324" s="231" t="s">
        <v>51</v>
      </c>
      <c r="E324" s="268"/>
    </row>
    <row r="325" spans="1:5">
      <c r="A325" s="231" t="s">
        <v>52</v>
      </c>
      <c r="E325" s="268"/>
    </row>
    <row r="326" spans="1:5">
      <c r="A326" s="231" t="s">
        <v>53</v>
      </c>
      <c r="E326" s="268"/>
    </row>
    <row r="327" spans="1:5">
      <c r="A327" s="231" t="s">
        <v>54</v>
      </c>
      <c r="E327" s="268"/>
    </row>
    <row r="328" spans="1:5">
      <c r="A328" s="231" t="s">
        <v>55</v>
      </c>
      <c r="E328" s="268"/>
    </row>
    <row r="329" spans="1:5">
      <c r="A329" s="250" t="s">
        <v>57</v>
      </c>
      <c r="E329" s="268"/>
    </row>
    <row r="330" spans="1:5">
      <c r="A330" s="251" t="s">
        <v>66</v>
      </c>
      <c r="E330" s="268"/>
    </row>
    <row r="331" spans="1:5">
      <c r="A331" s="251" t="s">
        <v>67</v>
      </c>
      <c r="E331" s="268"/>
    </row>
    <row r="332" spans="1:5">
      <c r="A332" s="251" t="s">
        <v>68</v>
      </c>
      <c r="E332" s="268"/>
    </row>
    <row r="333" spans="1:5">
      <c r="A333" s="251" t="s">
        <v>69</v>
      </c>
      <c r="E333" s="268"/>
    </row>
    <row r="334" spans="1:5">
      <c r="A334" s="251" t="s">
        <v>70</v>
      </c>
      <c r="E334" s="268"/>
    </row>
    <row r="335" spans="1:5">
      <c r="A335" s="251" t="s">
        <v>71</v>
      </c>
      <c r="E335" s="268"/>
    </row>
    <row r="336" spans="1:5">
      <c r="A336" s="265" t="s">
        <v>72</v>
      </c>
      <c r="E336" s="268"/>
    </row>
    <row r="337" spans="1:6">
      <c r="A337" s="265" t="s">
        <v>73</v>
      </c>
      <c r="E337" s="268"/>
    </row>
    <row r="338" spans="1:6">
      <c r="A338" s="265" t="s">
        <v>74</v>
      </c>
      <c r="E338" s="268"/>
    </row>
    <row r="339" spans="1:6">
      <c r="A339" s="250" t="s">
        <v>58</v>
      </c>
      <c r="E339" s="268"/>
    </row>
    <row r="340" spans="1:6">
      <c r="A340" s="250" t="s">
        <v>59</v>
      </c>
      <c r="E340" s="268"/>
    </row>
    <row r="341" spans="1:6">
      <c r="A341" s="251" t="s">
        <v>60</v>
      </c>
      <c r="E341" s="268"/>
    </row>
    <row r="342" spans="1:6">
      <c r="A342" s="251" t="s">
        <v>61</v>
      </c>
      <c r="E342" s="268"/>
    </row>
    <row r="343" spans="1:6">
      <c r="A343" s="251" t="s">
        <v>62</v>
      </c>
      <c r="E343" s="268"/>
    </row>
    <row r="344" spans="1:6">
      <c r="A344" s="278" t="s">
        <v>63</v>
      </c>
      <c r="B344" s="275"/>
      <c r="C344" s="276"/>
      <c r="D344" s="277"/>
      <c r="E344" s="268"/>
    </row>
    <row r="345" spans="1:6">
      <c r="A345" s="278" t="s">
        <v>64</v>
      </c>
      <c r="E345" s="268"/>
    </row>
    <row r="346" spans="1:6">
      <c r="A346" s="278" t="s">
        <v>65</v>
      </c>
      <c r="B346"/>
      <c r="C346"/>
      <c r="D346"/>
      <c r="E346" s="274"/>
      <c r="F346" s="274"/>
    </row>
    <row r="347" spans="1:6">
      <c r="B347"/>
      <c r="C347"/>
      <c r="D347"/>
    </row>
    <row r="348" spans="1:6">
      <c r="B348"/>
      <c r="C348"/>
      <c r="D348"/>
    </row>
    <row r="349" spans="1:6">
      <c r="B349"/>
      <c r="C349"/>
      <c r="D349"/>
    </row>
    <row r="350" spans="1:6">
      <c r="B350"/>
      <c r="C350"/>
      <c r="D350"/>
    </row>
    <row r="351" spans="1:6">
      <c r="B351"/>
      <c r="C351"/>
      <c r="D351"/>
    </row>
    <row r="352" spans="1:6">
      <c r="B352"/>
      <c r="C352"/>
      <c r="D352"/>
    </row>
    <row r="353" spans="2:4">
      <c r="B353"/>
      <c r="C353"/>
      <c r="D353"/>
    </row>
    <row r="354" spans="2:4">
      <c r="B354"/>
      <c r="C354"/>
      <c r="D354"/>
    </row>
    <row r="355" spans="2:4">
      <c r="B355"/>
      <c r="C355"/>
      <c r="D355"/>
    </row>
    <row r="356" spans="2:4">
      <c r="B356"/>
      <c r="C356"/>
      <c r="D356"/>
    </row>
    <row r="357" spans="2:4">
      <c r="B357"/>
      <c r="C357"/>
      <c r="D357"/>
    </row>
    <row r="358" spans="2:4">
      <c r="B358"/>
      <c r="C358"/>
      <c r="D358"/>
    </row>
    <row r="359" spans="2:4">
      <c r="B359"/>
      <c r="C359"/>
      <c r="D359"/>
    </row>
    <row r="360" spans="2:4">
      <c r="B360"/>
      <c r="C360"/>
      <c r="D360"/>
    </row>
    <row r="361" spans="2:4">
      <c r="B361"/>
      <c r="C361"/>
      <c r="D361"/>
    </row>
    <row r="362" spans="2:4">
      <c r="B362"/>
      <c r="C362"/>
      <c r="D362"/>
    </row>
    <row r="363" spans="2:4">
      <c r="B363"/>
      <c r="C363"/>
      <c r="D363"/>
    </row>
    <row r="364" spans="2:4">
      <c r="B364"/>
      <c r="C364"/>
      <c r="D364"/>
    </row>
    <row r="365" spans="2:4">
      <c r="B365"/>
      <c r="C365"/>
      <c r="D365"/>
    </row>
    <row r="366" spans="2:4">
      <c r="B366"/>
      <c r="C366"/>
      <c r="D366"/>
    </row>
    <row r="367" spans="2:4">
      <c r="B367"/>
      <c r="C367"/>
      <c r="D367"/>
    </row>
    <row r="368" spans="2:4">
      <c r="B368"/>
      <c r="C368"/>
      <c r="D368"/>
    </row>
    <row r="369" spans="2:4">
      <c r="B369"/>
      <c r="C369"/>
      <c r="D369"/>
    </row>
    <row r="370" spans="2:4">
      <c r="B370"/>
      <c r="C370"/>
      <c r="D370"/>
    </row>
    <row r="371" spans="2:4">
      <c r="B371"/>
      <c r="C371"/>
      <c r="D371"/>
    </row>
    <row r="372" spans="2:4">
      <c r="B372"/>
      <c r="C372"/>
      <c r="D372"/>
    </row>
    <row r="373" spans="2:4">
      <c r="B373"/>
      <c r="C373"/>
      <c r="D373"/>
    </row>
    <row r="374" spans="2:4">
      <c r="B374"/>
      <c r="C374"/>
      <c r="D374"/>
    </row>
    <row r="375" spans="2:4">
      <c r="B375"/>
      <c r="C375"/>
      <c r="D375"/>
    </row>
    <row r="376" spans="2:4">
      <c r="B376"/>
      <c r="C376"/>
      <c r="D376"/>
    </row>
    <row r="377" spans="2:4">
      <c r="B377"/>
      <c r="C377"/>
      <c r="D377"/>
    </row>
    <row r="378" spans="2:4">
      <c r="B378"/>
      <c r="C378"/>
      <c r="D378"/>
    </row>
    <row r="379" spans="2:4">
      <c r="B379"/>
      <c r="C379"/>
      <c r="D379"/>
    </row>
    <row r="380" spans="2:4">
      <c r="B380"/>
      <c r="C380"/>
      <c r="D380"/>
    </row>
    <row r="381" spans="2:4">
      <c r="B381"/>
      <c r="C381"/>
      <c r="D381"/>
    </row>
    <row r="382" spans="2:4">
      <c r="B382"/>
      <c r="C382"/>
      <c r="D382"/>
    </row>
    <row r="383" spans="2:4">
      <c r="B383"/>
      <c r="C383"/>
      <c r="D383"/>
    </row>
    <row r="384" spans="2:4">
      <c r="B384"/>
      <c r="C384"/>
      <c r="D384"/>
    </row>
    <row r="385" spans="2:4">
      <c r="B385"/>
      <c r="C385"/>
      <c r="D385"/>
    </row>
    <row r="386" spans="2:4">
      <c r="B386"/>
      <c r="C386"/>
      <c r="D386"/>
    </row>
    <row r="387" spans="2:4">
      <c r="B387"/>
      <c r="C387"/>
      <c r="D387"/>
    </row>
    <row r="388" spans="2:4">
      <c r="B388"/>
      <c r="C388"/>
      <c r="D388"/>
    </row>
    <row r="389" spans="2:4">
      <c r="B389"/>
      <c r="C389"/>
      <c r="D389"/>
    </row>
    <row r="390" spans="2:4">
      <c r="B390"/>
      <c r="C390"/>
      <c r="D390"/>
    </row>
    <row r="391" spans="2:4">
      <c r="B391"/>
      <c r="C391"/>
      <c r="D391"/>
    </row>
    <row r="392" spans="2:4">
      <c r="B392"/>
      <c r="C392"/>
      <c r="D392"/>
    </row>
    <row r="393" spans="2:4">
      <c r="B393"/>
      <c r="C393"/>
      <c r="D393"/>
    </row>
    <row r="394" spans="2:4">
      <c r="B394"/>
      <c r="C394"/>
      <c r="D394"/>
    </row>
    <row r="395" spans="2:4">
      <c r="B395"/>
      <c r="C395"/>
      <c r="D395"/>
    </row>
    <row r="396" spans="2:4">
      <c r="B396"/>
      <c r="C396"/>
      <c r="D396"/>
    </row>
    <row r="397" spans="2:4">
      <c r="B397"/>
      <c r="C397"/>
      <c r="D397"/>
    </row>
    <row r="398" spans="2:4">
      <c r="B398"/>
      <c r="C398"/>
      <c r="D398"/>
    </row>
    <row r="399" spans="2:4">
      <c r="B399"/>
      <c r="C399"/>
      <c r="D399"/>
    </row>
    <row r="400" spans="2:4">
      <c r="B400"/>
      <c r="C400"/>
      <c r="D400"/>
    </row>
    <row r="401" spans="2:4">
      <c r="B401"/>
      <c r="C401"/>
      <c r="D401"/>
    </row>
    <row r="402" spans="2:4">
      <c r="B402"/>
      <c r="C402"/>
      <c r="D402"/>
    </row>
    <row r="403" spans="2:4">
      <c r="B403"/>
      <c r="C403"/>
      <c r="D403"/>
    </row>
    <row r="404" spans="2:4">
      <c r="B404"/>
      <c r="C404"/>
      <c r="D404"/>
    </row>
    <row r="405" spans="2:4">
      <c r="B405"/>
      <c r="C405"/>
      <c r="D405"/>
    </row>
    <row r="406" spans="2:4">
      <c r="B406"/>
      <c r="C406"/>
      <c r="D406"/>
    </row>
    <row r="407" spans="2:4">
      <c r="B407"/>
      <c r="C407"/>
      <c r="D407"/>
    </row>
    <row r="408" spans="2:4">
      <c r="B408"/>
      <c r="C408"/>
      <c r="D408"/>
    </row>
    <row r="409" spans="2:4">
      <c r="B409"/>
      <c r="C409"/>
      <c r="D409"/>
    </row>
    <row r="410" spans="2:4">
      <c r="B410"/>
      <c r="C410"/>
      <c r="D410"/>
    </row>
    <row r="411" spans="2:4">
      <c r="B411"/>
      <c r="C411"/>
      <c r="D411"/>
    </row>
    <row r="412" spans="2:4">
      <c r="B412"/>
      <c r="C412"/>
      <c r="D412"/>
    </row>
    <row r="413" spans="2:4">
      <c r="B413"/>
      <c r="C413"/>
      <c r="D413"/>
    </row>
    <row r="414" spans="2:4">
      <c r="B414"/>
      <c r="C414"/>
      <c r="D414"/>
    </row>
    <row r="415" spans="2:4">
      <c r="B415"/>
      <c r="C415"/>
      <c r="D415"/>
    </row>
    <row r="416" spans="2:4">
      <c r="B416"/>
      <c r="C416"/>
      <c r="D416"/>
    </row>
    <row r="417" spans="2:4">
      <c r="B417"/>
      <c r="C417"/>
      <c r="D417"/>
    </row>
    <row r="418" spans="2:4">
      <c r="B418"/>
      <c r="C418"/>
      <c r="D418"/>
    </row>
    <row r="419" spans="2:4">
      <c r="B419"/>
      <c r="C419"/>
      <c r="D419"/>
    </row>
    <row r="420" spans="2:4">
      <c r="B420"/>
      <c r="C420"/>
      <c r="D420"/>
    </row>
    <row r="421" spans="2:4">
      <c r="B421"/>
      <c r="C421"/>
      <c r="D421"/>
    </row>
    <row r="422" spans="2:4">
      <c r="B422"/>
      <c r="C422"/>
      <c r="D422"/>
    </row>
    <row r="423" spans="2:4">
      <c r="B423"/>
      <c r="C423"/>
      <c r="D423"/>
    </row>
  </sheetData>
  <sortState ref="A296:A352">
    <sortCondition ref="A361"/>
  </sortState>
  <mergeCells count="13">
    <mergeCell ref="D140:E140"/>
    <mergeCell ref="D145:E145"/>
    <mergeCell ref="A137:E137"/>
    <mergeCell ref="A1:B1"/>
    <mergeCell ref="A2:A4"/>
    <mergeCell ref="A5:A29"/>
    <mergeCell ref="A30:A34"/>
    <mergeCell ref="A35:A58"/>
    <mergeCell ref="A59:A76"/>
    <mergeCell ref="A77:A97"/>
    <mergeCell ref="A98:A117"/>
    <mergeCell ref="A118:A120"/>
    <mergeCell ref="A121:A136"/>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theme="6" tint="0.39997558519241921"/>
  </sheetPr>
  <dimension ref="A1:AB349"/>
  <sheetViews>
    <sheetView topLeftCell="E1" zoomScale="85" zoomScaleNormal="85" workbookViewId="0">
      <pane ySplit="2" topLeftCell="A3" activePane="bottomLeft" state="frozen"/>
      <selection pane="bottomLeft" activeCell="AA19" sqref="AA19"/>
    </sheetView>
  </sheetViews>
  <sheetFormatPr baseColWidth="10" defaultColWidth="9.140625" defaultRowHeight="15"/>
  <cols>
    <col min="1" max="1" width="15.140625" customWidth="1"/>
    <col min="2" max="2" width="10.5703125" customWidth="1"/>
    <col min="3" max="3" width="9.7109375" style="116" customWidth="1"/>
    <col min="4" max="4" width="109.42578125" style="83" customWidth="1"/>
    <col min="5" max="6" width="10.140625" style="83" customWidth="1"/>
    <col min="7" max="7" width="15.7109375" style="118" customWidth="1"/>
    <col min="8" max="8" width="20.5703125" style="98" bestFit="1" customWidth="1"/>
    <col min="9" max="9" width="16.28515625" customWidth="1"/>
    <col min="10" max="10" width="16.28515625" style="203" customWidth="1"/>
    <col min="11" max="11" width="17.5703125" style="204" customWidth="1"/>
    <col min="12" max="12" width="18.85546875" bestFit="1" customWidth="1"/>
    <col min="13" max="13" width="16.7109375" customWidth="1"/>
    <col min="14" max="14" width="72.28515625" hidden="1" customWidth="1"/>
    <col min="15" max="15" width="95.85546875" hidden="1" customWidth="1"/>
    <col min="16" max="16" width="52.85546875" hidden="1" customWidth="1"/>
    <col min="17" max="21" width="0" hidden="1" customWidth="1"/>
    <col min="22" max="22" width="15.140625" hidden="1" customWidth="1"/>
    <col min="23" max="23" width="15.5703125" hidden="1" customWidth="1"/>
    <col min="24" max="25" width="0" hidden="1" customWidth="1"/>
    <col min="26" max="26" width="74.140625" hidden="1" customWidth="1"/>
    <col min="27" max="27" width="78.85546875" customWidth="1"/>
    <col min="28" max="28" width="99.5703125" customWidth="1"/>
  </cols>
  <sheetData>
    <row r="1" spans="1:28" ht="15" customHeight="1" thickBot="1">
      <c r="A1" s="376" t="s">
        <v>107</v>
      </c>
      <c r="B1" s="377"/>
      <c r="C1" s="385" t="s">
        <v>108</v>
      </c>
      <c r="D1" s="381" t="s">
        <v>109</v>
      </c>
      <c r="E1" s="381" t="s">
        <v>85</v>
      </c>
      <c r="F1" s="381" t="s">
        <v>86</v>
      </c>
      <c r="G1" s="376" t="s">
        <v>110</v>
      </c>
      <c r="H1" s="383"/>
      <c r="I1" s="383"/>
      <c r="J1" s="377"/>
      <c r="K1" s="379" t="s">
        <v>111</v>
      </c>
      <c r="L1" s="381" t="s">
        <v>106</v>
      </c>
    </row>
    <row r="2" spans="1:28" ht="45.75" customHeight="1" thickBot="1">
      <c r="A2" s="313" t="s">
        <v>108</v>
      </c>
      <c r="B2" s="313" t="s">
        <v>86</v>
      </c>
      <c r="C2" s="386"/>
      <c r="D2" s="382"/>
      <c r="E2" s="382"/>
      <c r="F2" s="382"/>
      <c r="G2" s="312" t="s">
        <v>112</v>
      </c>
      <c r="H2" s="311" t="s">
        <v>113</v>
      </c>
      <c r="I2" s="310" t="s">
        <v>114</v>
      </c>
      <c r="J2" s="309" t="s">
        <v>115</v>
      </c>
      <c r="K2" s="380"/>
      <c r="L2" s="382"/>
      <c r="Z2" s="259"/>
      <c r="AA2" s="119"/>
      <c r="AB2" s="119"/>
    </row>
    <row r="3" spans="1:28">
      <c r="A3" s="140" t="s">
        <v>116</v>
      </c>
      <c r="B3" s="140">
        <v>1</v>
      </c>
      <c r="C3" s="140">
        <v>3301</v>
      </c>
      <c r="D3" s="189" t="s">
        <v>117</v>
      </c>
      <c r="E3" s="189" t="s">
        <v>14</v>
      </c>
      <c r="F3" s="189">
        <f ca="1">VLOOKUP(C3,$C$185:$E$229,3,FALSE)</f>
        <v>5</v>
      </c>
      <c r="G3" s="190">
        <v>0</v>
      </c>
      <c r="H3" s="190">
        <v>81137</v>
      </c>
      <c r="I3" s="190">
        <v>83764</v>
      </c>
      <c r="J3" s="190"/>
      <c r="K3" s="307">
        <f>AVERAGEIF(G3:J3,"&gt;0")</f>
        <v>82450.5</v>
      </c>
      <c r="L3" s="307">
        <f t="shared" ref="L3:L34" ca="1" si="0">K3*F3</f>
        <v>412252.5</v>
      </c>
      <c r="M3" s="83"/>
    </row>
    <row r="4" spans="1:28">
      <c r="A4" s="104" t="s">
        <v>118</v>
      </c>
      <c r="B4" s="104">
        <v>459</v>
      </c>
      <c r="C4" s="140">
        <v>621</v>
      </c>
      <c r="D4" s="189" t="s">
        <v>119</v>
      </c>
      <c r="E4" s="189" t="s">
        <v>14</v>
      </c>
      <c r="F4" s="189">
        <f ca="1">VLOOKUP(C4,$C$185:$E$229,3,FALSE)</f>
        <v>3</v>
      </c>
      <c r="G4" s="191"/>
      <c r="H4" s="191"/>
      <c r="I4" s="191"/>
      <c r="J4" s="191">
        <v>4200</v>
      </c>
      <c r="K4" s="135">
        <f t="shared" ref="K4:K58" si="1">AVERAGEIF(G4:J4,"&gt;0")</f>
        <v>4200</v>
      </c>
      <c r="L4" s="135">
        <f t="shared" ca="1" si="0"/>
        <v>12600</v>
      </c>
    </row>
    <row r="5" spans="1:28">
      <c r="A5" s="104" t="s">
        <v>120</v>
      </c>
      <c r="B5" s="104">
        <v>56</v>
      </c>
      <c r="C5" s="140">
        <v>601</v>
      </c>
      <c r="D5" s="189" t="s">
        <v>121</v>
      </c>
      <c r="E5" s="189" t="s">
        <v>14</v>
      </c>
      <c r="F5" s="189">
        <f t="shared" ref="F5:F12" ca="1" si="2">VLOOKUP(C5,$C$185:$E$228,3,FALSE)</f>
        <v>36</v>
      </c>
      <c r="G5" s="191">
        <v>113243.7</v>
      </c>
      <c r="H5" s="191">
        <v>45438</v>
      </c>
      <c r="I5" s="191">
        <v>90223</v>
      </c>
      <c r="J5" s="191"/>
      <c r="K5" s="135">
        <f t="shared" si="1"/>
        <v>82968.233333333337</v>
      </c>
      <c r="L5" s="135">
        <f t="shared" ca="1" si="0"/>
        <v>2986856.4000000004</v>
      </c>
    </row>
    <row r="6" spans="1:28">
      <c r="A6" s="104" t="s">
        <v>122</v>
      </c>
      <c r="B6" s="104">
        <v>60</v>
      </c>
      <c r="C6" s="140">
        <v>603</v>
      </c>
      <c r="D6" s="189" t="s">
        <v>123</v>
      </c>
      <c r="E6" s="189" t="s">
        <v>14</v>
      </c>
      <c r="F6" s="189">
        <f t="shared" ca="1" si="2"/>
        <v>72</v>
      </c>
      <c r="G6" s="191"/>
      <c r="H6" s="191"/>
      <c r="I6" s="191"/>
      <c r="J6" s="191">
        <v>82950</v>
      </c>
      <c r="K6" s="135">
        <f t="shared" si="1"/>
        <v>82950</v>
      </c>
      <c r="L6" s="135">
        <f t="shared" ca="1" si="0"/>
        <v>5972400</v>
      </c>
    </row>
    <row r="7" spans="1:28">
      <c r="A7" s="104" t="s">
        <v>124</v>
      </c>
      <c r="B7" s="104">
        <v>194</v>
      </c>
      <c r="C7" s="140">
        <v>611</v>
      </c>
      <c r="D7" s="189" t="s">
        <v>125</v>
      </c>
      <c r="E7" s="189" t="s">
        <v>14</v>
      </c>
      <c r="F7" s="189">
        <f t="shared" ca="1" si="2"/>
        <v>10</v>
      </c>
      <c r="G7" s="191">
        <v>77352.94</v>
      </c>
      <c r="H7" s="191">
        <v>43788</v>
      </c>
      <c r="I7" s="191">
        <v>60286</v>
      </c>
      <c r="J7" s="191"/>
      <c r="K7" s="135">
        <f t="shared" si="1"/>
        <v>60475.646666666667</v>
      </c>
      <c r="L7" s="135">
        <f t="shared" ca="1" si="0"/>
        <v>604756.46666666667</v>
      </c>
      <c r="M7" s="117"/>
      <c r="AB7" s="116"/>
    </row>
    <row r="8" spans="1:28" ht="17.25" customHeight="1">
      <c r="A8" s="104" t="s">
        <v>126</v>
      </c>
      <c r="B8" s="104">
        <v>184</v>
      </c>
      <c r="C8" s="140">
        <v>613</v>
      </c>
      <c r="D8" s="189" t="s">
        <v>127</v>
      </c>
      <c r="E8" s="189" t="s">
        <v>14</v>
      </c>
      <c r="F8" s="189">
        <f t="shared" ca="1" si="2"/>
        <v>10</v>
      </c>
      <c r="G8" s="191"/>
      <c r="H8" s="191"/>
      <c r="I8" s="191"/>
      <c r="J8" s="191">
        <v>73900</v>
      </c>
      <c r="K8" s="135">
        <f t="shared" si="1"/>
        <v>73900</v>
      </c>
      <c r="L8" s="135">
        <f t="shared" ca="1" si="0"/>
        <v>739000</v>
      </c>
    </row>
    <row r="9" spans="1:28" s="116" customFormat="1">
      <c r="A9" s="337" t="s">
        <v>128</v>
      </c>
      <c r="B9" s="104">
        <v>366</v>
      </c>
      <c r="C9" s="140">
        <v>634</v>
      </c>
      <c r="D9" s="189" t="s">
        <v>129</v>
      </c>
      <c r="E9" s="189" t="s">
        <v>14</v>
      </c>
      <c r="F9" s="189">
        <f t="shared" ca="1" si="2"/>
        <v>9</v>
      </c>
      <c r="G9" s="191">
        <v>0</v>
      </c>
      <c r="H9" s="191">
        <v>5313</v>
      </c>
      <c r="I9" s="191">
        <v>0</v>
      </c>
      <c r="J9" s="192"/>
      <c r="K9" s="135">
        <f t="shared" si="1"/>
        <v>5313</v>
      </c>
      <c r="L9" s="135">
        <f t="shared" ca="1" si="0"/>
        <v>47817</v>
      </c>
      <c r="N9"/>
      <c r="O9"/>
      <c r="P9"/>
      <c r="AB9"/>
    </row>
    <row r="10" spans="1:28">
      <c r="A10" s="104" t="s">
        <v>130</v>
      </c>
      <c r="B10" s="104">
        <v>125</v>
      </c>
      <c r="C10" s="140">
        <v>2412</v>
      </c>
      <c r="D10" s="189" t="s">
        <v>131</v>
      </c>
      <c r="E10" s="189" t="s">
        <v>14</v>
      </c>
      <c r="F10" s="189">
        <f t="shared" ca="1" si="2"/>
        <v>19</v>
      </c>
      <c r="G10" s="191">
        <v>802.52</v>
      </c>
      <c r="H10" s="191">
        <v>726</v>
      </c>
      <c r="I10" s="191">
        <v>779</v>
      </c>
      <c r="J10" s="191"/>
      <c r="K10" s="135">
        <f t="shared" si="1"/>
        <v>769.17333333333329</v>
      </c>
      <c r="L10" s="135">
        <f t="shared" ca="1" si="0"/>
        <v>14614.293333333333</v>
      </c>
    </row>
    <row r="11" spans="1:28">
      <c r="A11" s="104" t="s">
        <v>132</v>
      </c>
      <c r="B11" s="104">
        <v>550</v>
      </c>
      <c r="C11" s="140">
        <v>2433</v>
      </c>
      <c r="D11" s="189" t="s">
        <v>133</v>
      </c>
      <c r="E11" s="189" t="s">
        <v>14</v>
      </c>
      <c r="F11" s="189">
        <f t="shared" ca="1" si="2"/>
        <v>35</v>
      </c>
      <c r="G11" s="191">
        <v>168</v>
      </c>
      <c r="H11" s="191">
        <v>121</v>
      </c>
      <c r="I11" s="191">
        <v>121</v>
      </c>
      <c r="J11" s="191"/>
      <c r="K11" s="135">
        <f t="shared" si="1"/>
        <v>136.66666666666666</v>
      </c>
      <c r="L11" s="135">
        <f t="shared" ca="1" si="0"/>
        <v>4783.333333333333</v>
      </c>
    </row>
    <row r="12" spans="1:28">
      <c r="A12" s="104" t="s">
        <v>134</v>
      </c>
      <c r="B12" s="104">
        <v>1137</v>
      </c>
      <c r="C12" s="140">
        <v>2434</v>
      </c>
      <c r="D12" s="189" t="s">
        <v>135</v>
      </c>
      <c r="E12" s="189" t="s">
        <v>14</v>
      </c>
      <c r="F12" s="189">
        <f t="shared" ca="1" si="2"/>
        <v>167</v>
      </c>
      <c r="G12" s="191">
        <v>310.92</v>
      </c>
      <c r="H12" s="191">
        <v>260</v>
      </c>
      <c r="I12" s="191">
        <v>164</v>
      </c>
      <c r="J12" s="191"/>
      <c r="K12" s="135">
        <f t="shared" si="1"/>
        <v>244.97333333333336</v>
      </c>
      <c r="L12" s="135">
        <f t="shared" ca="1" si="0"/>
        <v>40910.546666666669</v>
      </c>
    </row>
    <row r="13" spans="1:28">
      <c r="A13" s="104"/>
      <c r="B13" s="104"/>
      <c r="C13" s="140">
        <v>5</v>
      </c>
      <c r="D13" s="101" t="s">
        <v>136</v>
      </c>
      <c r="E13" s="101" t="s">
        <v>14</v>
      </c>
      <c r="F13" s="101">
        <v>2</v>
      </c>
      <c r="G13" s="191"/>
      <c r="H13" s="191"/>
      <c r="I13" s="191"/>
      <c r="J13" s="191">
        <v>3416445</v>
      </c>
      <c r="K13" s="135">
        <f t="shared" si="1"/>
        <v>3416445</v>
      </c>
      <c r="L13" s="135">
        <f t="shared" si="0"/>
        <v>6832890</v>
      </c>
    </row>
    <row r="14" spans="1:28">
      <c r="A14" s="104"/>
      <c r="B14" s="104"/>
      <c r="C14" s="140">
        <v>6</v>
      </c>
      <c r="D14" s="101" t="s">
        <v>137</v>
      </c>
      <c r="E14" s="101" t="s">
        <v>138</v>
      </c>
      <c r="F14" s="101">
        <v>307</v>
      </c>
      <c r="G14" s="191"/>
      <c r="H14" s="191"/>
      <c r="I14" s="191"/>
      <c r="J14" s="191">
        <v>329300</v>
      </c>
      <c r="K14" s="135">
        <f t="shared" si="1"/>
        <v>329300</v>
      </c>
      <c r="L14" s="135">
        <f t="shared" si="0"/>
        <v>101095100</v>
      </c>
    </row>
    <row r="15" spans="1:28">
      <c r="A15" s="104" t="s">
        <v>139</v>
      </c>
      <c r="B15" s="104">
        <v>10</v>
      </c>
      <c r="C15" s="140">
        <v>1903</v>
      </c>
      <c r="D15" s="189" t="s">
        <v>140</v>
      </c>
      <c r="E15" s="189" t="s">
        <v>14</v>
      </c>
      <c r="F15" s="189">
        <f ca="1">VLOOKUP(C15,$C$185:$E$228,3,FALSE)</f>
        <v>4</v>
      </c>
      <c r="G15" s="191">
        <v>96470.59</v>
      </c>
      <c r="H15" s="191">
        <v>68750</v>
      </c>
      <c r="I15" s="191">
        <v>96637</v>
      </c>
      <c r="J15" s="191"/>
      <c r="K15" s="135">
        <f t="shared" si="1"/>
        <v>87285.863333333327</v>
      </c>
      <c r="L15" s="135">
        <f t="shared" ca="1" si="0"/>
        <v>349143.45333333331</v>
      </c>
    </row>
    <row r="16" spans="1:28">
      <c r="A16" s="104" t="s">
        <v>141</v>
      </c>
      <c r="B16" s="104">
        <v>7529</v>
      </c>
      <c r="C16" s="140">
        <v>2815</v>
      </c>
      <c r="D16" s="189" t="s">
        <v>142</v>
      </c>
      <c r="E16" s="189" t="s">
        <v>47</v>
      </c>
      <c r="F16" s="189">
        <f ca="1">VLOOKUP(C16,$C$185:$E$228,3,FALSE)</f>
        <v>180</v>
      </c>
      <c r="G16" s="191">
        <v>5567</v>
      </c>
      <c r="H16" s="191">
        <v>5000</v>
      </c>
      <c r="I16" s="191">
        <v>0</v>
      </c>
      <c r="J16" s="191"/>
      <c r="K16" s="135">
        <f t="shared" si="1"/>
        <v>5283.5</v>
      </c>
      <c r="L16" s="135">
        <f t="shared" ca="1" si="0"/>
        <v>951030</v>
      </c>
      <c r="M16" s="266"/>
    </row>
    <row r="17" spans="1:14">
      <c r="A17" s="104" t="s">
        <v>143</v>
      </c>
      <c r="B17" s="104">
        <v>1450</v>
      </c>
      <c r="C17" s="140">
        <v>803</v>
      </c>
      <c r="D17" s="189" t="s">
        <v>144</v>
      </c>
      <c r="E17" s="189" t="s">
        <v>47</v>
      </c>
      <c r="F17" s="189">
        <v>56</v>
      </c>
      <c r="G17" s="191">
        <v>14226.89</v>
      </c>
      <c r="H17" s="191">
        <v>13324</v>
      </c>
      <c r="I17" s="191">
        <v>16881</v>
      </c>
      <c r="J17" s="191"/>
      <c r="K17" s="135">
        <f>AVERAGEIF(G17:J17,"&gt;0")</f>
        <v>14810.63</v>
      </c>
      <c r="L17" s="135">
        <f t="shared" si="0"/>
        <v>829395.27999999991</v>
      </c>
    </row>
    <row r="18" spans="1:14">
      <c r="A18" s="104"/>
      <c r="B18" s="104"/>
      <c r="C18" s="140">
        <v>7</v>
      </c>
      <c r="D18" s="189" t="s">
        <v>145</v>
      </c>
      <c r="E18" s="189" t="s">
        <v>146</v>
      </c>
      <c r="F18" s="189">
        <v>716</v>
      </c>
      <c r="G18" s="191">
        <v>2432.77</v>
      </c>
      <c r="H18" s="191">
        <v>2572</v>
      </c>
      <c r="I18" s="191"/>
      <c r="J18" s="191"/>
      <c r="K18" s="135">
        <f t="shared" si="1"/>
        <v>2502.3850000000002</v>
      </c>
      <c r="L18" s="135">
        <f t="shared" si="0"/>
        <v>1791707.6600000001</v>
      </c>
    </row>
    <row r="19" spans="1:14">
      <c r="A19" s="104" t="s">
        <v>147</v>
      </c>
      <c r="B19" s="104">
        <v>3783</v>
      </c>
      <c r="C19" s="140">
        <v>8</v>
      </c>
      <c r="D19" s="189" t="s">
        <v>148</v>
      </c>
      <c r="E19" s="189" t="s">
        <v>146</v>
      </c>
      <c r="F19" s="189">
        <v>2149</v>
      </c>
      <c r="G19" s="191">
        <v>35077.862999999998</v>
      </c>
      <c r="H19" s="191">
        <v>33947</v>
      </c>
      <c r="I19" s="191"/>
      <c r="J19" s="191"/>
      <c r="K19" s="135">
        <f t="shared" si="1"/>
        <v>34512.431499999999</v>
      </c>
      <c r="L19" s="135">
        <f t="shared" si="0"/>
        <v>74167215.293499991</v>
      </c>
    </row>
    <row r="20" spans="1:14">
      <c r="A20" s="104" t="s">
        <v>149</v>
      </c>
      <c r="B20" s="104">
        <v>8964</v>
      </c>
      <c r="C20" s="140">
        <v>9</v>
      </c>
      <c r="D20" s="189" t="s">
        <v>150</v>
      </c>
      <c r="E20" s="189" t="s">
        <v>146</v>
      </c>
      <c r="F20" s="189">
        <v>1470</v>
      </c>
      <c r="G20" s="191">
        <v>28388.4365</v>
      </c>
      <c r="H20" s="191">
        <v>27473</v>
      </c>
      <c r="I20" s="191"/>
      <c r="J20" s="191"/>
      <c r="K20" s="135">
        <f t="shared" si="1"/>
        <v>27930.718249999998</v>
      </c>
      <c r="L20" s="135">
        <f t="shared" si="0"/>
        <v>41058155.827500001</v>
      </c>
    </row>
    <row r="21" spans="1:14" ht="15.75" thickBot="1">
      <c r="A21" s="104"/>
      <c r="B21" s="104"/>
      <c r="C21" s="140">
        <v>10</v>
      </c>
      <c r="D21" s="189" t="s">
        <v>151</v>
      </c>
      <c r="E21" s="189" t="s">
        <v>14</v>
      </c>
      <c r="F21" s="189">
        <v>76</v>
      </c>
      <c r="G21" s="191"/>
      <c r="H21" s="191"/>
      <c r="I21" s="191"/>
      <c r="J21" s="191">
        <v>6535</v>
      </c>
      <c r="K21" s="135">
        <f t="shared" si="1"/>
        <v>6535</v>
      </c>
      <c r="L21" s="135">
        <f t="shared" si="0"/>
        <v>496660</v>
      </c>
    </row>
    <row r="22" spans="1:14" ht="15.75" thickBot="1">
      <c r="A22" s="104" t="s">
        <v>152</v>
      </c>
      <c r="B22" s="104">
        <v>54</v>
      </c>
      <c r="C22" s="140">
        <v>1222</v>
      </c>
      <c r="D22" t="s">
        <v>153</v>
      </c>
      <c r="E22" s="189" t="s">
        <v>14</v>
      </c>
      <c r="F22" s="189">
        <f ca="1">VLOOKUP(C22,$C$185:$E$229,3,FALSE)</f>
        <v>1</v>
      </c>
      <c r="G22" s="191">
        <v>20966.39</v>
      </c>
      <c r="H22" s="191">
        <v>15193</v>
      </c>
      <c r="I22" s="191">
        <v>19759</v>
      </c>
      <c r="J22" s="191"/>
      <c r="K22" s="135">
        <f t="shared" si="1"/>
        <v>18639.463333333333</v>
      </c>
      <c r="L22" s="135">
        <f t="shared" ca="1" si="0"/>
        <v>18639.463333333333</v>
      </c>
      <c r="N22" s="342"/>
    </row>
    <row r="23" spans="1:14">
      <c r="A23" s="104"/>
      <c r="B23" s="104"/>
      <c r="C23" s="140">
        <v>1214</v>
      </c>
      <c r="D23" s="189" t="s">
        <v>154</v>
      </c>
      <c r="E23" s="189" t="s">
        <v>14</v>
      </c>
      <c r="F23" s="189">
        <f t="shared" ref="F23:F42" ca="1" si="3">VLOOKUP(C23,$C$185:$E$228,3,FALSE)</f>
        <v>7</v>
      </c>
      <c r="G23" s="191">
        <v>25630.25</v>
      </c>
      <c r="H23" s="191">
        <v>23400</v>
      </c>
      <c r="I23" s="191">
        <v>20069.7</v>
      </c>
      <c r="J23" s="191"/>
      <c r="K23" s="135">
        <f t="shared" si="1"/>
        <v>23033.316666666666</v>
      </c>
      <c r="L23" s="135">
        <f t="shared" ca="1" si="0"/>
        <v>161233.21666666667</v>
      </c>
    </row>
    <row r="24" spans="1:14">
      <c r="A24" s="104"/>
      <c r="B24" s="104"/>
      <c r="C24" s="140">
        <v>1202</v>
      </c>
      <c r="D24" s="189" t="s">
        <v>155</v>
      </c>
      <c r="E24" s="189" t="s">
        <v>14</v>
      </c>
      <c r="F24" s="189">
        <f t="shared" ca="1" si="3"/>
        <v>9</v>
      </c>
      <c r="G24" s="191">
        <v>0</v>
      </c>
      <c r="H24" s="191">
        <v>17272</v>
      </c>
      <c r="I24" s="191">
        <v>0</v>
      </c>
      <c r="J24" s="191"/>
      <c r="K24" s="135">
        <f t="shared" si="1"/>
        <v>17272</v>
      </c>
      <c r="L24" s="135">
        <f t="shared" ca="1" si="0"/>
        <v>155448</v>
      </c>
    </row>
    <row r="25" spans="1:14">
      <c r="A25" s="104" t="s">
        <v>156</v>
      </c>
      <c r="B25" s="104">
        <v>50</v>
      </c>
      <c r="C25" s="140">
        <v>1</v>
      </c>
      <c r="D25" s="189" t="s">
        <v>157</v>
      </c>
      <c r="E25" s="189" t="s">
        <v>14</v>
      </c>
      <c r="F25" s="189">
        <f t="shared" ca="1" si="3"/>
        <v>8</v>
      </c>
      <c r="G25" s="193"/>
      <c r="H25" s="193"/>
      <c r="I25" s="193"/>
      <c r="J25" s="193">
        <v>8400</v>
      </c>
      <c r="K25" s="135">
        <f t="shared" si="1"/>
        <v>8400</v>
      </c>
      <c r="L25" s="135">
        <f t="shared" ca="1" si="0"/>
        <v>67200</v>
      </c>
    </row>
    <row r="26" spans="1:14">
      <c r="A26" s="104" t="s">
        <v>158</v>
      </c>
      <c r="B26" s="104">
        <v>50</v>
      </c>
      <c r="C26" s="140">
        <v>2</v>
      </c>
      <c r="D26" s="189" t="s">
        <v>159</v>
      </c>
      <c r="E26" s="189" t="s">
        <v>14</v>
      </c>
      <c r="F26" s="189">
        <f t="shared" ca="1" si="3"/>
        <v>8</v>
      </c>
      <c r="G26" s="191">
        <v>1681.51</v>
      </c>
      <c r="H26" s="191">
        <v>1820</v>
      </c>
      <c r="I26" s="191">
        <v>1573.29</v>
      </c>
      <c r="J26" s="191"/>
      <c r="K26" s="135">
        <f t="shared" si="1"/>
        <v>1691.6000000000001</v>
      </c>
      <c r="L26" s="135">
        <f t="shared" ca="1" si="0"/>
        <v>13532.800000000001</v>
      </c>
    </row>
    <row r="27" spans="1:14">
      <c r="A27" s="104" t="s">
        <v>160</v>
      </c>
      <c r="B27" s="104">
        <v>38</v>
      </c>
      <c r="C27" s="140">
        <v>1021</v>
      </c>
      <c r="D27" s="189" t="s">
        <v>161</v>
      </c>
      <c r="E27" s="189" t="s">
        <v>14</v>
      </c>
      <c r="F27" s="189">
        <f t="shared" ca="1" si="3"/>
        <v>42</v>
      </c>
      <c r="G27" s="191">
        <v>3521.01</v>
      </c>
      <c r="H27" s="191">
        <v>2210</v>
      </c>
      <c r="I27" s="191">
        <v>6099</v>
      </c>
      <c r="J27" s="191"/>
      <c r="K27" s="135">
        <f t="shared" si="1"/>
        <v>3943.3366666666666</v>
      </c>
      <c r="L27" s="135">
        <f t="shared" ca="1" si="0"/>
        <v>165620.13999999998</v>
      </c>
    </row>
    <row r="28" spans="1:14">
      <c r="A28" s="104" t="s">
        <v>162</v>
      </c>
      <c r="B28" s="104">
        <v>448</v>
      </c>
      <c r="C28" s="140">
        <v>41062</v>
      </c>
      <c r="D28" s="189" t="s">
        <v>163</v>
      </c>
      <c r="E28" s="189" t="s">
        <v>14</v>
      </c>
      <c r="F28" s="189">
        <f t="shared" ca="1" si="3"/>
        <v>4</v>
      </c>
      <c r="G28" s="191">
        <v>6243.7</v>
      </c>
      <c r="H28" s="191">
        <v>0</v>
      </c>
      <c r="I28" s="191">
        <v>0</v>
      </c>
      <c r="J28" s="191"/>
      <c r="K28" s="135">
        <f t="shared" si="1"/>
        <v>6243.7</v>
      </c>
      <c r="L28" s="135">
        <f t="shared" ca="1" si="0"/>
        <v>24974.799999999999</v>
      </c>
    </row>
    <row r="29" spans="1:14">
      <c r="A29" s="104" t="s">
        <v>164</v>
      </c>
      <c r="B29" s="104">
        <v>275</v>
      </c>
      <c r="C29" s="140">
        <v>3</v>
      </c>
      <c r="D29" s="189" t="s">
        <v>165</v>
      </c>
      <c r="E29" s="189" t="s">
        <v>14</v>
      </c>
      <c r="F29" s="189">
        <f t="shared" ca="1" si="3"/>
        <v>4</v>
      </c>
      <c r="G29" s="191">
        <v>20336.13</v>
      </c>
      <c r="H29" s="191">
        <v>23887</v>
      </c>
      <c r="I29" s="191">
        <v>17726</v>
      </c>
      <c r="J29" s="191"/>
      <c r="K29" s="135">
        <f t="shared" si="1"/>
        <v>20649.710000000003</v>
      </c>
      <c r="L29" s="135">
        <f t="shared" ca="1" si="0"/>
        <v>82598.840000000011</v>
      </c>
    </row>
    <row r="30" spans="1:14">
      <c r="A30" s="104" t="s">
        <v>166</v>
      </c>
      <c r="B30" s="104">
        <v>8</v>
      </c>
      <c r="C30" s="140">
        <v>268</v>
      </c>
      <c r="D30" s="189" t="s">
        <v>167</v>
      </c>
      <c r="E30" s="189" t="s">
        <v>14</v>
      </c>
      <c r="F30" s="189">
        <f t="shared" ca="1" si="3"/>
        <v>27</v>
      </c>
      <c r="G30" s="191">
        <v>123075.63</v>
      </c>
      <c r="H30" s="191">
        <v>130584</v>
      </c>
      <c r="I30" s="191">
        <v>108307</v>
      </c>
      <c r="J30" s="191"/>
      <c r="K30" s="135">
        <f t="shared" si="1"/>
        <v>120655.54333333333</v>
      </c>
      <c r="L30" s="135">
        <f t="shared" ca="1" si="0"/>
        <v>3257699.67</v>
      </c>
    </row>
    <row r="31" spans="1:14">
      <c r="A31" s="104" t="s">
        <v>168</v>
      </c>
      <c r="B31" s="104">
        <v>177</v>
      </c>
      <c r="C31" s="140">
        <v>332</v>
      </c>
      <c r="D31" s="189" t="s">
        <v>169</v>
      </c>
      <c r="E31" s="189" t="s">
        <v>14</v>
      </c>
      <c r="F31" s="189">
        <f t="shared" ca="1" si="3"/>
        <v>19</v>
      </c>
      <c r="G31" s="191">
        <v>0</v>
      </c>
      <c r="H31" s="191">
        <v>16635</v>
      </c>
      <c r="I31" s="191">
        <v>0</v>
      </c>
      <c r="J31" s="191"/>
      <c r="K31" s="135">
        <f t="shared" si="1"/>
        <v>16635</v>
      </c>
      <c r="L31" s="135">
        <f t="shared" ca="1" si="0"/>
        <v>316065</v>
      </c>
    </row>
    <row r="32" spans="1:14">
      <c r="A32" s="104" t="s">
        <v>170</v>
      </c>
      <c r="B32" s="104">
        <v>283</v>
      </c>
      <c r="C32" s="140">
        <v>333</v>
      </c>
      <c r="D32" s="189" t="s">
        <v>171</v>
      </c>
      <c r="E32" s="189" t="s">
        <v>14</v>
      </c>
      <c r="F32" s="189">
        <f t="shared" ca="1" si="3"/>
        <v>16</v>
      </c>
      <c r="G32" s="191">
        <v>20697.48</v>
      </c>
      <c r="H32" s="191">
        <v>16635</v>
      </c>
      <c r="I32" s="191">
        <v>18317</v>
      </c>
      <c r="J32" s="191"/>
      <c r="K32" s="135">
        <f t="shared" si="1"/>
        <v>18549.826666666664</v>
      </c>
      <c r="L32" s="135">
        <f t="shared" ca="1" si="0"/>
        <v>296797.22666666663</v>
      </c>
    </row>
    <row r="33" spans="1:16">
      <c r="A33" s="104"/>
      <c r="B33" s="104"/>
      <c r="C33" s="140">
        <v>1601</v>
      </c>
      <c r="D33" s="189" t="s">
        <v>172</v>
      </c>
      <c r="E33" s="189" t="s">
        <v>14</v>
      </c>
      <c r="F33" s="189">
        <f t="shared" ca="1" si="3"/>
        <v>10</v>
      </c>
      <c r="G33" s="191"/>
      <c r="H33" s="191"/>
      <c r="I33" s="191"/>
      <c r="J33" s="191">
        <v>12750</v>
      </c>
      <c r="K33" s="135">
        <f t="shared" si="1"/>
        <v>12750</v>
      </c>
      <c r="L33" s="135">
        <f t="shared" ca="1" si="0"/>
        <v>127500</v>
      </c>
    </row>
    <row r="34" spans="1:16" ht="15.75" customHeight="1">
      <c r="A34" s="104" t="s">
        <v>173</v>
      </c>
      <c r="B34" s="104">
        <v>199</v>
      </c>
      <c r="C34" s="140">
        <v>2102</v>
      </c>
      <c r="D34" s="189" t="s">
        <v>174</v>
      </c>
      <c r="E34" s="189" t="s">
        <v>14</v>
      </c>
      <c r="F34" s="189">
        <f t="shared" ca="1" si="3"/>
        <v>12</v>
      </c>
      <c r="G34" s="191">
        <v>11445.38</v>
      </c>
      <c r="H34" s="191">
        <v>5337</v>
      </c>
      <c r="I34" s="191">
        <v>7760</v>
      </c>
      <c r="J34" s="191"/>
      <c r="K34" s="135">
        <f t="shared" si="1"/>
        <v>8180.7933333333322</v>
      </c>
      <c r="L34" s="135">
        <f t="shared" ca="1" si="0"/>
        <v>98169.51999999999</v>
      </c>
    </row>
    <row r="35" spans="1:16">
      <c r="A35" s="104" t="s">
        <v>175</v>
      </c>
      <c r="B35" s="104">
        <v>23</v>
      </c>
      <c r="C35" s="140">
        <v>2103</v>
      </c>
      <c r="D35" s="189" t="s">
        <v>176</v>
      </c>
      <c r="E35" s="189" t="s">
        <v>14</v>
      </c>
      <c r="F35" s="189">
        <f t="shared" ca="1" si="3"/>
        <v>18</v>
      </c>
      <c r="G35" s="191"/>
      <c r="H35" s="191"/>
      <c r="I35" s="191"/>
      <c r="J35" s="191">
        <v>8500</v>
      </c>
      <c r="K35" s="135">
        <f t="shared" si="1"/>
        <v>8500</v>
      </c>
      <c r="L35" s="135">
        <f t="shared" ref="L35:L58" ca="1" si="4">K35*F35</f>
        <v>153000</v>
      </c>
    </row>
    <row r="36" spans="1:16">
      <c r="A36" s="104"/>
      <c r="B36" s="104"/>
      <c r="C36" s="140">
        <v>2105</v>
      </c>
      <c r="D36" s="189" t="s">
        <v>177</v>
      </c>
      <c r="E36" s="189" t="s">
        <v>14</v>
      </c>
      <c r="F36" s="189">
        <f t="shared" ca="1" si="3"/>
        <v>3</v>
      </c>
      <c r="G36" s="191"/>
      <c r="H36" s="191"/>
      <c r="I36" s="191"/>
      <c r="J36" s="191">
        <v>9200</v>
      </c>
      <c r="K36" s="135">
        <f t="shared" si="1"/>
        <v>9200</v>
      </c>
      <c r="L36" s="135">
        <f t="shared" ca="1" si="4"/>
        <v>27600</v>
      </c>
    </row>
    <row r="37" spans="1:16">
      <c r="A37" s="104" t="s">
        <v>178</v>
      </c>
      <c r="B37" s="104">
        <v>73</v>
      </c>
      <c r="C37" s="140">
        <v>511</v>
      </c>
      <c r="D37" s="189" t="s">
        <v>179</v>
      </c>
      <c r="E37" s="189" t="s">
        <v>14</v>
      </c>
      <c r="F37" s="189">
        <f t="shared" ca="1" si="3"/>
        <v>10</v>
      </c>
      <c r="G37" s="191">
        <v>16504</v>
      </c>
      <c r="H37" s="191">
        <v>8500</v>
      </c>
      <c r="I37" s="191">
        <v>0</v>
      </c>
      <c r="J37" s="191">
        <v>0</v>
      </c>
      <c r="K37" s="135">
        <f t="shared" si="1"/>
        <v>12502</v>
      </c>
      <c r="L37" s="135">
        <f t="shared" ca="1" si="4"/>
        <v>125020</v>
      </c>
    </row>
    <row r="38" spans="1:16">
      <c r="A38" s="104" t="s">
        <v>180</v>
      </c>
      <c r="B38" s="104">
        <v>40</v>
      </c>
      <c r="C38" s="140">
        <v>512</v>
      </c>
      <c r="D38" s="189" t="s">
        <v>181</v>
      </c>
      <c r="E38" s="189" t="s">
        <v>14</v>
      </c>
      <c r="F38" s="189">
        <f t="shared" ca="1" si="3"/>
        <v>10</v>
      </c>
      <c r="G38" s="191"/>
      <c r="H38" s="191"/>
      <c r="I38" s="191"/>
      <c r="J38" s="191">
        <v>11550</v>
      </c>
      <c r="K38" s="135">
        <f t="shared" si="1"/>
        <v>11550</v>
      </c>
      <c r="L38" s="135">
        <f t="shared" ca="1" si="4"/>
        <v>115500</v>
      </c>
    </row>
    <row r="39" spans="1:16">
      <c r="A39" s="104" t="s">
        <v>182</v>
      </c>
      <c r="B39" s="104">
        <v>754</v>
      </c>
      <c r="C39" s="140">
        <v>771</v>
      </c>
      <c r="D39" s="189" t="s">
        <v>183</v>
      </c>
      <c r="E39" s="189" t="s">
        <v>14</v>
      </c>
      <c r="F39" s="189">
        <f t="shared" ca="1" si="3"/>
        <v>36</v>
      </c>
      <c r="G39" s="193">
        <v>31684.87</v>
      </c>
      <c r="H39" s="193">
        <v>30355</v>
      </c>
      <c r="I39" s="193">
        <v>45571</v>
      </c>
      <c r="J39" s="193"/>
      <c r="K39" s="135">
        <f t="shared" si="1"/>
        <v>35870.29</v>
      </c>
      <c r="L39" s="135">
        <f t="shared" ca="1" si="4"/>
        <v>1291330.44</v>
      </c>
    </row>
    <row r="40" spans="1:16">
      <c r="A40" s="104"/>
      <c r="B40" s="104"/>
      <c r="C40" s="140">
        <v>711</v>
      </c>
      <c r="D40" s="189" t="s">
        <v>184</v>
      </c>
      <c r="E40" s="189" t="s">
        <v>14</v>
      </c>
      <c r="F40" s="189">
        <f t="shared" ca="1" si="3"/>
        <v>42</v>
      </c>
      <c r="G40" s="193">
        <v>31684.87</v>
      </c>
      <c r="H40" s="193">
        <v>30355</v>
      </c>
      <c r="I40" s="193">
        <v>45571</v>
      </c>
      <c r="J40" s="193"/>
      <c r="K40" s="135">
        <f t="shared" si="1"/>
        <v>35870.29</v>
      </c>
      <c r="L40" s="135">
        <f t="shared" ca="1" si="4"/>
        <v>1506552.18</v>
      </c>
    </row>
    <row r="41" spans="1:16">
      <c r="A41" s="104" t="s">
        <v>185</v>
      </c>
      <c r="B41" s="104">
        <v>72</v>
      </c>
      <c r="C41" s="140">
        <v>701</v>
      </c>
      <c r="D41" s="189" t="s">
        <v>186</v>
      </c>
      <c r="E41" s="189" t="s">
        <v>14</v>
      </c>
      <c r="F41" s="189">
        <f t="shared" ca="1" si="3"/>
        <v>4</v>
      </c>
      <c r="G41" s="191"/>
      <c r="H41" s="191"/>
      <c r="I41" s="191"/>
      <c r="J41" s="191">
        <v>5000</v>
      </c>
      <c r="K41" s="135">
        <f t="shared" si="1"/>
        <v>5000</v>
      </c>
      <c r="L41" s="135">
        <f t="shared" ca="1" si="4"/>
        <v>20000</v>
      </c>
    </row>
    <row r="42" spans="1:16">
      <c r="A42" s="104"/>
      <c r="B42" s="104"/>
      <c r="C42" s="140">
        <v>1101</v>
      </c>
      <c r="D42" s="189" t="s">
        <v>187</v>
      </c>
      <c r="E42" s="189" t="s">
        <v>14</v>
      </c>
      <c r="F42" s="189">
        <f t="shared" ca="1" si="3"/>
        <v>9</v>
      </c>
      <c r="G42" s="191">
        <v>0</v>
      </c>
      <c r="H42" s="191">
        <v>1788</v>
      </c>
      <c r="I42" s="191">
        <v>0</v>
      </c>
      <c r="J42" s="191">
        <v>0</v>
      </c>
      <c r="K42" s="135">
        <f t="shared" si="1"/>
        <v>1788</v>
      </c>
      <c r="L42" s="135">
        <f t="shared" ca="1" si="4"/>
        <v>16092</v>
      </c>
    </row>
    <row r="43" spans="1:16">
      <c r="A43" s="104"/>
      <c r="B43" s="104"/>
      <c r="C43" s="140">
        <v>11</v>
      </c>
      <c r="D43" s="189" t="s">
        <v>188</v>
      </c>
      <c r="E43" s="189" t="s">
        <v>14</v>
      </c>
      <c r="F43" s="189">
        <v>20</v>
      </c>
      <c r="G43" s="191"/>
      <c r="H43" s="191"/>
      <c r="I43" s="191"/>
      <c r="J43" s="194">
        <v>458379</v>
      </c>
      <c r="K43" s="135">
        <f t="shared" si="1"/>
        <v>458379</v>
      </c>
      <c r="L43" s="135">
        <f t="shared" si="4"/>
        <v>9167580</v>
      </c>
    </row>
    <row r="44" spans="1:16">
      <c r="A44" s="104" t="s">
        <v>189</v>
      </c>
      <c r="B44" s="104">
        <v>45</v>
      </c>
      <c r="C44" s="140">
        <v>1803</v>
      </c>
      <c r="D44" s="189" t="s">
        <v>190</v>
      </c>
      <c r="E44" s="189" t="s">
        <v>14</v>
      </c>
      <c r="F44" s="189">
        <f t="shared" ref="F44:F49" ca="1" si="5">VLOOKUP(C44,$C$185:$E$228,3,FALSE)</f>
        <v>1</v>
      </c>
      <c r="G44" s="191"/>
      <c r="H44" s="191"/>
      <c r="I44" s="191"/>
      <c r="J44" s="191">
        <v>31450</v>
      </c>
      <c r="K44" s="135">
        <f t="shared" si="1"/>
        <v>31450</v>
      </c>
      <c r="L44" s="135">
        <f t="shared" ca="1" si="4"/>
        <v>31450</v>
      </c>
    </row>
    <row r="45" spans="1:16">
      <c r="A45" s="104" t="s">
        <v>191</v>
      </c>
      <c r="B45" s="104">
        <v>59</v>
      </c>
      <c r="C45" s="140">
        <v>2014</v>
      </c>
      <c r="D45" s="189" t="s">
        <v>192</v>
      </c>
      <c r="E45" s="189" t="s">
        <v>14</v>
      </c>
      <c r="F45" s="189">
        <f t="shared" ca="1" si="5"/>
        <v>35</v>
      </c>
      <c r="G45" s="191">
        <v>1571</v>
      </c>
      <c r="H45" s="191">
        <v>1254</v>
      </c>
      <c r="I45" s="191">
        <v>1386</v>
      </c>
      <c r="J45" s="191"/>
      <c r="K45" s="135">
        <f t="shared" si="1"/>
        <v>1403.6666666666667</v>
      </c>
      <c r="L45" s="135">
        <f t="shared" ca="1" si="4"/>
        <v>49128.333333333336</v>
      </c>
    </row>
    <row r="46" spans="1:16">
      <c r="A46" s="104" t="s">
        <v>193</v>
      </c>
      <c r="B46" s="104">
        <v>168</v>
      </c>
      <c r="C46" s="140">
        <v>2034</v>
      </c>
      <c r="D46" s="189" t="s">
        <v>194</v>
      </c>
      <c r="E46" s="189" t="s">
        <v>14</v>
      </c>
      <c r="F46" s="189">
        <f t="shared" ca="1" si="5"/>
        <v>30</v>
      </c>
      <c r="G46" s="191">
        <v>6462</v>
      </c>
      <c r="H46" s="191">
        <v>5395</v>
      </c>
      <c r="I46" s="191">
        <v>5639</v>
      </c>
      <c r="J46" s="191"/>
      <c r="K46" s="135">
        <f t="shared" si="1"/>
        <v>5832</v>
      </c>
      <c r="L46" s="135">
        <f t="shared" ca="1" si="4"/>
        <v>174960</v>
      </c>
      <c r="N46">
        <f>IF(G46,0,D107)</f>
        <v>0</v>
      </c>
      <c r="O46">
        <f>IF(H46,0,D107)</f>
        <v>0</v>
      </c>
      <c r="P46">
        <f>IF(I46,0,D107)</f>
        <v>0</v>
      </c>
    </row>
    <row r="47" spans="1:16">
      <c r="A47" s="104" t="s">
        <v>195</v>
      </c>
      <c r="B47" s="104">
        <v>808</v>
      </c>
      <c r="C47" s="140">
        <v>2201</v>
      </c>
      <c r="D47" s="189" t="s">
        <v>196</v>
      </c>
      <c r="E47" s="189" t="s">
        <v>14</v>
      </c>
      <c r="F47" s="189">
        <f t="shared" ca="1" si="5"/>
        <v>2</v>
      </c>
      <c r="G47" s="191"/>
      <c r="H47" s="191"/>
      <c r="I47" s="191"/>
      <c r="J47" s="191">
        <v>6450</v>
      </c>
      <c r="K47" s="135">
        <f t="shared" si="1"/>
        <v>6450</v>
      </c>
      <c r="L47" s="135">
        <f t="shared" ca="1" si="4"/>
        <v>12900</v>
      </c>
      <c r="N47" t="str">
        <f>IF(G47,0,D108)</f>
        <v>GRAPA TERMINAL O DE RETENCIÓN EN ACERO GALVANIZADO. CONDUCTORES AWG-MCM 6 - 2/0. 6000 KGF.</v>
      </c>
      <c r="O47" t="str">
        <f>IF(H47,0,D108)</f>
        <v>GRAPA TERMINAL O DE RETENCIÓN EN ACERO GALVANIZADO. CONDUCTORES AWG-MCM 6 - 2/0. 6000 KGF.</v>
      </c>
      <c r="P47" t="str">
        <f>IF(I47,0,D108)</f>
        <v>GRAPA TERMINAL O DE RETENCIÓN EN ACERO GALVANIZADO. CONDUCTORES AWG-MCM 6 - 2/0. 6000 KGF.</v>
      </c>
    </row>
    <row r="48" spans="1:16">
      <c r="A48" s="104"/>
      <c r="B48" s="104"/>
      <c r="C48" s="140">
        <v>2204</v>
      </c>
      <c r="D48" s="189" t="s">
        <v>197</v>
      </c>
      <c r="E48" s="189" t="s">
        <v>14</v>
      </c>
      <c r="F48" s="189">
        <f t="shared" ca="1" si="5"/>
        <v>2</v>
      </c>
      <c r="G48" s="195">
        <v>10655</v>
      </c>
      <c r="H48" s="195">
        <v>9353</v>
      </c>
      <c r="I48" s="195">
        <v>12444</v>
      </c>
      <c r="J48" s="191"/>
      <c r="K48" s="135">
        <f t="shared" si="1"/>
        <v>10817.333333333334</v>
      </c>
      <c r="L48" s="135">
        <f t="shared" ca="1" si="4"/>
        <v>21634.666666666668</v>
      </c>
    </row>
    <row r="49" spans="1:23">
      <c r="A49" s="104"/>
      <c r="B49" s="104"/>
      <c r="C49" s="140">
        <v>1661</v>
      </c>
      <c r="D49" s="189" t="s">
        <v>198</v>
      </c>
      <c r="E49" s="189" t="s">
        <v>14</v>
      </c>
      <c r="F49" s="189">
        <f t="shared" ca="1" si="5"/>
        <v>4</v>
      </c>
      <c r="G49" s="191">
        <v>4000</v>
      </c>
      <c r="H49" s="191">
        <v>0</v>
      </c>
      <c r="I49" s="191">
        <v>8638</v>
      </c>
      <c r="J49" s="191"/>
      <c r="K49" s="135">
        <f t="shared" si="1"/>
        <v>6319</v>
      </c>
      <c r="L49" s="135">
        <f t="shared" ca="1" si="4"/>
        <v>25276</v>
      </c>
      <c r="N49">
        <f>IF(G49,0,D110)</f>
        <v>0</v>
      </c>
      <c r="O49" t="str">
        <f>IF(H49,0,D110)</f>
        <v>ESLABÓN EN U CON PASADOR. DIMENSIONES 51 MM 8000 KGF</v>
      </c>
      <c r="P49">
        <f>IF(I49,0,D110)</f>
        <v>0</v>
      </c>
    </row>
    <row r="50" spans="1:23">
      <c r="A50" s="104" t="s">
        <v>199</v>
      </c>
      <c r="B50" s="104">
        <v>2</v>
      </c>
      <c r="C50" s="140">
        <v>12</v>
      </c>
      <c r="D50" s="189" t="s">
        <v>200</v>
      </c>
      <c r="E50" s="189" t="s">
        <v>14</v>
      </c>
      <c r="F50" s="189">
        <v>2</v>
      </c>
      <c r="G50" s="191"/>
      <c r="H50" s="191">
        <v>2073445</v>
      </c>
      <c r="I50" s="191"/>
      <c r="J50" s="191"/>
      <c r="K50" s="135">
        <f t="shared" si="1"/>
        <v>2073445</v>
      </c>
      <c r="L50" s="135">
        <f t="shared" si="4"/>
        <v>4146890</v>
      </c>
    </row>
    <row r="51" spans="1:23">
      <c r="A51" s="104" t="s">
        <v>201</v>
      </c>
      <c r="B51" s="104">
        <v>5</v>
      </c>
      <c r="C51" s="140">
        <v>13</v>
      </c>
      <c r="D51" s="189" t="s">
        <v>202</v>
      </c>
      <c r="E51" s="189" t="s">
        <v>14</v>
      </c>
      <c r="F51" s="189">
        <v>1</v>
      </c>
      <c r="G51" s="191">
        <v>2941176</v>
      </c>
      <c r="H51" s="191">
        <v>2859400</v>
      </c>
      <c r="I51" s="191">
        <v>3339491</v>
      </c>
      <c r="J51" s="191"/>
      <c r="K51" s="135">
        <f t="shared" si="1"/>
        <v>3046689</v>
      </c>
      <c r="L51" s="135">
        <f t="shared" si="4"/>
        <v>3046689</v>
      </c>
    </row>
    <row r="52" spans="1:23">
      <c r="A52" s="104"/>
      <c r="B52" s="104"/>
      <c r="C52" s="140">
        <v>14</v>
      </c>
      <c r="D52" s="189" t="s">
        <v>203</v>
      </c>
      <c r="E52" s="189" t="s">
        <v>14</v>
      </c>
      <c r="F52" s="189">
        <v>2</v>
      </c>
      <c r="G52" s="191">
        <v>5181848.74</v>
      </c>
      <c r="H52" s="191">
        <v>4210252</v>
      </c>
      <c r="I52" s="191"/>
      <c r="J52" s="191"/>
      <c r="K52" s="135">
        <f t="shared" si="1"/>
        <v>4696050.37</v>
      </c>
      <c r="L52" s="135">
        <f t="shared" si="4"/>
        <v>9392100.7400000002</v>
      </c>
    </row>
    <row r="53" spans="1:23">
      <c r="A53" s="104"/>
      <c r="B53" s="104"/>
      <c r="C53" s="140">
        <v>4</v>
      </c>
      <c r="D53" s="189" t="s">
        <v>204</v>
      </c>
      <c r="E53" s="189" t="s">
        <v>14</v>
      </c>
      <c r="F53" s="189">
        <f ca="1">VLOOKUP(C53,$C$185:$E$228,3,FALSE)</f>
        <v>8</v>
      </c>
      <c r="G53" s="191"/>
      <c r="H53" s="191"/>
      <c r="I53" s="191"/>
      <c r="J53" s="191">
        <v>600</v>
      </c>
      <c r="K53" s="135">
        <f t="shared" si="1"/>
        <v>600</v>
      </c>
      <c r="L53" s="135">
        <f t="shared" ca="1" si="4"/>
        <v>4800</v>
      </c>
      <c r="N53" t="str">
        <f>IF(G53,0,D111)</f>
        <v>PERNO DE MÁQUINA DE HIERRO GALVANIZADO CON CABEZA Y TUERCA CUADRADA. DIAMETRO 13 MM. LARGO 51 MM.</v>
      </c>
      <c r="O53" t="str">
        <f>IF(H53,0,D111)</f>
        <v>PERNO DE MÁQUINA DE HIERRO GALVANIZADO CON CABEZA Y TUERCA CUADRADA. DIAMETRO 13 MM. LARGO 51 MM.</v>
      </c>
      <c r="P53" t="str">
        <f>IF(I53,0,D111)</f>
        <v>PERNO DE MÁQUINA DE HIERRO GALVANIZADO CON CABEZA Y TUERCA CUADRADA. DIAMETRO 13 MM. LARGO 51 MM.</v>
      </c>
    </row>
    <row r="54" spans="1:23">
      <c r="A54" s="104" t="s">
        <v>205</v>
      </c>
      <c r="B54" s="104">
        <v>248</v>
      </c>
      <c r="C54" s="104">
        <v>2512</v>
      </c>
      <c r="D54" s="101" t="s">
        <v>206</v>
      </c>
      <c r="E54" s="101" t="s">
        <v>14</v>
      </c>
      <c r="F54" s="101">
        <f ca="1">VLOOKUP(C54,$C$185:$E$228,3,FALSE)</f>
        <v>42</v>
      </c>
      <c r="G54" s="191">
        <v>15840</v>
      </c>
      <c r="H54" s="191">
        <v>13170</v>
      </c>
      <c r="I54" s="191">
        <v>14286</v>
      </c>
      <c r="J54" s="191"/>
      <c r="K54" s="135">
        <f t="shared" si="1"/>
        <v>14432</v>
      </c>
      <c r="L54" s="135">
        <f t="shared" ca="1" si="4"/>
        <v>606144</v>
      </c>
      <c r="N54">
        <f>IF(G54,0,D112)</f>
        <v>0</v>
      </c>
      <c r="O54">
        <f>IF(H54,0,D112)</f>
        <v>0</v>
      </c>
      <c r="P54">
        <f>IF(I54,0,D112)</f>
        <v>0</v>
      </c>
    </row>
    <row r="55" spans="1:23">
      <c r="A55" s="104" t="s">
        <v>207</v>
      </c>
      <c r="B55" s="104">
        <v>146</v>
      </c>
      <c r="C55" s="104">
        <v>2601</v>
      </c>
      <c r="D55" s="101" t="s">
        <v>208</v>
      </c>
      <c r="E55" s="101" t="s">
        <v>14</v>
      </c>
      <c r="F55" s="101">
        <f ca="1">VLOOKUP(C55,$C$185:$E$228,3,FALSE)</f>
        <v>9</v>
      </c>
      <c r="G55" s="191">
        <v>0</v>
      </c>
      <c r="H55" s="191">
        <v>39879</v>
      </c>
      <c r="I55" s="191">
        <v>0</v>
      </c>
      <c r="J55" s="191"/>
      <c r="K55" s="135">
        <f t="shared" si="1"/>
        <v>39879</v>
      </c>
      <c r="L55" s="135">
        <f t="shared" ca="1" si="4"/>
        <v>358911</v>
      </c>
      <c r="N55" t="str">
        <f>IF(G55,0,D113)</f>
        <v>ESPÁRRAGO DE HIERRO GALVANIZADO ROSCADO EN TODA SU LONGITUD, 4 TUERCAS. DIAMETRO 16 MM LONGITUD 458 MM</v>
      </c>
      <c r="O55">
        <f>IF(H55,0,D113)</f>
        <v>0</v>
      </c>
      <c r="P55" t="str">
        <f>IF(I55,0,D113)</f>
        <v>ESPÁRRAGO DE HIERRO GALVANIZADO ROSCADO EN TODA SU LONGITUD, 4 TUERCAS. DIAMETRO 16 MM LONGITUD 458 MM</v>
      </c>
    </row>
    <row r="56" spans="1:23">
      <c r="A56" s="104" t="s">
        <v>209</v>
      </c>
      <c r="B56" s="104">
        <v>96</v>
      </c>
      <c r="C56" s="104">
        <v>1411</v>
      </c>
      <c r="D56" s="101" t="s">
        <v>210</v>
      </c>
      <c r="E56" s="101" t="s">
        <v>14</v>
      </c>
      <c r="F56" s="101">
        <f ca="1">VLOOKUP(C56,$C$185:$E$228,3,FALSE)</f>
        <v>4</v>
      </c>
      <c r="G56" s="191">
        <v>50924</v>
      </c>
      <c r="H56" s="191">
        <v>39879</v>
      </c>
      <c r="I56" s="191">
        <v>142857</v>
      </c>
      <c r="J56" s="191"/>
      <c r="K56" s="135">
        <f t="shared" si="1"/>
        <v>77886.666666666672</v>
      </c>
      <c r="L56" s="135">
        <f t="shared" ca="1" si="4"/>
        <v>311546.66666666669</v>
      </c>
      <c r="N56">
        <f>IF(G56,0,D114)</f>
        <v>0</v>
      </c>
      <c r="O56">
        <f>IF(H56,0,D114)</f>
        <v>0</v>
      </c>
      <c r="P56">
        <f>IF(I56,0,D114)</f>
        <v>0</v>
      </c>
      <c r="V56" s="99">
        <v>0</v>
      </c>
      <c r="W56" s="98">
        <v>3400</v>
      </c>
    </row>
    <row r="57" spans="1:23">
      <c r="A57" s="104" t="s">
        <v>211</v>
      </c>
      <c r="B57" s="104">
        <v>4</v>
      </c>
      <c r="C57" s="104">
        <v>2701</v>
      </c>
      <c r="D57" s="101" t="s">
        <v>212</v>
      </c>
      <c r="E57" s="101" t="s">
        <v>14</v>
      </c>
      <c r="F57" s="101">
        <f ca="1">VLOOKUP(C57,$C$185:$E$228,3,FALSE)</f>
        <v>9</v>
      </c>
      <c r="G57" s="191">
        <v>0</v>
      </c>
      <c r="H57" s="191">
        <v>21001</v>
      </c>
      <c r="I57" s="191">
        <v>0</v>
      </c>
      <c r="J57" s="191"/>
      <c r="K57" s="135">
        <f t="shared" si="1"/>
        <v>21001</v>
      </c>
      <c r="L57" s="335">
        <f t="shared" ca="1" si="4"/>
        <v>189009</v>
      </c>
      <c r="N57" t="str">
        <f>IF(G57,0,D115)</f>
        <v>ARANDELA DE PRESIÓN DE Ø= 26 MM PARA PERNO Ø= 16 MM (5/8")</v>
      </c>
      <c r="O57">
        <f>IF(H57,0,D115)</f>
        <v>0</v>
      </c>
      <c r="P57" t="str">
        <f>IF(I57,0,D115)</f>
        <v>ARANDELA DE PRESIÓN DE Ø= 26 MM PARA PERNO Ø= 16 MM (5/8")</v>
      </c>
      <c r="V57" s="99">
        <v>0</v>
      </c>
      <c r="W57" s="99">
        <v>81137</v>
      </c>
    </row>
    <row r="58" spans="1:23" ht="15.75" thickBot="1">
      <c r="A58" s="104"/>
      <c r="B58" s="104"/>
      <c r="C58" s="104">
        <v>15</v>
      </c>
      <c r="D58" s="101" t="s">
        <v>213</v>
      </c>
      <c r="E58" s="101" t="s">
        <v>214</v>
      </c>
      <c r="F58" s="101">
        <v>3.76</v>
      </c>
      <c r="G58" s="191"/>
      <c r="H58" s="191"/>
      <c r="I58" s="191"/>
      <c r="J58" s="191">
        <v>645156</v>
      </c>
      <c r="K58" s="135">
        <f t="shared" si="1"/>
        <v>645156</v>
      </c>
      <c r="L58" s="335">
        <f t="shared" si="4"/>
        <v>2425786.56</v>
      </c>
      <c r="V58" s="99"/>
      <c r="W58" s="98"/>
    </row>
    <row r="59" spans="1:23" ht="15.75" thickBot="1">
      <c r="B59" s="197"/>
      <c r="G59" s="98"/>
      <c r="I59" s="98"/>
      <c r="J59" s="198"/>
      <c r="K59" s="199"/>
      <c r="L59" s="336">
        <f ca="1">SUM(L3:L58)</f>
        <v>276412667.31766671</v>
      </c>
      <c r="V59" s="99">
        <v>113243.7</v>
      </c>
      <c r="W59" s="98">
        <v>45438</v>
      </c>
    </row>
    <row r="60" spans="1:23" ht="29.25" customHeight="1">
      <c r="B60" s="197"/>
      <c r="G60" s="98"/>
      <c r="I60" s="98"/>
      <c r="J60" s="198"/>
      <c r="K60" s="199"/>
      <c r="L60" s="98"/>
      <c r="V60" s="99">
        <v>77352.94</v>
      </c>
      <c r="W60" s="99">
        <v>43788</v>
      </c>
    </row>
    <row r="61" spans="1:23" ht="29.25" customHeight="1">
      <c r="B61" s="197"/>
      <c r="G61" s="98"/>
      <c r="I61" s="98"/>
      <c r="J61" s="198"/>
      <c r="K61" s="199"/>
      <c r="L61" s="98"/>
      <c r="V61" s="99">
        <v>0</v>
      </c>
      <c r="W61" s="98">
        <v>5313</v>
      </c>
    </row>
    <row r="62" spans="1:23">
      <c r="B62" s="197"/>
      <c r="G62" s="98"/>
      <c r="I62" s="98"/>
      <c r="J62" s="198"/>
      <c r="K62" s="199"/>
      <c r="L62" s="98"/>
      <c r="N62" t="str">
        <f t="shared" ref="N62:N67" si="6">IF(G62,0,D119)</f>
        <v>AISLADOR TIPO DISCO DE HORQUILLA. DIAMETRO 254 MM 34.5 KV ANSI 52-4</v>
      </c>
      <c r="O62" t="str">
        <f t="shared" ref="O62:O67" si="7">IF(H62,0,D119)</f>
        <v>AISLADOR TIPO DISCO DE HORQUILLA. DIAMETRO 254 MM 34.5 KV ANSI 52-4</v>
      </c>
      <c r="P62" t="str">
        <f t="shared" ref="P62:P67" si="8">IF(I62,0,D119)</f>
        <v>AISLADOR TIPO DISCO DE HORQUILLA. DIAMETRO 254 MM 34.5 KV ANSI 52-4</v>
      </c>
      <c r="V62" s="99">
        <v>802.52</v>
      </c>
      <c r="W62" s="99">
        <v>726</v>
      </c>
    </row>
    <row r="63" spans="1:23">
      <c r="B63" s="197"/>
      <c r="G63" s="98"/>
      <c r="I63" s="98"/>
      <c r="J63" s="198"/>
      <c r="K63" s="199"/>
      <c r="L63" s="98"/>
      <c r="N63" t="str">
        <f t="shared" si="6"/>
        <v>GRAPA TERMINAL O DE RETENCIÓN EN ACERO GALVANIZADO. CONDUCTORES AWG-MCM 6 - 2/0. 6000 KGF.</v>
      </c>
      <c r="O63" t="str">
        <f t="shared" si="7"/>
        <v>GRAPA TERMINAL O DE RETENCIÓN EN ACERO GALVANIZADO. CONDUCTORES AWG-MCM 6 - 2/0. 6000 KGF.</v>
      </c>
      <c r="P63" t="str">
        <f t="shared" si="8"/>
        <v>GRAPA TERMINAL O DE RETENCIÓN EN ACERO GALVANIZADO. CONDUCTORES AWG-MCM 6 - 2/0. 6000 KGF.</v>
      </c>
      <c r="V63" s="99">
        <v>168.07</v>
      </c>
      <c r="W63" s="99">
        <v>121</v>
      </c>
    </row>
    <row r="64" spans="1:23">
      <c r="B64" s="197"/>
      <c r="G64" s="98"/>
      <c r="I64" s="98"/>
      <c r="J64" s="198"/>
      <c r="K64" s="199"/>
      <c r="L64" s="98"/>
      <c r="N64" t="str">
        <f t="shared" si="6"/>
        <v>CONECTOR DE RANURAS PARALELAS DE UN PERNO. DIMENSIONES 35*45*45 MM</v>
      </c>
      <c r="O64" t="str">
        <f t="shared" si="7"/>
        <v>CONECTOR DE RANURAS PARALELAS DE UN PERNO. DIMENSIONES 35*45*45 MM</v>
      </c>
      <c r="P64" t="str">
        <f t="shared" si="8"/>
        <v>CONECTOR DE RANURAS PARALELAS DE UN PERNO. DIMENSIONES 35*45*45 MM</v>
      </c>
      <c r="V64" s="99">
        <v>310.92</v>
      </c>
      <c r="W64" s="99">
        <v>260</v>
      </c>
    </row>
    <row r="65" spans="2:23">
      <c r="B65" s="197"/>
      <c r="G65" s="98"/>
      <c r="I65" s="98"/>
      <c r="J65" s="198"/>
      <c r="K65" s="199"/>
      <c r="L65" s="98"/>
      <c r="N65" t="str">
        <f t="shared" si="6"/>
        <v>PERNO DE MÁQUINA DE HIERRO GALVANIZADO CON CABEZA Y TUERCA CUADRADA. DIAMETRO 13 MM. LARGO 51 MM.</v>
      </c>
      <c r="O65" t="str">
        <f t="shared" si="7"/>
        <v>PERNO DE MÁQUINA DE HIERRO GALVANIZADO CON CABEZA Y TUERCA CUADRADA. DIAMETRO 13 MM. LARGO 51 MM.</v>
      </c>
      <c r="P65" t="str">
        <f t="shared" si="8"/>
        <v>PERNO DE MÁQUINA DE HIERRO GALVANIZADO CON CABEZA Y TUERCA CUADRADA. DIAMETRO 13 MM. LARGO 51 MM.</v>
      </c>
      <c r="V65" s="99">
        <v>96470.59</v>
      </c>
      <c r="W65" s="99">
        <v>68750</v>
      </c>
    </row>
    <row r="66" spans="2:23">
      <c r="B66" s="197"/>
      <c r="G66" s="98"/>
      <c r="I66" s="98"/>
      <c r="J66" s="198"/>
      <c r="K66" s="199"/>
      <c r="L66" s="98"/>
      <c r="N66" t="str">
        <f t="shared" si="6"/>
        <v>PERNO DE MÁQUINA DE HIERRO GALVANIZADO CON CABEZA Y TUERCA CUADRADA. DIAMETRO 16 MM. LARGO 254 MM.</v>
      </c>
      <c r="O66" t="str">
        <f t="shared" si="7"/>
        <v>PERNO DE MÁQUINA DE HIERRO GALVANIZADO CON CABEZA Y TUERCA CUADRADA. DIAMETRO 16 MM. LARGO 254 MM.</v>
      </c>
      <c r="P66" t="str">
        <f t="shared" si="8"/>
        <v>PERNO DE MÁQUINA DE HIERRO GALVANIZADO CON CABEZA Y TUERCA CUADRADA. DIAMETRO 16 MM. LARGO 254 MM.</v>
      </c>
      <c r="V66" s="99">
        <v>5567.23</v>
      </c>
      <c r="W66" s="98">
        <v>5000</v>
      </c>
    </row>
    <row r="67" spans="2:23">
      <c r="B67" s="197"/>
      <c r="G67" s="98"/>
      <c r="I67" s="98"/>
      <c r="J67" s="198"/>
      <c r="K67" s="199"/>
      <c r="L67" s="98"/>
      <c r="N67" t="str">
        <f t="shared" si="6"/>
        <v>ESPÁRRAGO DE HIERRO GALVANIZADO ROSCADO EN TODA SU LONGITUD, 4 TUERCAS. DIAMETRO 16 MM LONGITUD 356 MM</v>
      </c>
      <c r="O67" t="str">
        <f t="shared" si="7"/>
        <v>ESPÁRRAGO DE HIERRO GALVANIZADO ROSCADO EN TODA SU LONGITUD, 4 TUERCAS. DIAMETRO 16 MM LONGITUD 356 MM</v>
      </c>
      <c r="P67" t="str">
        <f t="shared" si="8"/>
        <v>ESPÁRRAGO DE HIERRO GALVANIZADO ROSCADO EN TODA SU LONGITUD, 4 TUERCAS. DIAMETRO 16 MM LONGITUD 356 MM</v>
      </c>
      <c r="V67" s="99">
        <v>14226.89</v>
      </c>
      <c r="W67" s="99">
        <v>13324</v>
      </c>
    </row>
    <row r="68" spans="2:23" s="98" customFormat="1">
      <c r="G68" s="200"/>
      <c r="H68" s="200"/>
      <c r="I68" s="200"/>
      <c r="J68" s="201"/>
      <c r="K68" s="202"/>
      <c r="N68">
        <f>IF(G68,#REF!,0)</f>
        <v>0</v>
      </c>
      <c r="O68" t="e">
        <f>IF(H68,0,#REF!)</f>
        <v>#REF!</v>
      </c>
      <c r="P68" t="e">
        <f>IF(I68,0,#REF!)</f>
        <v>#REF!</v>
      </c>
      <c r="V68" s="98">
        <v>2432.77</v>
      </c>
      <c r="W68" s="98">
        <v>2572</v>
      </c>
    </row>
    <row r="69" spans="2:23">
      <c r="V69" s="98">
        <v>35077.31</v>
      </c>
      <c r="W69" s="98">
        <v>33947</v>
      </c>
    </row>
    <row r="70" spans="2:23" hidden="1">
      <c r="C70" s="384" t="s">
        <v>215</v>
      </c>
      <c r="D70" s="384"/>
      <c r="E70" s="384"/>
      <c r="F70" s="262"/>
      <c r="V70" s="98">
        <v>28388.240000000002</v>
      </c>
      <c r="W70" s="98">
        <v>27473</v>
      </c>
    </row>
    <row r="71" spans="2:23" hidden="1">
      <c r="C71" s="196">
        <f>P103N2!A4</f>
        <v>268</v>
      </c>
      <c r="D71" s="196" t="str">
        <f>P103N2!B4</f>
        <v>CRUCETA METÁLICA DE ÁNGULO GALVANIZADO DE 2 M DE LONGITUD. CALIBRE (64*64*5) MM</v>
      </c>
      <c r="E71" s="196">
        <f>P103N2!D4</f>
        <v>2</v>
      </c>
      <c r="F71" s="208"/>
    </row>
    <row r="72" spans="2:23" hidden="1">
      <c r="C72" s="196">
        <f>P103N2!A5</f>
        <v>332</v>
      </c>
      <c r="D72" s="196" t="str">
        <f>P103N2!B5</f>
        <v xml:space="preserve">DIAGONAL RECTA EN ÁNGULO PARA CRUCETA METÁLICA DE (38*38*5)MM - LONGITUD 1100MM </v>
      </c>
      <c r="E72" s="196">
        <f>P103N2!D5</f>
        <v>2</v>
      </c>
      <c r="F72" s="208"/>
      <c r="G72" s="261"/>
      <c r="H72" s="132"/>
      <c r="I72" s="130"/>
      <c r="J72" s="205"/>
      <c r="K72" s="206"/>
    </row>
    <row r="73" spans="2:23" hidden="1">
      <c r="C73" s="196">
        <f>P103N2!A6</f>
        <v>511</v>
      </c>
      <c r="D73" s="196" t="str">
        <f>P103N2!B6</f>
        <v>ESPIGO DE ACERO GALVANIZADO ALTURA 150 MM DIAMETRO 19 MM PARA CRUCETA METÁLICA</v>
      </c>
      <c r="E73" s="196">
        <f>P103N2!D6</f>
        <v>6</v>
      </c>
      <c r="F73" s="208"/>
      <c r="G73" s="261"/>
      <c r="H73" s="132"/>
      <c r="I73" s="130"/>
      <c r="J73" s="205"/>
      <c r="K73" s="206"/>
    </row>
    <row r="74" spans="2:23" hidden="1">
      <c r="C74" s="196">
        <f>P103N2!A7</f>
        <v>611</v>
      </c>
      <c r="D74" s="196" t="str">
        <f>P103N2!B7</f>
        <v>AISLADOR TIPO ESPIGO ROSCA 25,4MM 15kV ANSI 55-5</v>
      </c>
      <c r="E74" s="196">
        <f>P103N2!D7</f>
        <v>6</v>
      </c>
      <c r="F74" s="208"/>
      <c r="H74" s="132"/>
      <c r="I74" s="132"/>
      <c r="J74" s="207"/>
      <c r="K74" s="206"/>
    </row>
    <row r="75" spans="2:23" hidden="1">
      <c r="C75" s="196">
        <f>P103N2!A8</f>
        <v>1214</v>
      </c>
      <c r="D75" s="196" t="str">
        <f>P103N2!B8</f>
        <v>COLLARÍN DE UNA SALIDA EN PLATINA DE HIERRO GALVANIZADO. DIAMETRO DEL POSTE 20 - 25 CM</v>
      </c>
      <c r="E75" s="196">
        <f>P103N2!D8</f>
        <v>2</v>
      </c>
      <c r="F75" s="208"/>
    </row>
    <row r="76" spans="2:23" hidden="1">
      <c r="C76" s="196">
        <f>P103N2!A9</f>
        <v>2014</v>
      </c>
      <c r="D76" s="196" t="str">
        <f>P103N2!B9</f>
        <v>PERNO DE MÁQUINA DE HIERRO GALVANIZADO CON CABEZA Y TUERCA CUADRADA. DIAMETRO 13 MM. LARGO 51 MM.</v>
      </c>
      <c r="E76" s="196">
        <f>P103N2!D9</f>
        <v>2</v>
      </c>
      <c r="F76" s="208"/>
    </row>
    <row r="77" spans="2:23" hidden="1">
      <c r="C77" s="196">
        <f>P103N2!A10</f>
        <v>2034</v>
      </c>
      <c r="D77" s="196" t="str">
        <f>P103N2!B10</f>
        <v>PERNO DE MÁQUINA DE HIERRO GALVANIZADO CON CABEZA Y TUERCA CUADRADA. DIAMETRO 16 MM. LARGO 254 MM.</v>
      </c>
      <c r="E77" s="196">
        <f>P103N2!D10</f>
        <v>2</v>
      </c>
      <c r="F77" s="208"/>
    </row>
    <row r="78" spans="2:23" hidden="1">
      <c r="C78" s="196">
        <f>P103N2!A11</f>
        <v>2412</v>
      </c>
      <c r="D78" s="196" t="str">
        <f>P103N2!B11</f>
        <v>ARANDELA CUADRADA PLANA DE 51*17 MM Ø= 16 MM (2"X2"X5/8")</v>
      </c>
      <c r="E78" s="196">
        <f>P103N2!D11</f>
        <v>2</v>
      </c>
      <c r="F78" s="208"/>
    </row>
    <row r="79" spans="2:23" hidden="1">
      <c r="C79" s="196">
        <f>P103N2!A12</f>
        <v>2433</v>
      </c>
      <c r="D79" s="196" t="str">
        <f>P103N2!B12</f>
        <v>ARANDELA DE PRESIÓN DE Ø= 26 MM PARA PERNO Ø= 13 MM (1/2")</v>
      </c>
      <c r="E79" s="196">
        <f>P103N2!D12</f>
        <v>2</v>
      </c>
      <c r="F79" s="208"/>
    </row>
    <row r="80" spans="2:23" hidden="1">
      <c r="C80" s="196">
        <f>P103N2!A13</f>
        <v>2434</v>
      </c>
      <c r="D80" s="196" t="str">
        <f>P103N2!B13</f>
        <v>ARANDELA DE PRESIÓN DE Ø= 26 MM PARA PERNO Ø= 16 MM (5/8")</v>
      </c>
      <c r="E80" s="196">
        <f>P103N2!D13</f>
        <v>2</v>
      </c>
      <c r="F80" s="208"/>
    </row>
    <row r="81" spans="3:6" hidden="1">
      <c r="C81" s="196">
        <f>P103N3!A4</f>
        <v>268</v>
      </c>
      <c r="D81" s="196" t="str">
        <f>P103N3!B4</f>
        <v>CRUCETA METÁLICA DE ÁNGULO GALVANIZADO DE 2 M DE LONGITUD. CALIBRE (64*64*5) MM</v>
      </c>
      <c r="E81" s="196">
        <f ca="1">P103N3!D4</f>
        <v>3</v>
      </c>
      <c r="F81" s="208"/>
    </row>
    <row r="82" spans="3:6" hidden="1">
      <c r="C82" s="196">
        <f>P103N3!A5</f>
        <v>332</v>
      </c>
      <c r="D82" s="196" t="str">
        <f>P103N3!B5</f>
        <v xml:space="preserve">DIAGONAL RECTA EN ÁNGULO PARA CRUCETA METÁLICA DE (38*38*5)MM - LONGITUD 1100MM </v>
      </c>
      <c r="E82" s="196">
        <f ca="1">P103N3!D5</f>
        <v>3</v>
      </c>
      <c r="F82" s="208"/>
    </row>
    <row r="83" spans="3:6" hidden="1">
      <c r="C83" s="196">
        <f>P103N3!A6</f>
        <v>512</v>
      </c>
      <c r="D83" s="196" t="str">
        <f>P103N3!B6</f>
        <v>ESPIGO DE ACERO GALVANIZADO ALTURA 330 MM DIÁMETRO 35 MM PARA CRUCETA METÁLICA</v>
      </c>
      <c r="E83" s="196">
        <f ca="1">P103N3!D6</f>
        <v>9</v>
      </c>
      <c r="F83" s="208"/>
    </row>
    <row r="84" spans="3:6" hidden="1">
      <c r="C84" s="196">
        <f>P103N3!A7</f>
        <v>613</v>
      </c>
      <c r="D84" s="196" t="str">
        <f>P103N3!B7</f>
        <v>AISLADOR TIPO ESPIGO ROSCA 35MM 15kV ANSI 56-3</v>
      </c>
      <c r="E84" s="196">
        <f ca="1">P103N3!D7</f>
        <v>9</v>
      </c>
      <c r="F84" s="208"/>
    </row>
    <row r="85" spans="3:6" hidden="1">
      <c r="C85" s="196">
        <f>P103N3!A8</f>
        <v>1214</v>
      </c>
      <c r="D85" s="196" t="str">
        <f>P103N3!B8</f>
        <v>COLLARÍN DE UNA SALIDA EN PLATINA DE HIERRO GALVANIZADO. DIAMETRO DEL POSTE 20 - 25 CM</v>
      </c>
      <c r="E85" s="196">
        <f ca="1">P103N3!D8</f>
        <v>3</v>
      </c>
      <c r="F85" s="208"/>
    </row>
    <row r="86" spans="3:6" hidden="1">
      <c r="C86" s="196">
        <f>P103N3!A9</f>
        <v>2014</v>
      </c>
      <c r="D86" s="196" t="str">
        <f>P103N3!B9</f>
        <v>PERNO DE MÁQUINA DE HIERRO GALVANIZADO CON CABEZA Y TUERCA CUADRADA. DIAMETRO 13 MM. LARGO 51 MM.</v>
      </c>
      <c r="E86" s="196">
        <f ca="1">P103N3!D9</f>
        <v>3</v>
      </c>
      <c r="F86" s="208"/>
    </row>
    <row r="87" spans="3:6" hidden="1">
      <c r="C87" s="196">
        <f>P103N3!A10</f>
        <v>2034</v>
      </c>
      <c r="D87" s="196" t="str">
        <f>P103N3!B10</f>
        <v>PERNO DE MÁQUINA DE HIERRO GALVANIZADO CON CABEZA Y TUERCA CUADRADA. DIAMETRO 16 MM. LARGO 254 MM.</v>
      </c>
      <c r="E87" s="196">
        <f ca="1">P103N3!D10</f>
        <v>3</v>
      </c>
      <c r="F87" s="208"/>
    </row>
    <row r="88" spans="3:6" hidden="1">
      <c r="C88" s="196">
        <f>P103N3!A11</f>
        <v>2412</v>
      </c>
      <c r="D88" s="196" t="str">
        <f>P103N3!B11</f>
        <v>ARANDELA CUADRADA PLANA DE 51*17 MM Ø= 16 MM (2"X2"X5/8")</v>
      </c>
      <c r="E88" s="196">
        <f ca="1">P103N3!D11</f>
        <v>3</v>
      </c>
      <c r="F88" s="208"/>
    </row>
    <row r="89" spans="3:6" hidden="1">
      <c r="C89" s="196">
        <f>P103N3!A12</f>
        <v>2433</v>
      </c>
      <c r="D89" s="196" t="str">
        <f>P103N3!B12</f>
        <v>ARANDELA DE PRESIÓN DE Ø= 26 MM PARA PERNO Ø= 13 MM (1/2")</v>
      </c>
      <c r="E89" s="196">
        <f ca="1">P103N3!D12</f>
        <v>3</v>
      </c>
      <c r="F89" s="208"/>
    </row>
    <row r="90" spans="3:6" hidden="1">
      <c r="C90" s="196">
        <f>P103N3!A13</f>
        <v>2434</v>
      </c>
      <c r="D90" s="196" t="str">
        <f>P103N3!B13</f>
        <v>ARANDELA DE PRESIÓN DE Ø= 26 MM PARA PERNO Ø= 16 MM (5/8")</v>
      </c>
      <c r="E90" s="196">
        <f ca="1">P103N3!D13</f>
        <v>3</v>
      </c>
      <c r="F90" s="208"/>
    </row>
    <row r="91" spans="3:6" hidden="1">
      <c r="C91" s="196">
        <f>'560N2'!A4</f>
        <v>268</v>
      </c>
      <c r="D91" s="196" t="str">
        <f>'560N2'!B4</f>
        <v>CRUCETA METÁLICA DE ÁNGULO GALVANIZADO DE 2 M DE LONGITUD. CALIBRE (64*64*5) MM</v>
      </c>
      <c r="E91" s="196">
        <f>'560N2'!D4</f>
        <v>4</v>
      </c>
      <c r="F91" s="208"/>
    </row>
    <row r="92" spans="3:6" hidden="1">
      <c r="C92" s="196">
        <f>'560N2'!A5</f>
        <v>333</v>
      </c>
      <c r="D92" s="196" t="str">
        <f>'560N2'!B5</f>
        <v xml:space="preserve">DIAGONAL RECTA EN ÁNGULO PARA CRUCETA METÁLICA DE (38*38*5)MM - LONGITUD 680MM </v>
      </c>
      <c r="E92" s="196">
        <f>'560N2'!D5</f>
        <v>8</v>
      </c>
      <c r="F92" s="208"/>
    </row>
    <row r="93" spans="3:6" hidden="1">
      <c r="C93" s="196">
        <f>'560N2'!A6</f>
        <v>511</v>
      </c>
      <c r="D93" s="196" t="str">
        <f>'560N2'!B6</f>
        <v>ESPIGO DE ACERO GALVANIZADO ALTURA 150 MM DIAMETRO 19 MM PARA CRUCETA METÁLICA</v>
      </c>
      <c r="E93" s="196">
        <f>'560N2'!D6</f>
        <v>2</v>
      </c>
      <c r="F93" s="208"/>
    </row>
    <row r="94" spans="3:6" hidden="1">
      <c r="C94" s="196">
        <f>'560N2'!A7</f>
        <v>601</v>
      </c>
      <c r="D94" s="196" t="str">
        <f>'560N2'!B7</f>
        <v>AISLADOR TIPO DISCO DE HORQUILLA. DIAMETRO 152 MM 13,2 KV ANSI 52-1</v>
      </c>
      <c r="E94" s="196">
        <f>'560N2'!D7</f>
        <v>24</v>
      </c>
      <c r="F94" s="208"/>
    </row>
    <row r="95" spans="3:6" hidden="1">
      <c r="C95" s="196">
        <f>'560N2'!A8</f>
        <v>611</v>
      </c>
      <c r="D95" s="196" t="str">
        <f>'560N2'!B8</f>
        <v>AISLADOR TIPO ESPIGO ROSCA 25,4MM 15kV ANSI 55-5</v>
      </c>
      <c r="E95" s="196">
        <f>'560N2'!D8</f>
        <v>2</v>
      </c>
      <c r="F95" s="208"/>
    </row>
    <row r="96" spans="3:6" hidden="1">
      <c r="C96" s="196">
        <f>'560N2'!A9</f>
        <v>711</v>
      </c>
      <c r="D96" s="196" t="str">
        <f>'560N2'!B9</f>
        <v>GRAPA TERMINAL O DE RETENCIÓN EN ACERO GALVANIZADO. CONDUCTORES AWG-MCM 6 - 2/0. 6000 KGF.</v>
      </c>
      <c r="E96" s="196">
        <f>'560N2'!D9</f>
        <v>12</v>
      </c>
      <c r="F96" s="208"/>
    </row>
    <row r="97" spans="3:6" hidden="1">
      <c r="C97" s="196">
        <f>'560N2'!A10</f>
        <v>1021</v>
      </c>
      <c r="D97" s="196" t="str">
        <f>'560N2'!B10</f>
        <v>CONECTOR DE RANURAS PARALELAS DE UN PERNO. DIMENSIONES 35*45*45 MM</v>
      </c>
      <c r="E97" s="196">
        <f>'560N2'!D10</f>
        <v>12</v>
      </c>
      <c r="F97" s="208"/>
    </row>
    <row r="98" spans="3:6" hidden="1">
      <c r="C98" s="196">
        <f>'560N2'!A11</f>
        <v>2014</v>
      </c>
      <c r="D98" s="196" t="str">
        <f>'560N2'!B11</f>
        <v>PERNO DE MÁQUINA DE HIERRO GALVANIZADO CON CABEZA Y TUERCA CUADRADA. DIAMETRO 13 MM. LARGO 51 MM.</v>
      </c>
      <c r="E98" s="196">
        <f>'560N2'!D11</f>
        <v>8</v>
      </c>
      <c r="F98" s="208"/>
    </row>
    <row r="99" spans="3:6" hidden="1">
      <c r="C99" s="196">
        <f>'560N2'!A12</f>
        <v>2102</v>
      </c>
      <c r="D99" s="196" t="str">
        <f>'560N2'!B12</f>
        <v>ESPÁRRAGO DE HIERRO GALVANIZADO ROSCADO EN TODA SU LONGITUD, 4 TUERCAS. DIAMETRO 16 MM LONGITUD 305 MM</v>
      </c>
      <c r="E99" s="196">
        <f>'560N2'!D12</f>
        <v>6</v>
      </c>
      <c r="F99" s="208"/>
    </row>
    <row r="100" spans="3:6" hidden="1">
      <c r="C100" s="196">
        <f>'560N2'!A13</f>
        <v>2433</v>
      </c>
      <c r="D100" s="196" t="str">
        <f>'560N2'!B13</f>
        <v>ARANDELA DE PRESIÓN DE Ø= 26 MM PARA PERNO Ø= 13 MM (1/2")</v>
      </c>
      <c r="E100" s="196">
        <f>'560N2'!D13</f>
        <v>8</v>
      </c>
      <c r="F100" s="208"/>
    </row>
    <row r="101" spans="3:6" hidden="1">
      <c r="C101" s="196">
        <f>'560N2'!A14</f>
        <v>2434</v>
      </c>
      <c r="D101" s="196" t="str">
        <f>'560N2'!B14</f>
        <v>ARANDELA DE PRESIÓN DE Ø= 26 MM PARA PERNO Ø= 16 MM (5/8")</v>
      </c>
      <c r="E101" s="196">
        <f>'560N2'!D14</f>
        <v>28</v>
      </c>
      <c r="F101" s="208"/>
    </row>
    <row r="102" spans="3:6" hidden="1">
      <c r="C102" s="196">
        <f>'560N2'!A15</f>
        <v>2512</v>
      </c>
      <c r="D102" s="196" t="str">
        <f>'560N2'!B15</f>
        <v>TUERCA DE OJO ALARGADO PARA PERNO 16 MM</v>
      </c>
      <c r="E102" s="196">
        <f>'560N2'!D15</f>
        <v>12</v>
      </c>
      <c r="F102" s="208"/>
    </row>
    <row r="103" spans="3:6" hidden="1">
      <c r="C103" s="196">
        <f>'562N3'!A4</f>
        <v>268</v>
      </c>
      <c r="D103" s="196" t="str">
        <f>'562N3'!B4</f>
        <v>CRUCETA METÁLICA DE ÁNGULO GALVANIZADO DE 2 M DE LONGITUD. CALIBRE (64*64*5) MM</v>
      </c>
      <c r="E103" s="196">
        <f>'562N3'!D4</f>
        <v>2</v>
      </c>
      <c r="F103" s="208"/>
    </row>
    <row r="104" spans="3:6" hidden="1">
      <c r="C104" s="196">
        <f>'562N3'!A5</f>
        <v>332</v>
      </c>
      <c r="D104" s="196" t="str">
        <f>'562N3'!B5</f>
        <v xml:space="preserve">DIAGONAL RECTA EN ÁNGULO PARA CRUCETA METÁLICA DE (38*38*5)MM - LONGITUD 1100MM </v>
      </c>
      <c r="E104" s="196">
        <f>'562N3'!D5</f>
        <v>2</v>
      </c>
      <c r="F104" s="208"/>
    </row>
    <row r="105" spans="3:6" hidden="1">
      <c r="C105" s="196">
        <f>'562N3'!A6</f>
        <v>512</v>
      </c>
      <c r="D105" s="196" t="str">
        <f>'562N3'!B6</f>
        <v>ESPIGO DE ACERO GALVANIZADO ALTURA 330 MM DIÁMETRO 35 MM PARA CRUCETA METÁLICA</v>
      </c>
      <c r="E105" s="196">
        <f>'562N3'!D6</f>
        <v>1</v>
      </c>
      <c r="F105" s="208"/>
    </row>
    <row r="106" spans="3:6" hidden="1">
      <c r="C106" s="196">
        <f>'562N3'!A7</f>
        <v>603</v>
      </c>
      <c r="D106" s="196" t="str">
        <f>'562N3'!B7</f>
        <v>AISLADOR TIPO DISCO DE HORQUILLA. DIAMETRO 254 MM 34.5 KV ANSI 52-4</v>
      </c>
      <c r="E106" s="196">
        <f>'562N3'!D7</f>
        <v>18</v>
      </c>
      <c r="F106" s="208"/>
    </row>
    <row r="107" spans="3:6" hidden="1">
      <c r="C107" s="196">
        <f>'562N3'!A8</f>
        <v>613</v>
      </c>
      <c r="D107" s="196" t="str">
        <f>'562N3'!B8</f>
        <v>AISLADOR TIPO ESPIGO ROSCA 35MM 15kV ANSI 56-3</v>
      </c>
      <c r="E107" s="196">
        <f>'562N3'!D8</f>
        <v>1</v>
      </c>
      <c r="F107" s="208"/>
    </row>
    <row r="108" spans="3:6" hidden="1">
      <c r="C108" s="196">
        <f>'562N3'!A9</f>
        <v>711</v>
      </c>
      <c r="D108" s="196" t="str">
        <f>'562N3'!B9</f>
        <v>GRAPA TERMINAL O DE RETENCIÓN EN ACERO GALVANIZADO. CONDUCTORES AWG-MCM 6 - 2/0. 6000 KGF.</v>
      </c>
      <c r="E108" s="196">
        <f>'562N3'!D9</f>
        <v>6</v>
      </c>
      <c r="F108" s="208"/>
    </row>
    <row r="109" spans="3:6" hidden="1">
      <c r="C109" s="196">
        <f>'562N3'!A10</f>
        <v>1021</v>
      </c>
      <c r="D109" s="196" t="str">
        <f>'562N3'!B10</f>
        <v>CONECTOR DE RANURAS PARALELAS DE UN PERNO. DIMENSIONES 35*45*45 MM</v>
      </c>
      <c r="E109" s="196">
        <f>'562N3'!D10</f>
        <v>6</v>
      </c>
      <c r="F109" s="208"/>
    </row>
    <row r="110" spans="3:6" hidden="1">
      <c r="C110" s="196">
        <f>'562N3'!A11</f>
        <v>1601</v>
      </c>
      <c r="D110" s="196" t="str">
        <f>'562N3'!B11</f>
        <v>ESLABÓN EN U CON PASADOR. DIMENSIONES 51 MM 8000 KGF</v>
      </c>
      <c r="E110" s="196">
        <f>'562N3'!D11</f>
        <v>6</v>
      </c>
      <c r="F110" s="208"/>
    </row>
    <row r="111" spans="3:6" hidden="1">
      <c r="C111" s="196">
        <f>'562N3'!A12</f>
        <v>2014</v>
      </c>
      <c r="D111" s="196" t="str">
        <f>'562N3'!B12</f>
        <v>PERNO DE MÁQUINA DE HIERRO GALVANIZADO CON CABEZA Y TUERCA CUADRADA. DIAMETRO 13 MM. LARGO 51 MM.</v>
      </c>
      <c r="E111" s="196">
        <f>'562N3'!D12</f>
        <v>2</v>
      </c>
      <c r="F111" s="208"/>
    </row>
    <row r="112" spans="3:6" hidden="1">
      <c r="C112" s="196">
        <f>'562N3'!A13</f>
        <v>2034</v>
      </c>
      <c r="D112" s="196" t="str">
        <f>'562N3'!B13</f>
        <v>PERNO DE MÁQUINA DE HIERRO GALVANIZADO CON CABEZA Y TUERCA CUADRADA. DIAMETRO 16 MM. LARGO 254 MM.</v>
      </c>
      <c r="E112" s="196">
        <f>'562N3'!D13</f>
        <v>2</v>
      </c>
      <c r="F112" s="208"/>
    </row>
    <row r="113" spans="3:6" hidden="1">
      <c r="C113" s="196">
        <f>'562N3'!A14</f>
        <v>2105</v>
      </c>
      <c r="D113" s="196" t="str">
        <f>'562N3'!B14</f>
        <v>ESPÁRRAGO DE HIERRO GALVANIZADO ROSCADO EN TODA SU LONGITUD, 4 TUERCAS. DIAMETRO 16 MM LONGITUD 458 MM</v>
      </c>
      <c r="E113" s="196">
        <f>'562N3'!D14</f>
        <v>3</v>
      </c>
      <c r="F113" s="208"/>
    </row>
    <row r="114" spans="3:6" hidden="1">
      <c r="C114" s="196">
        <f>'562N3'!A15</f>
        <v>2433</v>
      </c>
      <c r="D114" s="196" t="str">
        <f>'562N3'!B15</f>
        <v>ARANDELA DE PRESIÓN DE Ø= 26 MM PARA PERNO Ø= 13 MM (1/2")</v>
      </c>
      <c r="E114" s="196">
        <f>'562N3'!D15</f>
        <v>2</v>
      </c>
      <c r="F114" s="208"/>
    </row>
    <row r="115" spans="3:6" hidden="1">
      <c r="C115" s="196">
        <f>'562N3'!A16</f>
        <v>2434</v>
      </c>
      <c r="D115" s="196" t="str">
        <f>'562N3'!B16</f>
        <v>ARANDELA DE PRESIÓN DE Ø= 26 MM PARA PERNO Ø= 16 MM (5/8")</v>
      </c>
      <c r="E115" s="196">
        <f>'562N3'!D16</f>
        <v>14</v>
      </c>
      <c r="F115" s="208"/>
    </row>
    <row r="116" spans="3:6" hidden="1">
      <c r="C116" s="196">
        <f>'562N3'!A17</f>
        <v>2512</v>
      </c>
      <c r="D116" s="196" t="str">
        <f>'562N3'!B17</f>
        <v>TUERCA DE OJO ALARGADO PARA PERNO 16 MM</v>
      </c>
      <c r="E116" s="196">
        <f>'562N3'!D17</f>
        <v>6</v>
      </c>
      <c r="F116" s="208"/>
    </row>
    <row r="117" spans="3:6" hidden="1">
      <c r="C117" s="196">
        <f>'555N3'!A4</f>
        <v>268</v>
      </c>
      <c r="D117" s="196" t="str">
        <f>'555N3'!B4</f>
        <v>CRUCETA METÁLICA DE ÁNGULO GALVANIZADO DE 2 M DE LONGITUD. CALIBRE (64*64*5) MM</v>
      </c>
      <c r="E117" s="196">
        <f>'555N3'!D4</f>
        <v>12</v>
      </c>
      <c r="F117" s="208"/>
    </row>
    <row r="118" spans="3:6" hidden="1">
      <c r="C118" s="196">
        <f>'555N3'!A5</f>
        <v>332</v>
      </c>
      <c r="D118" s="196" t="str">
        <f>'555N3'!B5</f>
        <v xml:space="preserve">DIAGONAL RECTA EN ÁNGULO PARA CRUCETA METÁLICA DE (38*38*5)MM - LONGITUD 1100MM </v>
      </c>
      <c r="E118" s="196">
        <f>'555N3'!D5</f>
        <v>12</v>
      </c>
      <c r="F118" s="208"/>
    </row>
    <row r="119" spans="3:6" hidden="1">
      <c r="C119" s="196">
        <f>'555N3'!A6</f>
        <v>603</v>
      </c>
      <c r="D119" s="196" t="str">
        <f>'555N3'!B6</f>
        <v>AISLADOR TIPO DISCO DE HORQUILLA. DIAMETRO 254 MM 34.5 KV ANSI 52-4</v>
      </c>
      <c r="E119" s="196">
        <f>'555N3'!D6</f>
        <v>54</v>
      </c>
      <c r="F119" s="208"/>
    </row>
    <row r="120" spans="3:6" hidden="1">
      <c r="C120" s="196">
        <f>'555N3'!A7</f>
        <v>711</v>
      </c>
      <c r="D120" s="196" t="str">
        <f>'555N3'!B7</f>
        <v>GRAPA TERMINAL O DE RETENCIÓN EN ACERO GALVANIZADO. CONDUCTORES AWG-MCM 6 - 2/0. 6000 KGF.</v>
      </c>
      <c r="E120" s="196">
        <f>'555N3'!D7</f>
        <v>18</v>
      </c>
      <c r="F120" s="208"/>
    </row>
    <row r="121" spans="3:6" hidden="1">
      <c r="C121" s="196">
        <f>'555N3'!A8</f>
        <v>1021</v>
      </c>
      <c r="D121" s="196" t="str">
        <f>'555N3'!B8</f>
        <v>CONECTOR DE RANURAS PARALELAS DE UN PERNO. DIMENSIONES 35*45*45 MM</v>
      </c>
      <c r="E121" s="196">
        <f>'555N3'!D8</f>
        <v>18</v>
      </c>
      <c r="F121" s="208"/>
    </row>
    <row r="122" spans="3:6" hidden="1">
      <c r="C122" s="196">
        <f>'555N3'!A9</f>
        <v>2014</v>
      </c>
      <c r="D122" s="196" t="str">
        <f>'555N3'!B9</f>
        <v>PERNO DE MÁQUINA DE HIERRO GALVANIZADO CON CABEZA Y TUERCA CUADRADA. DIAMETRO 13 MM. LARGO 51 MM.</v>
      </c>
      <c r="E122" s="196">
        <f>'555N3'!D9</f>
        <v>12</v>
      </c>
      <c r="F122" s="208"/>
    </row>
    <row r="123" spans="3:6" hidden="1">
      <c r="C123" s="196">
        <f>'555N3'!A10</f>
        <v>2034</v>
      </c>
      <c r="D123" s="196" t="str">
        <f>'555N3'!B10</f>
        <v>PERNO DE MÁQUINA DE HIERRO GALVANIZADO CON CABEZA Y TUERCA CUADRADA. DIAMETRO 16 MM. LARGO 254 MM.</v>
      </c>
      <c r="E123" s="196">
        <f>'555N3'!D10</f>
        <v>12</v>
      </c>
      <c r="F123" s="208"/>
    </row>
    <row r="124" spans="3:6" hidden="1">
      <c r="C124" s="196">
        <f>'555N3'!A11</f>
        <v>2103</v>
      </c>
      <c r="D124" s="196" t="str">
        <f>'555N3'!B11</f>
        <v>ESPÁRRAGO DE HIERRO GALVANIZADO ROSCADO EN TODA SU LONGITUD, 4 TUERCAS. DIAMETRO 16 MM LONGITUD 356 MM</v>
      </c>
      <c r="E124" s="196">
        <f>'555N3'!D11</f>
        <v>18</v>
      </c>
      <c r="F124" s="208"/>
    </row>
    <row r="125" spans="3:6" hidden="1">
      <c r="C125" s="196">
        <f>'555N3'!A12</f>
        <v>2433</v>
      </c>
      <c r="D125" s="196" t="str">
        <f>'555N3'!B12</f>
        <v>ARANDELA DE PRESIÓN DE Ø= 26 MM PARA PERNO Ø= 13 MM (1/2")</v>
      </c>
      <c r="E125" s="196">
        <f>'555N3'!D12</f>
        <v>12</v>
      </c>
      <c r="F125" s="208"/>
    </row>
    <row r="126" spans="3:6" hidden="1">
      <c r="C126" s="196">
        <f>'555N3'!A13</f>
        <v>2434</v>
      </c>
      <c r="D126" s="196" t="str">
        <f>'555N3'!B13</f>
        <v>ARANDELA DE PRESIÓN DE Ø= 26 MM PARA PERNO Ø= 16 MM (5/8")</v>
      </c>
      <c r="E126" s="196">
        <f>'555N3'!D13</f>
        <v>84</v>
      </c>
      <c r="F126" s="208"/>
    </row>
    <row r="127" spans="3:6" hidden="1">
      <c r="C127" s="196">
        <f>'555N3'!A14</f>
        <v>2512</v>
      </c>
      <c r="D127" s="196" t="str">
        <f>'555N3'!B14</f>
        <v>TUERCA DE OJO ALARGADO PARA PERNO 16 MM</v>
      </c>
      <c r="E127" s="196">
        <f>'555N3'!D14</f>
        <v>18</v>
      </c>
      <c r="F127" s="208"/>
    </row>
    <row r="128" spans="3:6" hidden="1">
      <c r="C128" s="196">
        <f>'619N1'!A4</f>
        <v>621</v>
      </c>
      <c r="D128" s="196" t="str">
        <f>'619N1'!B4</f>
        <v>AISLADOR TIPO CARRETE. ALTURA 76,2 MM ANSI 53-3</v>
      </c>
      <c r="E128" s="196">
        <f>'619N1'!D4</f>
        <v>3</v>
      </c>
      <c r="F128" s="208"/>
    </row>
    <row r="129" spans="3:6" hidden="1">
      <c r="C129" s="196">
        <f>'619N1'!A5</f>
        <v>2034</v>
      </c>
      <c r="D129" s="196" t="str">
        <f>'619N1'!B5</f>
        <v>PERNO DE MÁQUINA DE HIERRO GALVANIZADO CON CABEZA Y TUERCA CUADRADA. DIAMETRO 16 MM. LARGO 254 MM.</v>
      </c>
      <c r="E129" s="196">
        <f>'619N1'!D5</f>
        <v>2</v>
      </c>
      <c r="F129" s="208"/>
    </row>
    <row r="130" spans="3:6" hidden="1">
      <c r="C130" s="196">
        <f>'619N1'!A6</f>
        <v>2412</v>
      </c>
      <c r="D130" s="196" t="str">
        <f>'619N1'!B6</f>
        <v>ARANDELA CUADRADA PLANA DE 51*17 MM Ø= 16 MM (2"X2"X5/8")</v>
      </c>
      <c r="E130" s="196">
        <f>'619N1'!D6</f>
        <v>2</v>
      </c>
      <c r="F130" s="208"/>
    </row>
    <row r="131" spans="3:6" hidden="1">
      <c r="C131" s="196">
        <f>'619N1'!A7</f>
        <v>2434</v>
      </c>
      <c r="D131" s="196" t="str">
        <f>'619N1'!B7</f>
        <v>ARANDELA DE PRESIÓN DE Ø= 26 MM PARA PERNO Ø= 16 MM (5/8")</v>
      </c>
      <c r="E131" s="196">
        <f>'619N1'!D7</f>
        <v>2</v>
      </c>
      <c r="F131" s="208"/>
    </row>
    <row r="132" spans="3:6" hidden="1">
      <c r="C132" s="196">
        <f>'619N1'!A8</f>
        <v>1803</v>
      </c>
      <c r="D132" s="196" t="str">
        <f>'619N1'!B8</f>
        <v>PERCHA DE HIERRO FORJADAS Y GALVANIZADAS EN CALIENTE, TRES PUESTOS</v>
      </c>
      <c r="E132" s="196">
        <f>'619N1'!D8</f>
        <v>1</v>
      </c>
      <c r="F132" s="208"/>
    </row>
    <row r="133" spans="3:6" hidden="1">
      <c r="C133" s="196">
        <f>'HG-P'!A4</f>
        <v>1661</v>
      </c>
      <c r="D133" s="196" t="str">
        <f>'HG-P'!B4</f>
        <v>PERNO EN U PARA ESTRUCTURA EN SUSPENSIÓN 5.400KGF. 51*32*38 mm 12000 LBF</v>
      </c>
      <c r="E133" s="196">
        <f>'HG-P'!D4</f>
        <v>4</v>
      </c>
      <c r="F133" s="208"/>
    </row>
    <row r="134" spans="3:6" hidden="1">
      <c r="C134" s="196">
        <f>'HG-P'!A5</f>
        <v>1903</v>
      </c>
      <c r="D134" s="196" t="str">
        <f>'HG-P'!B5</f>
        <v>BAYONETA SENCILLA, ESTRUCTURA EN ALINEAMIETO, 2 PERFORACIONES 11/16" DE 1,5 M</v>
      </c>
      <c r="E134" s="196">
        <f>'HG-P'!D5</f>
        <v>4</v>
      </c>
      <c r="F134" s="208"/>
    </row>
    <row r="135" spans="3:6" hidden="1">
      <c r="C135" s="196">
        <f>'HG-P'!A6</f>
        <v>2034</v>
      </c>
      <c r="D135" s="196" t="str">
        <f>'HG-P'!B6</f>
        <v>PERNO DE MÁQUINA DE HIERRO GALVANIZADO CON CABEZA Y TUERCA CUADRADA. DIAMETRO 16 MM. LARGO 254 MM.</v>
      </c>
      <c r="E135" s="196">
        <f>'HG-P'!D6</f>
        <v>8</v>
      </c>
      <c r="F135" s="208"/>
    </row>
    <row r="136" spans="3:6" hidden="1">
      <c r="C136" s="196">
        <f>'HG-P'!A7</f>
        <v>2412</v>
      </c>
      <c r="D136" s="196" t="str">
        <f>'HG-P'!B7</f>
        <v>ARANDELA CUADRADA PLANA DE 51*17 MM Ø= 16 MM (2"X2"X5/8")</v>
      </c>
      <c r="E136" s="196">
        <f>'HG-P'!D7</f>
        <v>8</v>
      </c>
      <c r="F136" s="208"/>
    </row>
    <row r="137" spans="3:6" hidden="1">
      <c r="C137" s="196">
        <f>'HG-P'!A8</f>
        <v>2434</v>
      </c>
      <c r="D137" s="196" t="str">
        <f>'HG-P'!B8</f>
        <v>ARANDELA DE PRESIÓN DE Ø= 26 MM PARA PERNO Ø= 16 MM (5/8")</v>
      </c>
      <c r="E137" s="196">
        <f>'HG-P'!D8</f>
        <v>8</v>
      </c>
      <c r="F137" s="208"/>
    </row>
    <row r="138" spans="3:6" hidden="1">
      <c r="C138" s="196">
        <f>'HG-R'!A4</f>
        <v>701</v>
      </c>
      <c r="D138" s="196" t="str">
        <f>'HG-R'!B4</f>
        <v>GRAPA TERMINAL O DE RETENCIÓN EN ALEACIÓN DE ALUMINIO DE 2 PERSNOS. CONDUCTORES AWG-MCM 5 - 2/0. 3000 KGF.</v>
      </c>
      <c r="E138" s="196">
        <f>'HG-R'!D4</f>
        <v>4</v>
      </c>
      <c r="F138" s="208"/>
    </row>
    <row r="139" spans="3:6" hidden="1">
      <c r="C139" s="196">
        <f>'HG-R'!A5</f>
        <v>1214</v>
      </c>
      <c r="D139" s="196" t="str">
        <f>'HG-R'!B5</f>
        <v>COLLARÍN DE UNA SALIDA EN PLATINA DE HIERRO GALVANIZADO. DIAMETRO DEL POSTE 20 - 25 CM</v>
      </c>
      <c r="E139" s="196">
        <f>'HG-R'!D5</f>
        <v>2</v>
      </c>
      <c r="F139" s="208"/>
    </row>
    <row r="140" spans="3:6" hidden="1">
      <c r="C140" s="196">
        <f>'HG-R'!A6</f>
        <v>1601</v>
      </c>
      <c r="D140" s="196" t="str">
        <f>'HG-R'!B6</f>
        <v>ESLABÓN EN U CON PASADOR. DIMENSIONES 51 MM 8000 KGF</v>
      </c>
      <c r="E140" s="196">
        <f>'HG-R'!D6</f>
        <v>4</v>
      </c>
      <c r="F140" s="208"/>
    </row>
    <row r="141" spans="3:6" hidden="1">
      <c r="C141" s="196">
        <f>'HG-R'!A7</f>
        <v>2201</v>
      </c>
      <c r="D141" s="196" t="str">
        <f>'HG-R'!B7</f>
        <v>PERNO DE OJO – DOS TUERCAS – DIÁMETRO 16 MM – LONGITUD 102 MM</v>
      </c>
      <c r="E141" s="196">
        <f>'HG-R'!D7</f>
        <v>2</v>
      </c>
      <c r="F141" s="208"/>
    </row>
    <row r="142" spans="3:6" hidden="1">
      <c r="C142" s="196">
        <f>'HG-R'!A8</f>
        <v>2204</v>
      </c>
      <c r="D142" s="196" t="str">
        <f>'HG-R'!B8</f>
        <v>PERNO DE OJO – DOS TUERCAS – DIÁMETRO 16 MM – LONGITUD 254 MM</v>
      </c>
      <c r="E142" s="196">
        <f>'HG-R'!D8</f>
        <v>2</v>
      </c>
      <c r="F142" s="208"/>
    </row>
    <row r="143" spans="3:6" hidden="1">
      <c r="C143" s="196">
        <f>'HG-R'!A9</f>
        <v>2412</v>
      </c>
      <c r="D143" s="196" t="str">
        <f>'HG-R'!B9</f>
        <v>ARANDELA CUADRADA PLANA DE 51*17 MM Ø= 16 MM (2"X2"X5/8")</v>
      </c>
      <c r="E143" s="196">
        <f>'HG-R'!D9</f>
        <v>4</v>
      </c>
      <c r="F143" s="208"/>
    </row>
    <row r="144" spans="3:6" hidden="1">
      <c r="C144" s="196">
        <f>'R.D'!A4</f>
        <v>634</v>
      </c>
      <c r="D144" s="196" t="str">
        <f>'R.D'!B4</f>
        <v>AISLADOR TIPO TENSOR ANSI 54-4 DE 6 3/4" PARA 34.5 KV</v>
      </c>
      <c r="E144" s="196">
        <f>'R.D'!D4</f>
        <v>4</v>
      </c>
      <c r="F144" s="208"/>
    </row>
    <row r="145" spans="3:6" hidden="1">
      <c r="C145" s="196">
        <f>'R.D'!A5</f>
        <v>771</v>
      </c>
      <c r="D145" s="196" t="str">
        <f>'R.D'!B5</f>
        <v>GRAPA PRENSADORA. DIÁMETRO DEL CONDUCTOR 6,35MM - 9,18MM DIMENSIONES 150*15MM</v>
      </c>
      <c r="E145" s="196">
        <f>'R.D'!D5</f>
        <v>16</v>
      </c>
      <c r="F145" s="208"/>
    </row>
    <row r="146" spans="3:6" hidden="1">
      <c r="C146" s="196">
        <f>'R.D'!A6</f>
        <v>1101</v>
      </c>
      <c r="D146" s="196" t="str">
        <f>'R.D'!B6</f>
        <v>GUARDACABODE ACERO GALVANIZADO PARA CABLE DE 15,87MM</v>
      </c>
      <c r="E146" s="196">
        <f>'R.D'!D6</f>
        <v>4</v>
      </c>
      <c r="F146" s="208"/>
    </row>
    <row r="147" spans="3:6" hidden="1">
      <c r="C147" s="196">
        <f>'R.D'!A7</f>
        <v>1202</v>
      </c>
      <c r="D147" s="196" t="str">
        <f>'R.D'!B7</f>
        <v>COLLARÍN SIN SALIDA EN PLATINA DE HIERRO GALVANIZADO. DIAMETRO DEL POSTE 15 - 20 CM</v>
      </c>
      <c r="E147" s="196">
        <f>'R.D'!D7</f>
        <v>4</v>
      </c>
      <c r="F147" s="208"/>
    </row>
    <row r="148" spans="3:6" hidden="1">
      <c r="C148" s="196">
        <f>'R.D'!A8</f>
        <v>2601</v>
      </c>
      <c r="D148" s="196" t="str">
        <f>'R.D'!B8</f>
        <v>VARILLA DE ANCLAJE CON OJO - DIÁMETRO 16MM LONGITUD 1,8M</v>
      </c>
      <c r="E148" s="196">
        <f>'R.D'!D8</f>
        <v>4</v>
      </c>
      <c r="F148" s="208"/>
    </row>
    <row r="149" spans="3:6" hidden="1">
      <c r="C149" s="196">
        <f>'R.D'!A9</f>
        <v>2701</v>
      </c>
      <c r="D149" s="196" t="str">
        <f>'R.D'!B9</f>
        <v>VIGUETA DE ANCLAJE FE=2500 PSI ES=1400K/CM^2</v>
      </c>
      <c r="E149" s="196">
        <f>'R.D'!D9</f>
        <v>4</v>
      </c>
      <c r="F149" s="208"/>
    </row>
    <row r="150" spans="3:6" hidden="1">
      <c r="C150" s="196">
        <f>'R.D'!A10</f>
        <v>2815</v>
      </c>
      <c r="D150" s="196" t="str">
        <f>'R.D'!B10</f>
        <v>CABLE DE ACERO GALVANIZADO TIPO SUPERRRESISTENTE PARA TEMPLETE DE 9,5 MM CON CARGA DE ROTURA 6980 KGF</v>
      </c>
      <c r="E150" s="196">
        <f>'R.D'!D10</f>
        <v>80</v>
      </c>
      <c r="F150" s="208"/>
    </row>
    <row r="151" spans="3:6" hidden="1">
      <c r="C151" s="196">
        <f>'R.CG'!A4</f>
        <v>634</v>
      </c>
      <c r="D151" s="196" t="str">
        <f>'R.CG'!B4</f>
        <v>AISLADOR TIPO TENSOR ANSI 54-4 DE 6 3/4" PARA 34.5 KV</v>
      </c>
      <c r="E151" s="196">
        <f>'R.CG'!D4</f>
        <v>5</v>
      </c>
      <c r="F151" s="208"/>
    </row>
    <row r="152" spans="3:6" hidden="1">
      <c r="C152" s="196">
        <f>'R.CG'!A5</f>
        <v>771</v>
      </c>
      <c r="D152" s="196" t="str">
        <f>'R.CG'!B5</f>
        <v>GRAPA PRENSADORA. DIÁMETRO DEL CONDUCTOR 6,35MM - 9,18MM DIMENSIONES 150*15MM</v>
      </c>
      <c r="E152" s="196">
        <f>'R.CG'!D5</f>
        <v>20</v>
      </c>
      <c r="F152" s="208"/>
    </row>
    <row r="153" spans="3:6" hidden="1">
      <c r="C153" s="196">
        <f>'R.CG'!A6</f>
        <v>1101</v>
      </c>
      <c r="D153" s="196" t="str">
        <f>'R.CG'!B6</f>
        <v>GUARDACABODE ACERO GALVANIZADO PARA CABLE DE 15,87MM</v>
      </c>
      <c r="E153" s="196">
        <f>'R.CG'!D6</f>
        <v>5</v>
      </c>
      <c r="F153" s="208"/>
    </row>
    <row r="154" spans="3:6" hidden="1">
      <c r="C154" s="196">
        <f>'R.CG'!A7</f>
        <v>1202</v>
      </c>
      <c r="D154" s="196" t="str">
        <f>'R.CG'!B7</f>
        <v>COLLARÍN SIN SALIDA EN PLATINA DE HIERRO GALVANIZADO. DIAMETRO DEL POSTE 15 - 20 CM</v>
      </c>
      <c r="E154" s="196">
        <f>'R.CG'!D7</f>
        <v>5</v>
      </c>
      <c r="F154" s="208"/>
    </row>
    <row r="155" spans="3:6" hidden="1">
      <c r="C155" s="196">
        <f>'R.CG'!A8</f>
        <v>2601</v>
      </c>
      <c r="D155" s="196" t="str">
        <f>'R.CG'!B8</f>
        <v>VARILLA DE ANCLAJE CON OJO - DIÁMETRO 16MM LONGITUD 1,8M</v>
      </c>
      <c r="E155" s="196">
        <f>'R.CG'!D8</f>
        <v>5</v>
      </c>
      <c r="F155" s="208"/>
    </row>
    <row r="156" spans="3:6" hidden="1">
      <c r="C156" s="196">
        <f>'R.CG'!A9</f>
        <v>2701</v>
      </c>
      <c r="D156" s="196" t="str">
        <f>'R.CG'!B9</f>
        <v>VIGUETA DE ANCLAJE FE=2500 PSI ES=1400K/CM^2</v>
      </c>
      <c r="E156" s="196">
        <f>'R.CG'!D9</f>
        <v>5</v>
      </c>
      <c r="F156" s="208"/>
    </row>
    <row r="157" spans="3:6" hidden="1">
      <c r="C157" s="196">
        <f>'R.CG'!A10</f>
        <v>2815</v>
      </c>
      <c r="D157" s="196" t="str">
        <f>'R.CG'!B10</f>
        <v>CABLE DE ACERO GALVANIZADO TIPO SUPERRRESISTENTE PARA TEMPLETE DE 9,5 MM CON CARGA DE ROTURA 6980 KGF</v>
      </c>
      <c r="E157" s="196">
        <f>'R.CG'!D10</f>
        <v>100</v>
      </c>
      <c r="F157" s="208"/>
    </row>
    <row r="158" spans="3:6" hidden="1">
      <c r="C158" s="196">
        <f>'R.CG'!A11</f>
        <v>3301</v>
      </c>
      <c r="D158" s="196" t="str">
        <f>'R.CG'!B11</f>
        <v>ACCESORIOS PARA TEMPLETE CUERDA GUITARRA</v>
      </c>
      <c r="E158" s="196">
        <f>'R.CG'!D11</f>
        <v>5</v>
      </c>
      <c r="F158" s="208"/>
    </row>
    <row r="159" spans="3:6" hidden="1">
      <c r="C159" s="196">
        <f>SPT_18!A4</f>
        <v>803</v>
      </c>
      <c r="D159" s="196" t="str">
        <f>SPT_18!B4</f>
        <v>CABLE DE COBRE DESNUDO CALIBRE 4 AWG</v>
      </c>
      <c r="E159" s="196">
        <f>SPT_18!D4</f>
        <v>4</v>
      </c>
      <c r="F159" s="208"/>
    </row>
    <row r="160" spans="3:6" hidden="1">
      <c r="C160" s="196">
        <f>SPT_18!A5</f>
        <v>1411</v>
      </c>
      <c r="D160" s="196" t="str">
        <f>SPT_18!B5</f>
        <v>VARILLA DE PUESTA A TIERRA DE 15,88*2438 MM</v>
      </c>
      <c r="E160" s="196">
        <f>SPT_18!D5</f>
        <v>4</v>
      </c>
      <c r="F160" s="208"/>
    </row>
    <row r="161" spans="3:6" hidden="1">
      <c r="C161" s="196">
        <f>SPT_18!A6</f>
        <v>41062</v>
      </c>
      <c r="D161" s="196" t="str">
        <f>SPT_18!B6</f>
        <v>CONECTOR TIPO TORNILLO PARA PUESTA A TIERRA</v>
      </c>
      <c r="E161" s="196">
        <f>SPT_18!D6</f>
        <v>4</v>
      </c>
      <c r="F161" s="208"/>
    </row>
    <row r="162" spans="3:6" hidden="1">
      <c r="C162" s="196">
        <f>SPT_18!A7</f>
        <v>1</v>
      </c>
      <c r="D162" s="196" t="str">
        <f>SPT_18!B7</f>
        <v xml:space="preserve">CONECTOR DE COMPRESIÓN TIPO C EN COBRE </v>
      </c>
      <c r="E162" s="196">
        <f>SPT_18!D7</f>
        <v>8</v>
      </c>
      <c r="F162" s="208"/>
    </row>
    <row r="163" spans="3:6" hidden="1">
      <c r="C163" s="196">
        <f>SPT_18!A8</f>
        <v>2</v>
      </c>
      <c r="D163" s="196" t="str">
        <f>SPT_18!B8</f>
        <v>CONECTOR DE COMPRESIÓN TIPO PALA 4 AWG DE 1 HUECO</v>
      </c>
      <c r="E163" s="196">
        <f>SPT_18!D8</f>
        <v>8</v>
      </c>
      <c r="F163" s="208"/>
    </row>
    <row r="164" spans="3:6" hidden="1">
      <c r="C164" s="196">
        <f>SPT_18!A9</f>
        <v>3</v>
      </c>
      <c r="D164" s="196" t="str">
        <f>SPT_18!B9</f>
        <v>CONECTOS COMPRESIÓN TIPO H</v>
      </c>
      <c r="E164" s="196">
        <f>SPT_18!D9</f>
        <v>4</v>
      </c>
      <c r="F164" s="208"/>
    </row>
    <row r="165" spans="3:6" hidden="1">
      <c r="C165" s="196">
        <f>SPT_18!A10</f>
        <v>4</v>
      </c>
      <c r="D165" s="196" t="str">
        <f>SPT_18!B10</f>
        <v>TORNILLO EN ACERO GALVANIZADO DE CABEZA Y TUERCA HEXAGONAL 3/8" X 1" CON ARNDELA REDONDA DE 3/8"</v>
      </c>
      <c r="E165" s="196">
        <f>SPT_18!D10</f>
        <v>8</v>
      </c>
      <c r="F165" s="208"/>
    </row>
    <row r="166" spans="3:6" hidden="1">
      <c r="C166" s="208">
        <f>'580N2'!A4</f>
        <v>268</v>
      </c>
      <c r="D166" s="208" t="str">
        <f>'580N2'!B4</f>
        <v>CRUCETA METÁLICA DE ÁNGULO GALVANIZADO DE 2 M DE LONGITUD. CALIBRE (64*64*5) MM</v>
      </c>
      <c r="E166" s="208">
        <f>'580N2'!D4</f>
        <v>4</v>
      </c>
      <c r="F166" s="208"/>
    </row>
    <row r="167" spans="3:6" hidden="1">
      <c r="C167" s="208">
        <f>'580N2'!A5</f>
        <v>333</v>
      </c>
      <c r="D167" s="208" t="str">
        <f>'580N2'!B5</f>
        <v xml:space="preserve">DIAGONAL RECTA EN ÁNGULO PARA CRUCETA METÁLICA DE (38*38*5)MM - LONGITUD 680MM </v>
      </c>
      <c r="E167" s="208">
        <f>'580N2'!D5</f>
        <v>8</v>
      </c>
      <c r="F167" s="208"/>
    </row>
    <row r="168" spans="3:6" hidden="1">
      <c r="C168" s="208">
        <f>'580N2'!A6</f>
        <v>511</v>
      </c>
      <c r="D168" s="208" t="str">
        <f>'580N2'!B6</f>
        <v>ESPIGO DE ACERO GALVANIZADO ALTURA 150 MM DIAMETRO 19 MM PARA CRUCETA METÁLICA</v>
      </c>
      <c r="E168" s="208">
        <f>'580N2'!D6</f>
        <v>2</v>
      </c>
      <c r="F168" s="208"/>
    </row>
    <row r="169" spans="3:6" hidden="1">
      <c r="C169" s="208">
        <f>'580N2'!A7</f>
        <v>601</v>
      </c>
      <c r="D169" s="208" t="str">
        <f>'580N2'!B7</f>
        <v>AISLADOR TIPO DISCO DE HORQUILLA. DIAMETRO 152 MM 13,2 KV ANSI 52-1</v>
      </c>
      <c r="E169" s="208">
        <f>'580N2'!D7</f>
        <v>12</v>
      </c>
      <c r="F169" s="208"/>
    </row>
    <row r="170" spans="3:6" hidden="1">
      <c r="C170" s="208">
        <f>'580N2'!A8</f>
        <v>611</v>
      </c>
      <c r="D170" s="208" t="str">
        <f>'580N2'!B8</f>
        <v>AISLADOR TIPO ESPIGO ROSCA 25,4MM 15kV ANSI 55-5</v>
      </c>
      <c r="E170" s="208">
        <f>'580N2'!D8</f>
        <v>2</v>
      </c>
      <c r="F170" s="208"/>
    </row>
    <row r="171" spans="3:6" hidden="1">
      <c r="C171" s="208">
        <f>'580N2'!A9</f>
        <v>711</v>
      </c>
      <c r="D171" s="208" t="str">
        <f>'580N2'!B9</f>
        <v>GRAPA TERMINAL O DE RETENCIÓN EN ACERO GALVANIZADO. CONDUCTORES AWG-MCM 6 - 2/0. 6000 KGF.</v>
      </c>
      <c r="E171" s="208">
        <f>'580N2'!D9</f>
        <v>6</v>
      </c>
      <c r="F171" s="208"/>
    </row>
    <row r="172" spans="3:6" hidden="1">
      <c r="C172" s="208">
        <f>'580N2'!A10</f>
        <v>1021</v>
      </c>
      <c r="D172" s="208" t="str">
        <f>'580N2'!B10</f>
        <v>CONECTOR DE RANURAS PARALELAS DE UN PERNO. DIMENSIONES 35*45*45 MM</v>
      </c>
      <c r="E172" s="208">
        <f>'580N2'!D10</f>
        <v>6</v>
      </c>
      <c r="F172" s="208"/>
    </row>
    <row r="173" spans="3:6" hidden="1">
      <c r="C173" s="208">
        <f>'580N2'!A11</f>
        <v>1222</v>
      </c>
      <c r="D173" s="208" t="str">
        <f>'580N2'!B11</f>
        <v>COLLARÍN DE DOS SALIDAS EN PLATINA DE HIERRO GALVANIZADO. DIAMETRO DEL POSTE 15 - 20 CM</v>
      </c>
      <c r="E173" s="208">
        <f>'580N2'!D11</f>
        <v>1</v>
      </c>
      <c r="F173" s="208"/>
    </row>
    <row r="174" spans="3:6" hidden="1">
      <c r="C174" s="208">
        <f>'580N2'!A12</f>
        <v>2014</v>
      </c>
      <c r="D174" s="208" t="str">
        <f>'580N2'!B12</f>
        <v>PERNO DE MÁQUINA DE HIERRO GALVANIZADO CON CABEZA Y TUERCA CUADRADA. DIAMETRO 13 MM. LARGO 51 MM.</v>
      </c>
      <c r="E174" s="208">
        <f>'580N2'!D12</f>
        <v>8</v>
      </c>
      <c r="F174" s="208"/>
    </row>
    <row r="175" spans="3:6" hidden="1">
      <c r="C175" s="208">
        <f>'580N2'!A13</f>
        <v>2034</v>
      </c>
      <c r="D175" s="208" t="str">
        <f>'580N2'!B13</f>
        <v>PERNO DE MÁQUINA DE HIERRO GALVANIZADO CON CABEZA Y TUERCA CUADRADA. DIAMETRO 16 MM. LARGO 254 MM.</v>
      </c>
      <c r="E175" s="208">
        <f>'580N2'!D13</f>
        <v>1</v>
      </c>
      <c r="F175" s="208"/>
    </row>
    <row r="176" spans="3:6" hidden="1">
      <c r="C176" s="208">
        <f>'580N2'!A14</f>
        <v>2102</v>
      </c>
      <c r="D176" s="208" t="str">
        <f>'580N2'!B14</f>
        <v>ESPÁRRAGO DE HIERRO GALVANIZADO ROSCADO EN TODA SU LONGITUD, 4 TUERCAS. DIAMETRO 16 MM LONGITUD 305 MM</v>
      </c>
      <c r="E176" s="208">
        <f>'580N2'!D14</f>
        <v>6</v>
      </c>
      <c r="F176" s="208"/>
    </row>
    <row r="177" spans="3:6" hidden="1">
      <c r="C177" s="208">
        <f>'580N2'!A15</f>
        <v>2433</v>
      </c>
      <c r="D177" s="208" t="str">
        <f>'580N2'!B15</f>
        <v>ARANDELA DE PRESIÓN DE Ø= 26 MM PARA PERNO Ø= 13 MM (1/2")</v>
      </c>
      <c r="E177" s="208">
        <f>'580N2'!D15</f>
        <v>8</v>
      </c>
      <c r="F177" s="208"/>
    </row>
    <row r="178" spans="3:6" hidden="1">
      <c r="C178" s="208">
        <f>'580N2'!A16</f>
        <v>2434</v>
      </c>
      <c r="D178" s="208" t="str">
        <f>'580N2'!B16</f>
        <v>ARANDELA DE PRESIÓN DE Ø= 26 MM PARA PERNO Ø= 16 MM (5/8")</v>
      </c>
      <c r="E178" s="208">
        <f>'580N2'!D16</f>
        <v>26</v>
      </c>
      <c r="F178" s="208"/>
    </row>
    <row r="179" spans="3:6" hidden="1">
      <c r="C179" s="208">
        <f>'580N2'!A17</f>
        <v>2512</v>
      </c>
      <c r="D179" s="208" t="str">
        <f>'580N2'!B17</f>
        <v>TUERCA DE OJO ALARGADO PARA PERNO 16 MM</v>
      </c>
      <c r="E179" s="208">
        <f>'580N2'!D17</f>
        <v>6</v>
      </c>
      <c r="F179" s="208"/>
    </row>
    <row r="180" spans="3:6" hidden="1">
      <c r="C180" s="208"/>
      <c r="D180" s="208"/>
      <c r="E180" s="208"/>
      <c r="F180" s="208"/>
    </row>
    <row r="181" spans="3:6" hidden="1">
      <c r="C181" s="208"/>
      <c r="D181" s="208"/>
      <c r="E181" s="208"/>
      <c r="F181" s="208"/>
    </row>
    <row r="182" spans="3:6" hidden="1">
      <c r="C182" s="208"/>
      <c r="D182" s="208"/>
      <c r="E182" s="208"/>
      <c r="F182" s="208"/>
    </row>
    <row r="183" spans="3:6" hidden="1">
      <c r="C183" s="208"/>
      <c r="D183" s="208"/>
      <c r="E183" s="208"/>
      <c r="F183" s="208"/>
    </row>
    <row r="184" spans="3:6" hidden="1">
      <c r="C184" s="378" t="s">
        <v>216</v>
      </c>
      <c r="D184" s="378"/>
      <c r="E184" s="378"/>
      <c r="F184" s="208"/>
    </row>
    <row r="185" spans="3:6" hidden="1">
      <c r="C185" s="196">
        <v>268</v>
      </c>
      <c r="D185" s="196" t="s">
        <v>167</v>
      </c>
      <c r="E185" s="196">
        <f ca="1">SUMIF($C$71:$E$179,C185,$E$71:$E$179)</f>
        <v>27</v>
      </c>
      <c r="F185" s="208"/>
    </row>
    <row r="186" spans="3:6" hidden="1">
      <c r="C186" s="196">
        <v>332</v>
      </c>
      <c r="D186" s="196" t="s">
        <v>169</v>
      </c>
      <c r="E186" s="196">
        <f t="shared" ref="E186:E229" ca="1" si="9">SUMIF($C$71:$E$179,C186,$E$71:$E$179)</f>
        <v>19</v>
      </c>
      <c r="F186" s="208"/>
    </row>
    <row r="187" spans="3:6" hidden="1">
      <c r="C187" s="196">
        <v>511</v>
      </c>
      <c r="D187" s="196" t="s">
        <v>179</v>
      </c>
      <c r="E187" s="196">
        <f t="shared" ca="1" si="9"/>
        <v>10</v>
      </c>
      <c r="F187" s="208"/>
    </row>
    <row r="188" spans="3:6" hidden="1">
      <c r="C188" s="196">
        <v>611</v>
      </c>
      <c r="D188" s="196" t="s">
        <v>125</v>
      </c>
      <c r="E188" s="196">
        <f t="shared" ca="1" si="9"/>
        <v>10</v>
      </c>
      <c r="F188" s="208"/>
    </row>
    <row r="189" spans="3:6" hidden="1">
      <c r="C189" s="196">
        <v>1214</v>
      </c>
      <c r="D189" s="196" t="s">
        <v>154</v>
      </c>
      <c r="E189" s="196">
        <f t="shared" ca="1" si="9"/>
        <v>7</v>
      </c>
      <c r="F189" s="208"/>
    </row>
    <row r="190" spans="3:6" hidden="1">
      <c r="C190" s="196">
        <v>2014</v>
      </c>
      <c r="D190" s="196" t="s">
        <v>192</v>
      </c>
      <c r="E190" s="196">
        <f t="shared" ca="1" si="9"/>
        <v>35</v>
      </c>
      <c r="F190" s="208"/>
    </row>
    <row r="191" spans="3:6" hidden="1">
      <c r="C191" s="196">
        <v>2034</v>
      </c>
      <c r="D191" s="196" t="s">
        <v>194</v>
      </c>
      <c r="E191" s="196">
        <f t="shared" ca="1" si="9"/>
        <v>30</v>
      </c>
      <c r="F191" s="208"/>
    </row>
    <row r="192" spans="3:6" hidden="1">
      <c r="C192" s="196">
        <v>2412</v>
      </c>
      <c r="D192" s="196" t="s">
        <v>131</v>
      </c>
      <c r="E192" s="196">
        <f t="shared" ca="1" si="9"/>
        <v>19</v>
      </c>
      <c r="F192" s="208"/>
    </row>
    <row r="193" spans="3:6" hidden="1">
      <c r="C193" s="196">
        <v>2433</v>
      </c>
      <c r="D193" s="196" t="s">
        <v>133</v>
      </c>
      <c r="E193" s="196">
        <f t="shared" ca="1" si="9"/>
        <v>35</v>
      </c>
      <c r="F193" s="208"/>
    </row>
    <row r="194" spans="3:6" hidden="1">
      <c r="C194" s="196">
        <v>2434</v>
      </c>
      <c r="D194" s="196" t="s">
        <v>135</v>
      </c>
      <c r="E194" s="196">
        <f t="shared" ca="1" si="9"/>
        <v>167</v>
      </c>
      <c r="F194" s="208"/>
    </row>
    <row r="195" spans="3:6" hidden="1">
      <c r="C195" s="196">
        <v>512</v>
      </c>
      <c r="D195" s="196" t="s">
        <v>181</v>
      </c>
      <c r="E195" s="196">
        <f t="shared" ca="1" si="9"/>
        <v>10</v>
      </c>
      <c r="F195" s="208"/>
    </row>
    <row r="196" spans="3:6" hidden="1">
      <c r="C196" s="196">
        <v>613</v>
      </c>
      <c r="D196" s="196" t="s">
        <v>127</v>
      </c>
      <c r="E196" s="196">
        <f t="shared" ca="1" si="9"/>
        <v>10</v>
      </c>
      <c r="F196" s="208"/>
    </row>
    <row r="197" spans="3:6" hidden="1">
      <c r="C197" s="196">
        <v>333</v>
      </c>
      <c r="D197" s="196" t="s">
        <v>171</v>
      </c>
      <c r="E197" s="196">
        <f t="shared" ca="1" si="9"/>
        <v>16</v>
      </c>
      <c r="F197" s="208"/>
    </row>
    <row r="198" spans="3:6" hidden="1">
      <c r="C198" s="196">
        <v>601</v>
      </c>
      <c r="D198" s="196" t="s">
        <v>121</v>
      </c>
      <c r="E198" s="196">
        <f t="shared" ca="1" si="9"/>
        <v>36</v>
      </c>
      <c r="F198" s="208"/>
    </row>
    <row r="199" spans="3:6" hidden="1">
      <c r="C199" s="196">
        <v>711</v>
      </c>
      <c r="D199" s="196" t="s">
        <v>184</v>
      </c>
      <c r="E199" s="196">
        <f t="shared" ca="1" si="9"/>
        <v>42</v>
      </c>
      <c r="F199" s="208"/>
    </row>
    <row r="200" spans="3:6" hidden="1">
      <c r="C200" s="196">
        <v>1021</v>
      </c>
      <c r="D200" s="196" t="s">
        <v>161</v>
      </c>
      <c r="E200" s="196">
        <f t="shared" ca="1" si="9"/>
        <v>42</v>
      </c>
      <c r="F200" s="208"/>
    </row>
    <row r="201" spans="3:6" hidden="1">
      <c r="C201" s="196">
        <v>2102</v>
      </c>
      <c r="D201" s="196" t="s">
        <v>174</v>
      </c>
      <c r="E201" s="196">
        <f t="shared" ca="1" si="9"/>
        <v>12</v>
      </c>
      <c r="F201" s="208"/>
    </row>
    <row r="202" spans="3:6" hidden="1">
      <c r="C202" s="196">
        <v>2512</v>
      </c>
      <c r="D202" s="196" t="s">
        <v>206</v>
      </c>
      <c r="E202" s="196">
        <f t="shared" ca="1" si="9"/>
        <v>42</v>
      </c>
      <c r="F202" s="208"/>
    </row>
    <row r="203" spans="3:6" hidden="1">
      <c r="C203" s="196">
        <v>603</v>
      </c>
      <c r="D203" s="196" t="s">
        <v>123</v>
      </c>
      <c r="E203" s="196">
        <f t="shared" ca="1" si="9"/>
        <v>72</v>
      </c>
      <c r="F203" s="208"/>
    </row>
    <row r="204" spans="3:6" hidden="1">
      <c r="C204" s="196">
        <v>1601</v>
      </c>
      <c r="D204" s="196" t="s">
        <v>172</v>
      </c>
      <c r="E204" s="196">
        <f t="shared" ca="1" si="9"/>
        <v>10</v>
      </c>
      <c r="F204" s="208"/>
    </row>
    <row r="205" spans="3:6" hidden="1">
      <c r="C205" s="196">
        <v>2105</v>
      </c>
      <c r="D205" s="196" t="s">
        <v>177</v>
      </c>
      <c r="E205" s="196">
        <f t="shared" ca="1" si="9"/>
        <v>3</v>
      </c>
      <c r="F205" s="208"/>
    </row>
    <row r="206" spans="3:6" hidden="1">
      <c r="C206" s="196">
        <v>2103</v>
      </c>
      <c r="D206" s="196" t="s">
        <v>176</v>
      </c>
      <c r="E206" s="196">
        <f t="shared" ca="1" si="9"/>
        <v>18</v>
      </c>
      <c r="F206" s="208"/>
    </row>
    <row r="207" spans="3:6" hidden="1">
      <c r="C207" s="196">
        <v>621</v>
      </c>
      <c r="D207" s="196" t="s">
        <v>119</v>
      </c>
      <c r="E207" s="196">
        <f t="shared" ca="1" si="9"/>
        <v>3</v>
      </c>
      <c r="F207" s="208"/>
    </row>
    <row r="208" spans="3:6" hidden="1">
      <c r="C208" s="196">
        <v>1803</v>
      </c>
      <c r="D208" s="196" t="s">
        <v>190</v>
      </c>
      <c r="E208" s="196">
        <f t="shared" ca="1" si="9"/>
        <v>1</v>
      </c>
      <c r="F208" s="208"/>
    </row>
    <row r="209" spans="3:6" hidden="1">
      <c r="C209" s="196">
        <v>1661</v>
      </c>
      <c r="D209" s="196" t="s">
        <v>198</v>
      </c>
      <c r="E209" s="196">
        <f t="shared" ca="1" si="9"/>
        <v>4</v>
      </c>
      <c r="F209" s="208"/>
    </row>
    <row r="210" spans="3:6" hidden="1">
      <c r="C210" s="196">
        <v>1903</v>
      </c>
      <c r="D210" s="196" t="s">
        <v>140</v>
      </c>
      <c r="E210" s="196">
        <f t="shared" ca="1" si="9"/>
        <v>4</v>
      </c>
      <c r="F210" s="208"/>
    </row>
    <row r="211" spans="3:6" hidden="1">
      <c r="C211" s="196">
        <v>701</v>
      </c>
      <c r="D211" s="196" t="s">
        <v>217</v>
      </c>
      <c r="E211" s="196">
        <f t="shared" ca="1" si="9"/>
        <v>4</v>
      </c>
      <c r="F211" s="208"/>
    </row>
    <row r="212" spans="3:6" hidden="1">
      <c r="C212" s="196">
        <v>2201</v>
      </c>
      <c r="D212" s="196" t="s">
        <v>196</v>
      </c>
      <c r="E212" s="196">
        <f t="shared" ca="1" si="9"/>
        <v>2</v>
      </c>
      <c r="F212" s="208"/>
    </row>
    <row r="213" spans="3:6" hidden="1">
      <c r="C213" s="196">
        <v>2204</v>
      </c>
      <c r="D213" s="196" t="s">
        <v>197</v>
      </c>
      <c r="E213" s="196">
        <f t="shared" ca="1" si="9"/>
        <v>2</v>
      </c>
      <c r="F213" s="208"/>
    </row>
    <row r="214" spans="3:6" hidden="1">
      <c r="C214" s="196">
        <v>634</v>
      </c>
      <c r="D214" s="196" t="s">
        <v>129</v>
      </c>
      <c r="E214" s="196">
        <f t="shared" ca="1" si="9"/>
        <v>9</v>
      </c>
      <c r="F214" s="208"/>
    </row>
    <row r="215" spans="3:6" hidden="1">
      <c r="C215" s="196">
        <v>771</v>
      </c>
      <c r="D215" s="196" t="s">
        <v>183</v>
      </c>
      <c r="E215" s="196">
        <f t="shared" ca="1" si="9"/>
        <v>36</v>
      </c>
      <c r="F215" s="208"/>
    </row>
    <row r="216" spans="3:6" hidden="1">
      <c r="C216" s="196">
        <v>1101</v>
      </c>
      <c r="D216" s="196" t="s">
        <v>218</v>
      </c>
      <c r="E216" s="196">
        <f t="shared" ca="1" si="9"/>
        <v>9</v>
      </c>
      <c r="F216" s="208"/>
    </row>
    <row r="217" spans="3:6" hidden="1">
      <c r="C217" s="196">
        <v>1202</v>
      </c>
      <c r="D217" s="196" t="s">
        <v>155</v>
      </c>
      <c r="E217" s="196">
        <f t="shared" ca="1" si="9"/>
        <v>9</v>
      </c>
      <c r="F217" s="208"/>
    </row>
    <row r="218" spans="3:6" hidden="1">
      <c r="C218" s="196">
        <v>2601</v>
      </c>
      <c r="D218" s="196" t="s">
        <v>208</v>
      </c>
      <c r="E218" s="196">
        <f t="shared" ca="1" si="9"/>
        <v>9</v>
      </c>
      <c r="F218" s="208"/>
    </row>
    <row r="219" spans="3:6" hidden="1">
      <c r="C219" s="196">
        <v>2701</v>
      </c>
      <c r="D219" s="196" t="s">
        <v>212</v>
      </c>
      <c r="E219" s="196">
        <f t="shared" ca="1" si="9"/>
        <v>9</v>
      </c>
      <c r="F219" s="208"/>
    </row>
    <row r="220" spans="3:6" hidden="1">
      <c r="C220" s="196">
        <v>2815</v>
      </c>
      <c r="D220" s="196" t="s">
        <v>142</v>
      </c>
      <c r="E220" s="196">
        <f t="shared" ca="1" si="9"/>
        <v>180</v>
      </c>
      <c r="F220" s="208"/>
    </row>
    <row r="221" spans="3:6" hidden="1">
      <c r="C221" s="196">
        <v>3301</v>
      </c>
      <c r="D221" s="196" t="s">
        <v>117</v>
      </c>
      <c r="E221" s="196">
        <f t="shared" ca="1" si="9"/>
        <v>5</v>
      </c>
      <c r="F221" s="208"/>
    </row>
    <row r="222" spans="3:6" hidden="1">
      <c r="C222" s="196">
        <v>803</v>
      </c>
      <c r="D222" s="196" t="s">
        <v>144</v>
      </c>
      <c r="E222" s="196">
        <f t="shared" ca="1" si="9"/>
        <v>4</v>
      </c>
      <c r="F222" s="208"/>
    </row>
    <row r="223" spans="3:6" hidden="1">
      <c r="C223" s="196">
        <v>1411</v>
      </c>
      <c r="D223" s="196" t="s">
        <v>210</v>
      </c>
      <c r="E223" s="196">
        <f t="shared" ca="1" si="9"/>
        <v>4</v>
      </c>
      <c r="F223" s="208"/>
    </row>
    <row r="224" spans="3:6" hidden="1">
      <c r="C224" s="196">
        <v>41062</v>
      </c>
      <c r="D224" s="196" t="s">
        <v>163</v>
      </c>
      <c r="E224" s="196">
        <f t="shared" ca="1" si="9"/>
        <v>4</v>
      </c>
      <c r="F224" s="208"/>
    </row>
    <row r="225" spans="3:6" hidden="1">
      <c r="C225" s="196">
        <v>1</v>
      </c>
      <c r="D225" s="196" t="s">
        <v>157</v>
      </c>
      <c r="E225" s="196">
        <f t="shared" ca="1" si="9"/>
        <v>8</v>
      </c>
      <c r="F225" s="208"/>
    </row>
    <row r="226" spans="3:6" hidden="1">
      <c r="C226" s="196">
        <v>2</v>
      </c>
      <c r="D226" s="196" t="s">
        <v>159</v>
      </c>
      <c r="E226" s="196">
        <f t="shared" ca="1" si="9"/>
        <v>8</v>
      </c>
      <c r="F226" s="208"/>
    </row>
    <row r="227" spans="3:6" hidden="1">
      <c r="C227" s="196">
        <v>3</v>
      </c>
      <c r="D227" s="196" t="s">
        <v>165</v>
      </c>
      <c r="E227" s="196">
        <f t="shared" ca="1" si="9"/>
        <v>4</v>
      </c>
      <c r="F227" s="208"/>
    </row>
    <row r="228" spans="3:6" hidden="1">
      <c r="C228" s="196">
        <v>4</v>
      </c>
      <c r="D228" s="196" t="s">
        <v>204</v>
      </c>
      <c r="E228" s="196">
        <f t="shared" ca="1" si="9"/>
        <v>8</v>
      </c>
      <c r="F228" s="208"/>
    </row>
    <row r="229" spans="3:6" hidden="1">
      <c r="C229" s="208">
        <v>1222</v>
      </c>
      <c r="D229" s="208" t="s">
        <v>153</v>
      </c>
      <c r="E229" s="196">
        <f t="shared" ca="1" si="9"/>
        <v>1</v>
      </c>
      <c r="F229"/>
    </row>
    <row r="230" spans="3:6" hidden="1">
      <c r="C230"/>
      <c r="D230"/>
      <c r="E230"/>
      <c r="F230"/>
    </row>
    <row r="231" spans="3:6">
      <c r="C231"/>
      <c r="D231"/>
      <c r="E231"/>
      <c r="F231"/>
    </row>
    <row r="232" spans="3:6">
      <c r="C232"/>
      <c r="D232"/>
      <c r="E232"/>
      <c r="F232"/>
    </row>
    <row r="233" spans="3:6">
      <c r="C233"/>
      <c r="D233"/>
      <c r="E233"/>
      <c r="F233"/>
    </row>
    <row r="234" spans="3:6">
      <c r="C234"/>
      <c r="D234"/>
      <c r="E234"/>
      <c r="F234"/>
    </row>
    <row r="235" spans="3:6">
      <c r="C235"/>
      <c r="D235"/>
      <c r="E235"/>
      <c r="F235"/>
    </row>
    <row r="236" spans="3:6">
      <c r="C236"/>
      <c r="D236"/>
      <c r="E236"/>
      <c r="F236"/>
    </row>
    <row r="237" spans="3:6">
      <c r="C237"/>
      <c r="D237"/>
      <c r="E237"/>
      <c r="F237"/>
    </row>
    <row r="238" spans="3:6">
      <c r="C238"/>
      <c r="D238"/>
      <c r="E238"/>
      <c r="F238"/>
    </row>
    <row r="239" spans="3:6">
      <c r="C239"/>
      <c r="D239"/>
      <c r="E239"/>
      <c r="F239"/>
    </row>
    <row r="240" spans="3:6">
      <c r="C240"/>
      <c r="D240"/>
      <c r="E240"/>
      <c r="F240"/>
    </row>
    <row r="241" spans="3:6">
      <c r="C241"/>
      <c r="D241"/>
      <c r="E241"/>
      <c r="F241"/>
    </row>
    <row r="242" spans="3:6">
      <c r="C242"/>
      <c r="D242"/>
      <c r="E242"/>
      <c r="F242"/>
    </row>
    <row r="243" spans="3:6">
      <c r="C243"/>
      <c r="D243"/>
      <c r="E243"/>
      <c r="F243"/>
    </row>
    <row r="244" spans="3:6">
      <c r="C244"/>
      <c r="D244"/>
      <c r="E244"/>
      <c r="F244"/>
    </row>
    <row r="245" spans="3:6">
      <c r="C245"/>
      <c r="D245"/>
      <c r="E245"/>
      <c r="F245"/>
    </row>
    <row r="246" spans="3:6">
      <c r="C246"/>
      <c r="D246"/>
      <c r="E246"/>
      <c r="F246"/>
    </row>
    <row r="247" spans="3:6">
      <c r="C247"/>
      <c r="D247"/>
      <c r="E247"/>
      <c r="F247"/>
    </row>
    <row r="248" spans="3:6">
      <c r="C248"/>
      <c r="D248"/>
      <c r="E248"/>
      <c r="F248"/>
    </row>
    <row r="249" spans="3:6">
      <c r="C249"/>
      <c r="D249"/>
      <c r="E249"/>
      <c r="F249"/>
    </row>
    <row r="250" spans="3:6">
      <c r="C250"/>
      <c r="D250"/>
      <c r="E250"/>
      <c r="F250"/>
    </row>
    <row r="251" spans="3:6">
      <c r="C251"/>
      <c r="D251"/>
      <c r="E251"/>
      <c r="F251"/>
    </row>
    <row r="252" spans="3:6">
      <c r="C252"/>
      <c r="D252"/>
      <c r="E252"/>
      <c r="F252"/>
    </row>
    <row r="253" spans="3:6">
      <c r="C253"/>
      <c r="D253"/>
      <c r="E253"/>
      <c r="F253"/>
    </row>
    <row r="254" spans="3:6">
      <c r="C254"/>
      <c r="D254"/>
      <c r="E254"/>
      <c r="F254"/>
    </row>
    <row r="255" spans="3:6">
      <c r="C255"/>
      <c r="D255"/>
      <c r="E255"/>
      <c r="F255"/>
    </row>
    <row r="256" spans="3:6">
      <c r="C256"/>
      <c r="D256"/>
      <c r="E256"/>
      <c r="F256"/>
    </row>
    <row r="257" spans="3:6">
      <c r="C257"/>
      <c r="D257"/>
      <c r="E257"/>
      <c r="F257"/>
    </row>
    <row r="258" spans="3:6">
      <c r="C258"/>
      <c r="D258"/>
      <c r="E258"/>
      <c r="F258"/>
    </row>
    <row r="259" spans="3:6">
      <c r="C259"/>
      <c r="D259"/>
      <c r="E259"/>
      <c r="F259"/>
    </row>
    <row r="260" spans="3:6">
      <c r="C260"/>
      <c r="D260"/>
      <c r="E260"/>
      <c r="F260"/>
    </row>
    <row r="261" spans="3:6">
      <c r="C261"/>
      <c r="D261"/>
      <c r="E261"/>
      <c r="F261"/>
    </row>
    <row r="262" spans="3:6">
      <c r="C262"/>
      <c r="D262"/>
      <c r="E262"/>
      <c r="F262"/>
    </row>
    <row r="263" spans="3:6">
      <c r="C263"/>
      <c r="D263"/>
      <c r="E263"/>
      <c r="F263"/>
    </row>
    <row r="264" spans="3:6">
      <c r="C264"/>
      <c r="D264"/>
      <c r="E264"/>
      <c r="F264"/>
    </row>
    <row r="265" spans="3:6">
      <c r="C265"/>
      <c r="D265"/>
      <c r="E265"/>
      <c r="F265"/>
    </row>
    <row r="266" spans="3:6">
      <c r="C266"/>
      <c r="D266"/>
      <c r="E266"/>
      <c r="F266"/>
    </row>
    <row r="267" spans="3:6">
      <c r="C267"/>
      <c r="D267"/>
      <c r="E267"/>
      <c r="F267"/>
    </row>
    <row r="268" spans="3:6">
      <c r="C268"/>
      <c r="D268"/>
      <c r="E268"/>
      <c r="F268"/>
    </row>
    <row r="269" spans="3:6">
      <c r="C269"/>
      <c r="D269"/>
      <c r="E269"/>
      <c r="F269"/>
    </row>
    <row r="270" spans="3:6">
      <c r="C270"/>
      <c r="D270"/>
      <c r="E270"/>
      <c r="F270"/>
    </row>
    <row r="271" spans="3:6">
      <c r="C271"/>
      <c r="D271"/>
      <c r="E271"/>
      <c r="F271"/>
    </row>
    <row r="272" spans="3:6">
      <c r="C272"/>
      <c r="D272"/>
      <c r="E272"/>
      <c r="F272"/>
    </row>
    <row r="273" spans="3:6">
      <c r="C273"/>
      <c r="D273"/>
      <c r="E273"/>
      <c r="F273"/>
    </row>
    <row r="274" spans="3:6">
      <c r="C274"/>
      <c r="D274"/>
      <c r="E274"/>
      <c r="F274"/>
    </row>
    <row r="275" spans="3:6">
      <c r="C275"/>
      <c r="D275"/>
      <c r="E275"/>
      <c r="F275"/>
    </row>
    <row r="276" spans="3:6">
      <c r="C276"/>
      <c r="D276"/>
      <c r="E276"/>
      <c r="F276"/>
    </row>
    <row r="277" spans="3:6">
      <c r="C277"/>
      <c r="D277"/>
      <c r="E277"/>
      <c r="F277"/>
    </row>
    <row r="278" spans="3:6">
      <c r="C278"/>
      <c r="D278"/>
      <c r="E278"/>
      <c r="F278"/>
    </row>
    <row r="279" spans="3:6">
      <c r="C279"/>
      <c r="D279"/>
      <c r="E279"/>
      <c r="F279"/>
    </row>
    <row r="289" spans="3:6">
      <c r="C289"/>
      <c r="D289"/>
      <c r="E289" s="208"/>
      <c r="F289" s="208"/>
    </row>
    <row r="290" spans="3:6">
      <c r="C290"/>
      <c r="D290"/>
      <c r="E290" s="208"/>
      <c r="F290" s="208"/>
    </row>
    <row r="291" spans="3:6">
      <c r="C291"/>
      <c r="D291"/>
      <c r="E291" s="208"/>
      <c r="F291" s="208"/>
    </row>
    <row r="292" spans="3:6">
      <c r="C292"/>
      <c r="D292"/>
      <c r="E292" s="208"/>
      <c r="F292" s="208"/>
    </row>
    <row r="293" spans="3:6">
      <c r="C293"/>
      <c r="D293"/>
      <c r="E293" s="208"/>
      <c r="F293" s="208"/>
    </row>
    <row r="294" spans="3:6">
      <c r="C294"/>
      <c r="D294"/>
      <c r="E294" s="208"/>
      <c r="F294" s="208"/>
    </row>
    <row r="295" spans="3:6">
      <c r="C295"/>
      <c r="D295"/>
      <c r="E295" s="208"/>
      <c r="F295" s="208"/>
    </row>
    <row r="296" spans="3:6">
      <c r="C296"/>
      <c r="D296"/>
      <c r="E296" s="208"/>
      <c r="F296" s="208"/>
    </row>
    <row r="297" spans="3:6">
      <c r="C297"/>
      <c r="D297"/>
      <c r="E297" s="208"/>
      <c r="F297" s="208"/>
    </row>
    <row r="298" spans="3:6">
      <c r="C298"/>
      <c r="D298"/>
      <c r="E298" s="208"/>
      <c r="F298" s="208"/>
    </row>
    <row r="299" spans="3:6">
      <c r="C299"/>
      <c r="D299"/>
      <c r="E299" s="208"/>
      <c r="F299" s="208"/>
    </row>
    <row r="300" spans="3:6">
      <c r="C300"/>
      <c r="D300"/>
      <c r="E300" s="208"/>
      <c r="F300" s="208"/>
    </row>
    <row r="301" spans="3:6">
      <c r="C301"/>
      <c r="D301"/>
      <c r="E301" s="208"/>
      <c r="F301" s="208"/>
    </row>
    <row r="302" spans="3:6">
      <c r="C302"/>
      <c r="D302"/>
      <c r="E302" s="208"/>
      <c r="F302" s="208"/>
    </row>
    <row r="303" spans="3:6">
      <c r="C303"/>
      <c r="D303"/>
      <c r="E303" s="208"/>
      <c r="F303" s="208"/>
    </row>
    <row r="304" spans="3:6">
      <c r="C304"/>
      <c r="D304"/>
      <c r="E304" s="208"/>
      <c r="F304" s="208"/>
    </row>
    <row r="305" spans="3:6">
      <c r="C305"/>
      <c r="D305"/>
      <c r="E305" s="208"/>
      <c r="F305" s="208"/>
    </row>
    <row r="306" spans="3:6">
      <c r="C306"/>
      <c r="D306"/>
      <c r="E306" s="208"/>
      <c r="F306" s="208"/>
    </row>
    <row r="307" spans="3:6">
      <c r="C307"/>
      <c r="D307"/>
      <c r="E307" s="208"/>
      <c r="F307" s="208"/>
    </row>
    <row r="308" spans="3:6">
      <c r="C308"/>
      <c r="D308"/>
      <c r="E308" s="208"/>
      <c r="F308" s="208"/>
    </row>
    <row r="309" spans="3:6">
      <c r="C309"/>
      <c r="D309"/>
      <c r="E309" s="208"/>
      <c r="F309" s="208"/>
    </row>
    <row r="310" spans="3:6">
      <c r="C310"/>
      <c r="D310"/>
      <c r="E310" s="208"/>
      <c r="F310" s="208"/>
    </row>
    <row r="311" spans="3:6">
      <c r="C311"/>
      <c r="D311"/>
      <c r="E311" s="208"/>
      <c r="F311" s="208"/>
    </row>
    <row r="312" spans="3:6">
      <c r="C312"/>
      <c r="D312"/>
      <c r="E312" s="208"/>
      <c r="F312" s="208"/>
    </row>
    <row r="313" spans="3:6">
      <c r="C313"/>
      <c r="D313"/>
      <c r="E313" s="208"/>
      <c r="F313" s="208"/>
    </row>
    <row r="314" spans="3:6">
      <c r="C314"/>
      <c r="D314"/>
      <c r="E314" s="208"/>
      <c r="F314" s="208"/>
    </row>
    <row r="315" spans="3:6">
      <c r="C315"/>
      <c r="D315"/>
      <c r="E315" s="208"/>
      <c r="F315" s="208"/>
    </row>
    <row r="316" spans="3:6">
      <c r="C316"/>
      <c r="D316"/>
      <c r="E316" s="208"/>
      <c r="F316" s="208"/>
    </row>
    <row r="317" spans="3:6">
      <c r="C317"/>
      <c r="D317"/>
      <c r="E317" s="208"/>
      <c r="F317" s="208"/>
    </row>
    <row r="318" spans="3:6">
      <c r="C318"/>
      <c r="D318"/>
      <c r="E318" s="208"/>
      <c r="F318" s="208"/>
    </row>
    <row r="319" spans="3:6">
      <c r="C319"/>
      <c r="D319"/>
      <c r="E319" s="208"/>
      <c r="F319" s="208"/>
    </row>
    <row r="320" spans="3:6">
      <c r="C320"/>
      <c r="D320"/>
      <c r="E320" s="208"/>
      <c r="F320" s="208"/>
    </row>
    <row r="321" spans="3:6">
      <c r="C321"/>
      <c r="D321"/>
      <c r="E321" s="208"/>
      <c r="F321" s="208"/>
    </row>
    <row r="322" spans="3:6">
      <c r="C322"/>
      <c r="D322"/>
      <c r="E322" s="208"/>
      <c r="F322" s="208"/>
    </row>
    <row r="323" spans="3:6">
      <c r="C323"/>
      <c r="D323"/>
      <c r="E323" s="208"/>
      <c r="F323" s="208"/>
    </row>
    <row r="324" spans="3:6">
      <c r="C324"/>
      <c r="D324"/>
      <c r="E324" s="208"/>
      <c r="F324" s="208"/>
    </row>
    <row r="325" spans="3:6">
      <c r="C325"/>
      <c r="D325"/>
      <c r="E325" s="208"/>
      <c r="F325" s="208"/>
    </row>
    <row r="326" spans="3:6">
      <c r="C326"/>
      <c r="D326"/>
      <c r="E326" s="208"/>
      <c r="F326" s="208"/>
    </row>
    <row r="327" spans="3:6">
      <c r="C327"/>
      <c r="D327"/>
      <c r="E327" s="208"/>
      <c r="F327" s="208"/>
    </row>
    <row r="328" spans="3:6">
      <c r="C328"/>
      <c r="D328"/>
      <c r="E328" s="208"/>
      <c r="F328" s="208"/>
    </row>
    <row r="329" spans="3:6">
      <c r="C329"/>
      <c r="D329"/>
      <c r="E329" s="208"/>
      <c r="F329" s="208"/>
    </row>
    <row r="330" spans="3:6">
      <c r="C330"/>
      <c r="D330"/>
      <c r="E330" s="208"/>
      <c r="F330" s="208"/>
    </row>
    <row r="331" spans="3:6">
      <c r="C331"/>
      <c r="D331"/>
      <c r="E331" s="208"/>
      <c r="F331" s="208"/>
    </row>
    <row r="332" spans="3:6">
      <c r="C332"/>
      <c r="D332"/>
      <c r="E332" s="208"/>
      <c r="F332" s="208"/>
    </row>
    <row r="333" spans="3:6">
      <c r="C333"/>
      <c r="D333"/>
      <c r="E333" s="208"/>
      <c r="F333" s="208"/>
    </row>
    <row r="334" spans="3:6">
      <c r="C334"/>
      <c r="D334"/>
      <c r="E334" s="208"/>
      <c r="F334" s="208"/>
    </row>
    <row r="335" spans="3:6">
      <c r="C335"/>
      <c r="D335"/>
      <c r="E335" s="208"/>
      <c r="F335" s="208"/>
    </row>
    <row r="336" spans="3:6">
      <c r="C336"/>
      <c r="D336"/>
      <c r="E336" s="208"/>
      <c r="F336" s="208"/>
    </row>
    <row r="337" spans="3:6">
      <c r="C337"/>
      <c r="D337"/>
      <c r="E337" s="208"/>
      <c r="F337" s="208"/>
    </row>
    <row r="338" spans="3:6">
      <c r="C338"/>
      <c r="D338"/>
      <c r="E338" s="208"/>
      <c r="F338" s="208"/>
    </row>
    <row r="339" spans="3:6">
      <c r="C339"/>
      <c r="D339"/>
      <c r="E339" s="208"/>
      <c r="F339" s="208"/>
    </row>
    <row r="340" spans="3:6">
      <c r="C340"/>
      <c r="D340"/>
      <c r="E340" s="208"/>
      <c r="F340" s="208"/>
    </row>
    <row r="341" spans="3:6">
      <c r="C341"/>
      <c r="D341"/>
      <c r="E341" s="208"/>
      <c r="F341" s="208"/>
    </row>
    <row r="342" spans="3:6">
      <c r="C342"/>
      <c r="D342"/>
      <c r="E342" s="208"/>
      <c r="F342" s="208"/>
    </row>
    <row r="343" spans="3:6">
      <c r="C343"/>
      <c r="D343"/>
      <c r="E343" s="208"/>
      <c r="F343" s="208"/>
    </row>
    <row r="344" spans="3:6">
      <c r="C344"/>
      <c r="D344"/>
      <c r="E344" s="208"/>
      <c r="F344" s="208"/>
    </row>
    <row r="345" spans="3:6">
      <c r="C345"/>
      <c r="D345"/>
      <c r="E345" s="208"/>
      <c r="F345" s="208"/>
    </row>
    <row r="346" spans="3:6">
      <c r="C346"/>
      <c r="D346"/>
      <c r="E346" s="208"/>
      <c r="F346" s="208"/>
    </row>
    <row r="347" spans="3:6">
      <c r="C347"/>
      <c r="D347"/>
      <c r="E347" s="208"/>
      <c r="F347" s="208"/>
    </row>
    <row r="348" spans="3:6">
      <c r="C348"/>
      <c r="D348"/>
      <c r="E348" s="208"/>
      <c r="F348" s="208"/>
    </row>
    <row r="349" spans="3:6">
      <c r="C349"/>
      <c r="D349"/>
      <c r="E349" s="208"/>
      <c r="F349" s="208"/>
    </row>
  </sheetData>
  <autoFilter ref="C71:E179">
    <filterColumn colId="1">
      <filters>
        <filter val="ESLABÓN EN U CON PASADOR. DIMENSIONES 51 MM 8000 KGF"/>
      </filters>
    </filterColumn>
  </autoFilter>
  <mergeCells count="10">
    <mergeCell ref="A1:B1"/>
    <mergeCell ref="C184:E184"/>
    <mergeCell ref="K1:K2"/>
    <mergeCell ref="L1:L2"/>
    <mergeCell ref="F1:F2"/>
    <mergeCell ref="D1:D2"/>
    <mergeCell ref="E1:E2"/>
    <mergeCell ref="G1:J1"/>
    <mergeCell ref="C70:E70"/>
    <mergeCell ref="C1:C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39997558519241921"/>
  </sheetPr>
  <dimension ref="A1:B94"/>
  <sheetViews>
    <sheetView topLeftCell="A76" workbookViewId="0">
      <selection activeCell="B110" sqref="B110"/>
    </sheetView>
  </sheetViews>
  <sheetFormatPr baseColWidth="10" defaultColWidth="11.42578125" defaultRowHeight="15"/>
  <cols>
    <col min="2" max="2" width="113" customWidth="1"/>
  </cols>
  <sheetData>
    <row r="1" spans="1:2">
      <c r="A1" t="s">
        <v>108</v>
      </c>
      <c r="B1" t="s">
        <v>109</v>
      </c>
    </row>
    <row r="2" spans="1:2">
      <c r="A2">
        <v>243</v>
      </c>
      <c r="B2" t="s">
        <v>219</v>
      </c>
    </row>
    <row r="3" spans="1:2">
      <c r="A3">
        <v>268</v>
      </c>
      <c r="B3" t="s">
        <v>167</v>
      </c>
    </row>
    <row r="4" spans="1:2">
      <c r="A4">
        <v>271</v>
      </c>
      <c r="B4" t="s">
        <v>220</v>
      </c>
    </row>
    <row r="5" spans="1:2">
      <c r="A5">
        <v>332</v>
      </c>
      <c r="B5" t="s">
        <v>169</v>
      </c>
    </row>
    <row r="6" spans="1:2">
      <c r="A6">
        <v>333</v>
      </c>
      <c r="B6" t="s">
        <v>171</v>
      </c>
    </row>
    <row r="7" spans="1:2">
      <c r="A7">
        <v>351</v>
      </c>
      <c r="B7" t="s">
        <v>221</v>
      </c>
    </row>
    <row r="8" spans="1:2">
      <c r="A8">
        <v>511</v>
      </c>
      <c r="B8" t="s">
        <v>179</v>
      </c>
    </row>
    <row r="9" spans="1:2">
      <c r="A9">
        <v>512</v>
      </c>
      <c r="B9" t="s">
        <v>181</v>
      </c>
    </row>
    <row r="10" spans="1:2">
      <c r="A10">
        <v>601</v>
      </c>
      <c r="B10" t="s">
        <v>121</v>
      </c>
    </row>
    <row r="11" spans="1:2">
      <c r="A11">
        <v>603</v>
      </c>
      <c r="B11" t="s">
        <v>123</v>
      </c>
    </row>
    <row r="12" spans="1:2">
      <c r="A12">
        <v>611</v>
      </c>
      <c r="B12" t="s">
        <v>125</v>
      </c>
    </row>
    <row r="13" spans="1:2">
      <c r="A13">
        <v>613</v>
      </c>
      <c r="B13" t="s">
        <v>127</v>
      </c>
    </row>
    <row r="14" spans="1:2">
      <c r="A14">
        <v>621</v>
      </c>
      <c r="B14" t="s">
        <v>119</v>
      </c>
    </row>
    <row r="15" spans="1:2">
      <c r="A15">
        <v>634</v>
      </c>
      <c r="B15" t="s">
        <v>129</v>
      </c>
    </row>
    <row r="16" spans="1:2">
      <c r="A16">
        <v>651</v>
      </c>
      <c r="B16" t="s">
        <v>222</v>
      </c>
    </row>
    <row r="17" spans="1:2">
      <c r="A17">
        <v>652</v>
      </c>
      <c r="B17" t="s">
        <v>223</v>
      </c>
    </row>
    <row r="18" spans="1:2">
      <c r="A18">
        <v>701</v>
      </c>
      <c r="B18" t="s">
        <v>217</v>
      </c>
    </row>
    <row r="19" spans="1:2">
      <c r="A19">
        <v>703</v>
      </c>
      <c r="B19" t="s">
        <v>224</v>
      </c>
    </row>
    <row r="20" spans="1:2">
      <c r="A20">
        <v>711</v>
      </c>
      <c r="B20" t="s">
        <v>184</v>
      </c>
    </row>
    <row r="21" spans="1:2">
      <c r="A21">
        <v>771</v>
      </c>
      <c r="B21" t="s">
        <v>183</v>
      </c>
    </row>
    <row r="22" spans="1:2">
      <c r="A22">
        <v>795</v>
      </c>
      <c r="B22" t="s">
        <v>225</v>
      </c>
    </row>
    <row r="23" spans="1:2">
      <c r="A23">
        <v>802</v>
      </c>
      <c r="B23" t="s">
        <v>226</v>
      </c>
    </row>
    <row r="24" spans="1:2">
      <c r="A24">
        <v>803</v>
      </c>
      <c r="B24" s="83" t="s">
        <v>144</v>
      </c>
    </row>
    <row r="25" spans="1:2">
      <c r="A25">
        <v>1021</v>
      </c>
      <c r="B25" t="s">
        <v>161</v>
      </c>
    </row>
    <row r="26" spans="1:2">
      <c r="A26">
        <v>1031</v>
      </c>
      <c r="B26" t="s">
        <v>227</v>
      </c>
    </row>
    <row r="27" spans="1:2">
      <c r="A27">
        <v>1053</v>
      </c>
      <c r="B27" t="s">
        <v>228</v>
      </c>
    </row>
    <row r="28" spans="1:2">
      <c r="A28">
        <v>1101</v>
      </c>
      <c r="B28" t="s">
        <v>218</v>
      </c>
    </row>
    <row r="29" spans="1:2">
      <c r="A29">
        <v>1202</v>
      </c>
      <c r="B29" t="s">
        <v>155</v>
      </c>
    </row>
    <row r="30" spans="1:2">
      <c r="A30">
        <v>1204</v>
      </c>
      <c r="B30" t="s">
        <v>229</v>
      </c>
    </row>
    <row r="31" spans="1:2">
      <c r="A31">
        <v>1213</v>
      </c>
      <c r="B31" t="s">
        <v>230</v>
      </c>
    </row>
    <row r="32" spans="1:2">
      <c r="A32">
        <v>1214</v>
      </c>
      <c r="B32" t="s">
        <v>154</v>
      </c>
    </row>
    <row r="33" spans="1:2">
      <c r="A33">
        <v>1215</v>
      </c>
      <c r="B33" t="s">
        <v>231</v>
      </c>
    </row>
    <row r="34" spans="1:2">
      <c r="A34">
        <v>1223</v>
      </c>
      <c r="B34" t="s">
        <v>232</v>
      </c>
    </row>
    <row r="35" spans="1:2">
      <c r="A35">
        <v>1224</v>
      </c>
      <c r="B35" t="s">
        <v>233</v>
      </c>
    </row>
    <row r="36" spans="1:2">
      <c r="A36">
        <v>1272</v>
      </c>
      <c r="B36" t="s">
        <v>234</v>
      </c>
    </row>
    <row r="37" spans="1:2">
      <c r="A37">
        <v>1281</v>
      </c>
      <c r="B37" t="s">
        <v>235</v>
      </c>
    </row>
    <row r="38" spans="1:2">
      <c r="A38">
        <v>1291</v>
      </c>
      <c r="B38" t="s">
        <v>236</v>
      </c>
    </row>
    <row r="39" spans="1:2">
      <c r="A39">
        <v>1311</v>
      </c>
      <c r="B39" t="s">
        <v>237</v>
      </c>
    </row>
    <row r="40" spans="1:2">
      <c r="A40">
        <v>1312</v>
      </c>
      <c r="B40" t="s">
        <v>238</v>
      </c>
    </row>
    <row r="41" spans="1:2">
      <c r="A41">
        <v>1411</v>
      </c>
      <c r="B41" t="s">
        <v>210</v>
      </c>
    </row>
    <row r="42" spans="1:2">
      <c r="A42">
        <v>1601</v>
      </c>
      <c r="B42" t="s">
        <v>172</v>
      </c>
    </row>
    <row r="43" spans="1:2">
      <c r="A43">
        <v>1661</v>
      </c>
      <c r="B43" t="s">
        <v>198</v>
      </c>
    </row>
    <row r="44" spans="1:2">
      <c r="A44">
        <v>1803</v>
      </c>
      <c r="B44" t="s">
        <v>190</v>
      </c>
    </row>
    <row r="45" spans="1:2">
      <c r="A45">
        <v>1903</v>
      </c>
      <c r="B45" t="s">
        <v>140</v>
      </c>
    </row>
    <row r="46" spans="1:2">
      <c r="A46">
        <v>1923</v>
      </c>
      <c r="B46" t="s">
        <v>239</v>
      </c>
    </row>
    <row r="47" spans="1:2">
      <c r="A47">
        <v>1924</v>
      </c>
      <c r="B47" t="s">
        <v>240</v>
      </c>
    </row>
    <row r="48" spans="1:2">
      <c r="A48">
        <v>2014</v>
      </c>
      <c r="B48" t="s">
        <v>192</v>
      </c>
    </row>
    <row r="49" spans="1:2">
      <c r="A49">
        <v>2034</v>
      </c>
      <c r="B49" t="s">
        <v>194</v>
      </c>
    </row>
    <row r="50" spans="1:2">
      <c r="A50">
        <v>2051</v>
      </c>
      <c r="B50" t="s">
        <v>241</v>
      </c>
    </row>
    <row r="51" spans="1:2">
      <c r="A51">
        <v>2102</v>
      </c>
      <c r="B51" t="s">
        <v>174</v>
      </c>
    </row>
    <row r="52" spans="1:2">
      <c r="A52">
        <v>2103</v>
      </c>
      <c r="B52" t="s">
        <v>176</v>
      </c>
    </row>
    <row r="53" spans="1:2">
      <c r="A53">
        <v>2105</v>
      </c>
      <c r="B53" t="s">
        <v>177</v>
      </c>
    </row>
    <row r="54" spans="1:2">
      <c r="A54">
        <v>2201</v>
      </c>
      <c r="B54" t="s">
        <v>196</v>
      </c>
    </row>
    <row r="55" spans="1:2">
      <c r="A55">
        <v>2204</v>
      </c>
      <c r="B55" t="s">
        <v>197</v>
      </c>
    </row>
    <row r="56" spans="1:2">
      <c r="A56">
        <v>2205</v>
      </c>
      <c r="B56" t="s">
        <v>242</v>
      </c>
    </row>
    <row r="57" spans="1:2">
      <c r="A57">
        <v>2351</v>
      </c>
      <c r="B57" t="s">
        <v>243</v>
      </c>
    </row>
    <row r="58" spans="1:2">
      <c r="A58">
        <v>2412</v>
      </c>
      <c r="B58" t="s">
        <v>131</v>
      </c>
    </row>
    <row r="59" spans="1:2">
      <c r="A59">
        <v>2433</v>
      </c>
      <c r="B59" t="s">
        <v>133</v>
      </c>
    </row>
    <row r="60" spans="1:2">
      <c r="A60">
        <v>2434</v>
      </c>
      <c r="B60" t="s">
        <v>135</v>
      </c>
    </row>
    <row r="61" spans="1:2">
      <c r="A61">
        <v>2435</v>
      </c>
      <c r="B61" t="s">
        <v>244</v>
      </c>
    </row>
    <row r="62" spans="1:2">
      <c r="A62">
        <v>2512</v>
      </c>
      <c r="B62" t="s">
        <v>206</v>
      </c>
    </row>
    <row r="63" spans="1:2">
      <c r="A63">
        <v>2601</v>
      </c>
      <c r="B63" t="s">
        <v>208</v>
      </c>
    </row>
    <row r="64" spans="1:2">
      <c r="A64">
        <v>2701</v>
      </c>
      <c r="B64" t="s">
        <v>212</v>
      </c>
    </row>
    <row r="65" spans="1:2">
      <c r="A65">
        <v>2815</v>
      </c>
      <c r="B65" t="s">
        <v>142</v>
      </c>
    </row>
    <row r="66" spans="1:2">
      <c r="A66">
        <v>2901</v>
      </c>
      <c r="B66" t="s">
        <v>245</v>
      </c>
    </row>
    <row r="67" spans="1:2">
      <c r="A67">
        <v>2902</v>
      </c>
      <c r="B67" t="s">
        <v>246</v>
      </c>
    </row>
    <row r="68" spans="1:2">
      <c r="A68">
        <v>3101</v>
      </c>
      <c r="B68" t="s">
        <v>247</v>
      </c>
    </row>
    <row r="69" spans="1:2">
      <c r="A69">
        <v>3301</v>
      </c>
      <c r="B69" t="s">
        <v>117</v>
      </c>
    </row>
    <row r="70" spans="1:2">
      <c r="A70">
        <v>3302</v>
      </c>
      <c r="B70" t="s">
        <v>248</v>
      </c>
    </row>
    <row r="71" spans="1:2">
      <c r="A71">
        <v>3303</v>
      </c>
      <c r="B71" t="s">
        <v>249</v>
      </c>
    </row>
    <row r="72" spans="1:2">
      <c r="A72">
        <v>3402</v>
      </c>
      <c r="B72" t="s">
        <v>250</v>
      </c>
    </row>
    <row r="73" spans="1:2">
      <c r="A73">
        <v>3500</v>
      </c>
      <c r="B73" t="s">
        <v>251</v>
      </c>
    </row>
    <row r="74" spans="1:2">
      <c r="A74">
        <v>3501</v>
      </c>
      <c r="B74" t="s">
        <v>252</v>
      </c>
    </row>
    <row r="75" spans="1:2">
      <c r="A75">
        <v>3504</v>
      </c>
      <c r="B75" t="s">
        <v>253</v>
      </c>
    </row>
    <row r="76" spans="1:2">
      <c r="A76">
        <v>3505</v>
      </c>
      <c r="B76" t="s">
        <v>254</v>
      </c>
    </row>
    <row r="77" spans="1:2">
      <c r="A77">
        <v>3506</v>
      </c>
      <c r="B77" t="s">
        <v>255</v>
      </c>
    </row>
    <row r="78" spans="1:2">
      <c r="A78">
        <v>3507</v>
      </c>
      <c r="B78" t="s">
        <v>256</v>
      </c>
    </row>
    <row r="79" spans="1:2">
      <c r="A79">
        <v>3508</v>
      </c>
      <c r="B79" t="s">
        <v>257</v>
      </c>
    </row>
    <row r="80" spans="1:2">
      <c r="A80">
        <v>3509</v>
      </c>
      <c r="B80" t="s">
        <v>258</v>
      </c>
    </row>
    <row r="81" spans="1:2">
      <c r="A81">
        <v>3510</v>
      </c>
      <c r="B81" t="s">
        <v>259</v>
      </c>
    </row>
    <row r="82" spans="1:2">
      <c r="A82">
        <v>3511</v>
      </c>
      <c r="B82" t="s">
        <v>260</v>
      </c>
    </row>
    <row r="83" spans="1:2">
      <c r="A83">
        <v>3516</v>
      </c>
      <c r="B83" t="s">
        <v>261</v>
      </c>
    </row>
    <row r="84" spans="1:2">
      <c r="A84">
        <v>3517</v>
      </c>
      <c r="B84" t="s">
        <v>262</v>
      </c>
    </row>
    <row r="85" spans="1:2">
      <c r="A85">
        <v>3518</v>
      </c>
      <c r="B85" t="s">
        <v>263</v>
      </c>
    </row>
    <row r="86" spans="1:2">
      <c r="A86">
        <v>3520</v>
      </c>
      <c r="B86" t="s">
        <v>264</v>
      </c>
    </row>
    <row r="87" spans="1:2">
      <c r="A87">
        <v>3530</v>
      </c>
      <c r="B87" t="s">
        <v>265</v>
      </c>
    </row>
    <row r="88" spans="1:2">
      <c r="A88">
        <v>8153</v>
      </c>
      <c r="B88" t="s">
        <v>266</v>
      </c>
    </row>
    <row r="89" spans="1:2">
      <c r="A89">
        <v>41062</v>
      </c>
      <c r="B89" t="s">
        <v>163</v>
      </c>
    </row>
    <row r="90" spans="1:2">
      <c r="A90">
        <v>1</v>
      </c>
      <c r="B90" s="83" t="s">
        <v>157</v>
      </c>
    </row>
    <row r="91" spans="1:2">
      <c r="A91">
        <v>2</v>
      </c>
      <c r="B91" s="83" t="s">
        <v>159</v>
      </c>
    </row>
    <row r="92" spans="1:2">
      <c r="A92">
        <v>3</v>
      </c>
      <c r="B92" s="83" t="s">
        <v>165</v>
      </c>
    </row>
    <row r="93" spans="1:2">
      <c r="A93">
        <v>4</v>
      </c>
      <c r="B93" s="83" t="s">
        <v>204</v>
      </c>
    </row>
    <row r="94" spans="1:2">
      <c r="A94">
        <v>1222</v>
      </c>
      <c r="B94" t="s">
        <v>153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79998168889431442"/>
  </sheetPr>
  <dimension ref="A1:G15"/>
  <sheetViews>
    <sheetView workbookViewId="0">
      <selection activeCell="E4" sqref="E4"/>
    </sheetView>
  </sheetViews>
  <sheetFormatPr baseColWidth="10" defaultColWidth="11.42578125" defaultRowHeight="15"/>
  <cols>
    <col min="1" max="1" width="11.42578125" customWidth="1"/>
    <col min="2" max="2" width="103" customWidth="1"/>
    <col min="5" max="5" width="22" customWidth="1"/>
    <col min="6" max="6" width="21.5703125" customWidth="1"/>
    <col min="7" max="7" width="33.42578125" customWidth="1"/>
    <col min="8" max="8" width="35.42578125" customWidth="1"/>
  </cols>
  <sheetData>
    <row r="1" spans="1:7">
      <c r="A1" s="387" t="s">
        <v>267</v>
      </c>
      <c r="B1" s="388"/>
      <c r="C1" s="391" t="s">
        <v>268</v>
      </c>
      <c r="D1" s="392"/>
      <c r="E1" s="393" t="s">
        <v>269</v>
      </c>
      <c r="F1" s="180"/>
      <c r="G1" s="180"/>
    </row>
    <row r="2" spans="1:7">
      <c r="A2" s="389"/>
      <c r="B2" s="390"/>
      <c r="C2" s="393" t="s">
        <v>270</v>
      </c>
      <c r="D2" s="387" t="s">
        <v>271</v>
      </c>
      <c r="E2" s="394"/>
      <c r="F2" s="1"/>
      <c r="G2" s="1"/>
    </row>
    <row r="3" spans="1:7">
      <c r="A3" s="103" t="s">
        <v>108</v>
      </c>
      <c r="B3" s="103" t="s">
        <v>272</v>
      </c>
      <c r="C3" s="394"/>
      <c r="D3" s="389"/>
      <c r="E3" s="181">
        <f>Info_P!B19</f>
        <v>2</v>
      </c>
    </row>
    <row r="4" spans="1:7">
      <c r="A4">
        <v>268</v>
      </c>
      <c r="B4" t="str">
        <f>VLOOKUP(A4,'BD materiales'!$A$2:$B$93,2,FALSE)</f>
        <v>CRUCETA METÁLICA DE ÁNGULO GALVANIZADO DE 2 M DE LONGITUD. CALIBRE (64*64*5) MM</v>
      </c>
      <c r="C4">
        <v>1</v>
      </c>
      <c r="D4">
        <f>C4*$E$3</f>
        <v>2</v>
      </c>
    </row>
    <row r="5" spans="1:7">
      <c r="A5">
        <v>332</v>
      </c>
      <c r="B5" t="str">
        <f>VLOOKUP(A5,'BD materiales'!$A$2:$B$93,2,FALSE)</f>
        <v xml:space="preserve">DIAGONAL RECTA EN ÁNGULO PARA CRUCETA METÁLICA DE (38*38*5)MM - LONGITUD 1100MM </v>
      </c>
      <c r="C5">
        <v>1</v>
      </c>
      <c r="D5">
        <f t="shared" ref="D5:D13" si="0">C5*$E$3</f>
        <v>2</v>
      </c>
    </row>
    <row r="6" spans="1:7">
      <c r="A6">
        <v>511</v>
      </c>
      <c r="B6" t="str">
        <f>VLOOKUP(A6,'BD materiales'!$A$2:$B$93,2,FALSE)</f>
        <v>ESPIGO DE ACERO GALVANIZADO ALTURA 150 MM DIAMETRO 19 MM PARA CRUCETA METÁLICA</v>
      </c>
      <c r="C6">
        <v>3</v>
      </c>
      <c r="D6">
        <f t="shared" si="0"/>
        <v>6</v>
      </c>
    </row>
    <row r="7" spans="1:7">
      <c r="A7">
        <v>611</v>
      </c>
      <c r="B7" t="str">
        <f>VLOOKUP(A7,'BD materiales'!$A$2:$B$93,2,FALSE)</f>
        <v>AISLADOR TIPO ESPIGO ROSCA 25,4MM 15kV ANSI 55-5</v>
      </c>
      <c r="C7">
        <v>3</v>
      </c>
      <c r="D7">
        <f t="shared" si="0"/>
        <v>6</v>
      </c>
    </row>
    <row r="8" spans="1:7">
      <c r="A8">
        <v>1214</v>
      </c>
      <c r="B8" t="str">
        <f>VLOOKUP(A8,'BD materiales'!$A$2:$B$93,2,FALSE)</f>
        <v>COLLARÍN DE UNA SALIDA EN PLATINA DE HIERRO GALVANIZADO. DIAMETRO DEL POSTE 20 - 25 CM</v>
      </c>
      <c r="C8">
        <v>1</v>
      </c>
      <c r="D8">
        <f t="shared" si="0"/>
        <v>2</v>
      </c>
    </row>
    <row r="9" spans="1:7">
      <c r="A9">
        <v>2014</v>
      </c>
      <c r="B9" t="str">
        <f>VLOOKUP(A9,'BD materiales'!$A$2:$B$93,2,FALSE)</f>
        <v>PERNO DE MÁQUINA DE HIERRO GALVANIZADO CON CABEZA Y TUERCA CUADRADA. DIAMETRO 13 MM. LARGO 51 MM.</v>
      </c>
      <c r="C9">
        <v>1</v>
      </c>
      <c r="D9">
        <f t="shared" si="0"/>
        <v>2</v>
      </c>
    </row>
    <row r="10" spans="1:7">
      <c r="A10">
        <v>2034</v>
      </c>
      <c r="B10" t="str">
        <f>VLOOKUP(A10,'BD materiales'!$A$2:$B$93,2,FALSE)</f>
        <v>PERNO DE MÁQUINA DE HIERRO GALVANIZADO CON CABEZA Y TUERCA CUADRADA. DIAMETRO 16 MM. LARGO 254 MM.</v>
      </c>
      <c r="C10">
        <v>1</v>
      </c>
      <c r="D10">
        <f t="shared" si="0"/>
        <v>2</v>
      </c>
    </row>
    <row r="11" spans="1:7">
      <c r="A11">
        <v>2412</v>
      </c>
      <c r="B11" t="str">
        <f>VLOOKUP(A11,'BD materiales'!$A$2:$B$93,2,FALSE)</f>
        <v>ARANDELA CUADRADA PLANA DE 51*17 MM Ø= 16 MM (2"X2"X5/8")</v>
      </c>
      <c r="C11">
        <v>1</v>
      </c>
      <c r="D11">
        <f t="shared" si="0"/>
        <v>2</v>
      </c>
    </row>
    <row r="12" spans="1:7">
      <c r="A12">
        <v>2433</v>
      </c>
      <c r="B12" t="str">
        <f>VLOOKUP(A12,'BD materiales'!$A$2:$B$93,2,FALSE)</f>
        <v>ARANDELA DE PRESIÓN DE Ø= 26 MM PARA PERNO Ø= 13 MM (1/2")</v>
      </c>
      <c r="C12">
        <v>1</v>
      </c>
      <c r="D12">
        <f t="shared" si="0"/>
        <v>2</v>
      </c>
    </row>
    <row r="13" spans="1:7">
      <c r="A13">
        <v>2434</v>
      </c>
      <c r="B13" t="str">
        <f>VLOOKUP(A13,'BD materiales'!$A$2:$B$93,2,FALSE)</f>
        <v>ARANDELA DE PRESIÓN DE Ø= 26 MM PARA PERNO Ø= 16 MM (5/8")</v>
      </c>
      <c r="C13">
        <v>1</v>
      </c>
      <c r="D13">
        <f t="shared" si="0"/>
        <v>2</v>
      </c>
    </row>
    <row r="15" spans="1:7">
      <c r="A15" s="260" t="s">
        <v>273</v>
      </c>
      <c r="B15" s="260" t="s">
        <v>274</v>
      </c>
    </row>
  </sheetData>
  <mergeCells count="5">
    <mergeCell ref="A1:B2"/>
    <mergeCell ref="C1:D1"/>
    <mergeCell ref="E1:E2"/>
    <mergeCell ref="C2:C3"/>
    <mergeCell ref="D2:D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79998168889431442"/>
  </sheetPr>
  <dimension ref="A1:E29"/>
  <sheetViews>
    <sheetView workbookViewId="0">
      <selection activeCell="E4" sqref="E4"/>
    </sheetView>
  </sheetViews>
  <sheetFormatPr baseColWidth="10" defaultColWidth="11.42578125" defaultRowHeight="15"/>
  <cols>
    <col min="1" max="1" width="11.42578125" customWidth="1"/>
    <col min="2" max="2" width="103" customWidth="1"/>
    <col min="5" max="5" width="24.42578125" customWidth="1"/>
  </cols>
  <sheetData>
    <row r="1" spans="1:5">
      <c r="A1" s="387" t="s">
        <v>275</v>
      </c>
      <c r="B1" s="388"/>
      <c r="C1" s="391" t="s">
        <v>268</v>
      </c>
      <c r="D1" s="392"/>
      <c r="E1" s="393" t="s">
        <v>269</v>
      </c>
    </row>
    <row r="2" spans="1:5">
      <c r="A2" s="389"/>
      <c r="B2" s="390"/>
      <c r="C2" s="393" t="s">
        <v>270</v>
      </c>
      <c r="D2" s="387" t="s">
        <v>271</v>
      </c>
      <c r="E2" s="394"/>
    </row>
    <row r="3" spans="1:5">
      <c r="A3" s="103" t="s">
        <v>108</v>
      </c>
      <c r="B3" s="103" t="s">
        <v>272</v>
      </c>
      <c r="C3" s="394"/>
      <c r="D3" s="389"/>
      <c r="E3" s="181">
        <f>Info_P!B21</f>
        <v>3</v>
      </c>
    </row>
    <row r="4" spans="1:5">
      <c r="A4">
        <v>268</v>
      </c>
      <c r="B4" t="str">
        <f>VLOOKUP(A4,'BD materiales'!$A$2:$B$93,2,FALSE)</f>
        <v>CRUCETA METÁLICA DE ÁNGULO GALVANIZADO DE 2 M DE LONGITUD. CALIBRE (64*64*5) MM</v>
      </c>
      <c r="C4">
        <f t="shared" ref="C4:C13" ca="1" si="0">SUMIF($A$20:$C$34,A4,$C$20:$C$34)</f>
        <v>1</v>
      </c>
      <c r="D4">
        <f t="shared" ref="D4:D13" ca="1" si="1">C4*$E$3</f>
        <v>3</v>
      </c>
    </row>
    <row r="5" spans="1:5">
      <c r="A5">
        <v>332</v>
      </c>
      <c r="B5" t="str">
        <f>VLOOKUP(A5,'BD materiales'!$A$2:$B$93,2,FALSE)</f>
        <v xml:space="preserve">DIAGONAL RECTA EN ÁNGULO PARA CRUCETA METÁLICA DE (38*38*5)MM - LONGITUD 1100MM </v>
      </c>
      <c r="C5">
        <f t="shared" ca="1" si="0"/>
        <v>1</v>
      </c>
      <c r="D5">
        <f t="shared" ca="1" si="1"/>
        <v>3</v>
      </c>
    </row>
    <row r="6" spans="1:5">
      <c r="A6">
        <v>512</v>
      </c>
      <c r="B6" t="str">
        <f>VLOOKUP(A6,'BD materiales'!$A$2:$B$93,2,FALSE)</f>
        <v>ESPIGO DE ACERO GALVANIZADO ALTURA 330 MM DIÁMETRO 35 MM PARA CRUCETA METÁLICA</v>
      </c>
      <c r="C6">
        <f t="shared" ca="1" si="0"/>
        <v>3</v>
      </c>
      <c r="D6">
        <f t="shared" ca="1" si="1"/>
        <v>9</v>
      </c>
    </row>
    <row r="7" spans="1:5">
      <c r="A7">
        <v>613</v>
      </c>
      <c r="B7" t="str">
        <f>VLOOKUP(A7,'BD materiales'!$A$2:$B$93,2,FALSE)</f>
        <v>AISLADOR TIPO ESPIGO ROSCA 35MM 15kV ANSI 56-3</v>
      </c>
      <c r="C7">
        <f t="shared" ca="1" si="0"/>
        <v>3</v>
      </c>
      <c r="D7">
        <f t="shared" ca="1" si="1"/>
        <v>9</v>
      </c>
    </row>
    <row r="8" spans="1:5">
      <c r="A8">
        <v>1214</v>
      </c>
      <c r="B8" t="str">
        <f>VLOOKUP(A8,'BD materiales'!$A$2:$B$93,2,FALSE)</f>
        <v>COLLARÍN DE UNA SALIDA EN PLATINA DE HIERRO GALVANIZADO. DIAMETRO DEL POSTE 20 - 25 CM</v>
      </c>
      <c r="C8">
        <f t="shared" ca="1" si="0"/>
        <v>1</v>
      </c>
      <c r="D8">
        <f t="shared" ca="1" si="1"/>
        <v>3</v>
      </c>
    </row>
    <row r="9" spans="1:5">
      <c r="A9">
        <v>2014</v>
      </c>
      <c r="B9" t="str">
        <f>VLOOKUP(A9,'BD materiales'!$A$2:$B$93,2,FALSE)</f>
        <v>PERNO DE MÁQUINA DE HIERRO GALVANIZADO CON CABEZA Y TUERCA CUADRADA. DIAMETRO 13 MM. LARGO 51 MM.</v>
      </c>
      <c r="C9">
        <f t="shared" ca="1" si="0"/>
        <v>1</v>
      </c>
      <c r="D9">
        <f t="shared" ca="1" si="1"/>
        <v>3</v>
      </c>
    </row>
    <row r="10" spans="1:5">
      <c r="A10">
        <v>2034</v>
      </c>
      <c r="B10" t="str">
        <f>VLOOKUP(A10,'BD materiales'!$A$2:$B$93,2,FALSE)</f>
        <v>PERNO DE MÁQUINA DE HIERRO GALVANIZADO CON CABEZA Y TUERCA CUADRADA. DIAMETRO 16 MM. LARGO 254 MM.</v>
      </c>
      <c r="C10">
        <f t="shared" ca="1" si="0"/>
        <v>1</v>
      </c>
      <c r="D10">
        <f t="shared" ca="1" si="1"/>
        <v>3</v>
      </c>
    </row>
    <row r="11" spans="1:5">
      <c r="A11">
        <v>2412</v>
      </c>
      <c r="B11" t="str">
        <f>VLOOKUP(A11,'BD materiales'!$A$2:$B$93,2,FALSE)</f>
        <v>ARANDELA CUADRADA PLANA DE 51*17 MM Ø= 16 MM (2"X2"X5/8")</v>
      </c>
      <c r="C11">
        <f t="shared" ca="1" si="0"/>
        <v>1</v>
      </c>
      <c r="D11">
        <f t="shared" ca="1" si="1"/>
        <v>3</v>
      </c>
    </row>
    <row r="12" spans="1:5">
      <c r="A12">
        <v>2433</v>
      </c>
      <c r="B12" t="str">
        <f>VLOOKUP(A12,'BD materiales'!$A$2:$B$93,2,FALSE)</f>
        <v>ARANDELA DE PRESIÓN DE Ø= 26 MM PARA PERNO Ø= 13 MM (1/2")</v>
      </c>
      <c r="C12">
        <f t="shared" ca="1" si="0"/>
        <v>1</v>
      </c>
      <c r="D12">
        <f t="shared" ca="1" si="1"/>
        <v>3</v>
      </c>
    </row>
    <row r="13" spans="1:5">
      <c r="A13">
        <v>2434</v>
      </c>
      <c r="B13" t="str">
        <f>VLOOKUP(A13,'BD materiales'!$A$2:$B$93,2,FALSE)</f>
        <v>ARANDELA DE PRESIÓN DE Ø= 26 MM PARA PERNO Ø= 16 MM (5/8")</v>
      </c>
      <c r="C13">
        <f t="shared" ca="1" si="0"/>
        <v>1</v>
      </c>
      <c r="D13">
        <f t="shared" ca="1" si="1"/>
        <v>3</v>
      </c>
    </row>
    <row r="20" spans="1:3" hidden="1">
      <c r="A20">
        <v>268</v>
      </c>
      <c r="B20" t="str">
        <f>VLOOKUP(A20,[1]L.mat!$A$2:$B$83,2,FALSE)</f>
        <v>CRUCETA METÁLICA DE ÁNGULO GALVANIZADO DE 2 M DE LONGITUD. CALIBRE (64*64*5) MM</v>
      </c>
      <c r="C20">
        <v>1</v>
      </c>
    </row>
    <row r="21" spans="1:3" hidden="1">
      <c r="A21">
        <v>332</v>
      </c>
      <c r="B21" t="str">
        <f>VLOOKUP(A21,[1]L.mat!$A$2:$B$83,2,FALSE)</f>
        <v xml:space="preserve">DIAGONAL RECTA EN ÁNGULO PARA CRUCETA METÁLICA DE (38*38*5)MM - LONGITUD 1100MM </v>
      </c>
      <c r="C21">
        <v>1</v>
      </c>
    </row>
    <row r="22" spans="1:3" hidden="1">
      <c r="A22">
        <v>512</v>
      </c>
      <c r="B22" t="str">
        <f>VLOOKUP(A22,[1]L.mat!$A$2:$B$83,2,FALSE)</f>
        <v>ESPIGO DE ACERO GALVANIZADO ALTURA 330 MM DIÁMETRO 35 MM PARA CRUCETA METÁLICA</v>
      </c>
      <c r="C22">
        <v>3</v>
      </c>
    </row>
    <row r="23" spans="1:3" hidden="1">
      <c r="A23">
        <v>613</v>
      </c>
      <c r="B23" t="str">
        <f>VLOOKUP(A23,[1]L.mat!$A$2:$B$83,2,FALSE)</f>
        <v>AISLADOR TIPO ESPIGO ROSCA 35MM 15kV ANSI 56-3</v>
      </c>
      <c r="C23">
        <v>3</v>
      </c>
    </row>
    <row r="24" spans="1:3" hidden="1">
      <c r="A24">
        <v>1214</v>
      </c>
      <c r="B24" t="str">
        <f>VLOOKUP(A24,[1]L.mat!$A$2:$B$83,2,FALSE)</f>
        <v>COLLARÍN DE UNA SALIDA EN PLATINA DE HIERRO GALVANIZADO. DIAMETRO DEL POSTE 20 - 25 CM</v>
      </c>
      <c r="C24">
        <v>1</v>
      </c>
    </row>
    <row r="25" spans="1:3" hidden="1">
      <c r="A25">
        <v>2014</v>
      </c>
      <c r="B25" t="str">
        <f>VLOOKUP(A25,[1]L.mat!$A$2:$B$83,2,FALSE)</f>
        <v>PERNO DE MÁQUINA DE HIERRO GALVANIZADO CON CABEZA Y TUERCA CUADRADA. DIAMETRO 13 MM. LARGO 51 MM.</v>
      </c>
      <c r="C25">
        <v>1</v>
      </c>
    </row>
    <row r="26" spans="1:3" hidden="1">
      <c r="A26">
        <v>2034</v>
      </c>
      <c r="B26" t="str">
        <f>VLOOKUP(A26,[1]L.mat!$A$2:$B$83,2,FALSE)</f>
        <v>PERNO DE MÁQUINA DE HIERRO GALVANIZADO CON CABEZA Y TUERCA CUADRADA. DIAMETRO 16 MM. LARGO 254 MM.</v>
      </c>
      <c r="C26">
        <v>1</v>
      </c>
    </row>
    <row r="27" spans="1:3" hidden="1">
      <c r="A27">
        <v>2412</v>
      </c>
      <c r="B27" t="str">
        <f>VLOOKUP(A27,[1]L.mat!$A$2:$B$83,2,FALSE)</f>
        <v>ARANDELA CUADRADA PLANA DE 51*17 MM Ø= 16 MM (2"X2"X5/8")</v>
      </c>
      <c r="C27">
        <v>1</v>
      </c>
    </row>
    <row r="28" spans="1:3" hidden="1">
      <c r="A28">
        <v>2433</v>
      </c>
      <c r="B28" t="str">
        <f>VLOOKUP(A28,[1]L.mat!$A$2:$B$83,2,FALSE)</f>
        <v>ARANDELA DE PRESIÓN DE Ø= 26 MM PARA PERNO Ø= 13 MM (1/2")</v>
      </c>
      <c r="C28">
        <v>1</v>
      </c>
    </row>
    <row r="29" spans="1:3" hidden="1">
      <c r="A29">
        <v>2434</v>
      </c>
      <c r="B29" t="str">
        <f>VLOOKUP(A29,[1]L.mat!$A$2:$B$83,2,FALSE)</f>
        <v>ARANDELA DE PRESIÓN DE Ø= 26 MM PARA PERNO Ø= 16 MM (5/8")</v>
      </c>
      <c r="C29">
        <v>1</v>
      </c>
    </row>
  </sheetData>
  <mergeCells count="5">
    <mergeCell ref="A1:B2"/>
    <mergeCell ref="C1:D1"/>
    <mergeCell ref="E1:E2"/>
    <mergeCell ref="C2:C3"/>
    <mergeCell ref="D2:D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79998168889431442"/>
  </sheetPr>
  <dimension ref="A1:H20"/>
  <sheetViews>
    <sheetView workbookViewId="0">
      <selection activeCell="E4" sqref="E4"/>
    </sheetView>
  </sheetViews>
  <sheetFormatPr baseColWidth="10" defaultColWidth="11.42578125" defaultRowHeight="15"/>
  <cols>
    <col min="2" max="2" width="95" customWidth="1"/>
    <col min="5" max="5" width="17" customWidth="1"/>
    <col min="6" max="6" width="21.7109375" bestFit="1" customWidth="1"/>
  </cols>
  <sheetData>
    <row r="1" spans="1:5">
      <c r="A1" s="395" t="s">
        <v>276</v>
      </c>
      <c r="B1" s="395"/>
      <c r="C1" s="395" t="s">
        <v>268</v>
      </c>
      <c r="D1" s="395"/>
      <c r="E1" s="101" t="s">
        <v>269</v>
      </c>
    </row>
    <row r="2" spans="1:5">
      <c r="A2" s="395"/>
      <c r="B2" s="395"/>
      <c r="C2" s="395" t="s">
        <v>270</v>
      </c>
      <c r="D2" s="395" t="s">
        <v>271</v>
      </c>
      <c r="E2" s="395">
        <f>Info_P!B18</f>
        <v>2</v>
      </c>
    </row>
    <row r="3" spans="1:5">
      <c r="A3" s="101" t="s">
        <v>108</v>
      </c>
      <c r="B3" s="101" t="s">
        <v>272</v>
      </c>
      <c r="C3" s="395"/>
      <c r="D3" s="395"/>
      <c r="E3" s="395"/>
    </row>
    <row r="4" spans="1:5">
      <c r="A4">
        <v>268</v>
      </c>
      <c r="B4" t="str">
        <f>VLOOKUP(A4,'BD materiales'!$A$2:$B$93,2,FALSE)</f>
        <v>CRUCETA METÁLICA DE ÁNGULO GALVANIZADO DE 2 M DE LONGITUD. CALIBRE (64*64*5) MM</v>
      </c>
      <c r="C4">
        <v>2</v>
      </c>
      <c r="D4">
        <f>C4*$E$2</f>
        <v>4</v>
      </c>
    </row>
    <row r="5" spans="1:5">
      <c r="A5">
        <v>333</v>
      </c>
      <c r="B5" t="str">
        <f>VLOOKUP(A5,'BD materiales'!$A$2:$B$93,2,FALSE)</f>
        <v xml:space="preserve">DIAGONAL RECTA EN ÁNGULO PARA CRUCETA METÁLICA DE (38*38*5)MM - LONGITUD 680MM </v>
      </c>
      <c r="C5">
        <v>4</v>
      </c>
      <c r="D5">
        <f t="shared" ref="D5:D15" si="0">C5*$E$2</f>
        <v>8</v>
      </c>
    </row>
    <row r="6" spans="1:5">
      <c r="A6">
        <v>511</v>
      </c>
      <c r="B6" t="str">
        <f>VLOOKUP(A6,'BD materiales'!$A$2:$B$93,2,FALSE)</f>
        <v>ESPIGO DE ACERO GALVANIZADO ALTURA 150 MM DIAMETRO 19 MM PARA CRUCETA METÁLICA</v>
      </c>
      <c r="C6">
        <v>1</v>
      </c>
      <c r="D6">
        <f t="shared" si="0"/>
        <v>2</v>
      </c>
    </row>
    <row r="7" spans="1:5">
      <c r="A7">
        <v>601</v>
      </c>
      <c r="B7" t="str">
        <f>VLOOKUP(A7,'BD materiales'!$A$2:$B$93,2,FALSE)</f>
        <v>AISLADOR TIPO DISCO DE HORQUILLA. DIAMETRO 152 MM 13,2 KV ANSI 52-1</v>
      </c>
      <c r="C7">
        <v>12</v>
      </c>
      <c r="D7">
        <f t="shared" si="0"/>
        <v>24</v>
      </c>
    </row>
    <row r="8" spans="1:5">
      <c r="A8">
        <v>611</v>
      </c>
      <c r="B8" t="str">
        <f>VLOOKUP(A8,'BD materiales'!$A$2:$B$93,2,FALSE)</f>
        <v>AISLADOR TIPO ESPIGO ROSCA 25,4MM 15kV ANSI 55-5</v>
      </c>
      <c r="C8">
        <v>1</v>
      </c>
      <c r="D8">
        <f t="shared" si="0"/>
        <v>2</v>
      </c>
    </row>
    <row r="9" spans="1:5">
      <c r="A9">
        <v>711</v>
      </c>
      <c r="B9" t="str">
        <f>VLOOKUP(A9,'BD materiales'!$A$2:$B$93,2,FALSE)</f>
        <v>GRAPA TERMINAL O DE RETENCIÓN EN ACERO GALVANIZADO. CONDUCTORES AWG-MCM 6 - 2/0. 6000 KGF.</v>
      </c>
      <c r="C9">
        <v>6</v>
      </c>
      <c r="D9">
        <f t="shared" si="0"/>
        <v>12</v>
      </c>
    </row>
    <row r="10" spans="1:5">
      <c r="A10">
        <v>1021</v>
      </c>
      <c r="B10" t="str">
        <f>VLOOKUP(A10,'BD materiales'!$A$2:$B$93,2,FALSE)</f>
        <v>CONECTOR DE RANURAS PARALELAS DE UN PERNO. DIMENSIONES 35*45*45 MM</v>
      </c>
      <c r="C10">
        <v>6</v>
      </c>
      <c r="D10">
        <f t="shared" si="0"/>
        <v>12</v>
      </c>
    </row>
    <row r="11" spans="1:5">
      <c r="A11">
        <v>2014</v>
      </c>
      <c r="B11" t="str">
        <f>VLOOKUP(A11,'BD materiales'!$A$2:$B$93,2,FALSE)</f>
        <v>PERNO DE MÁQUINA DE HIERRO GALVANIZADO CON CABEZA Y TUERCA CUADRADA. DIAMETRO 13 MM. LARGO 51 MM.</v>
      </c>
      <c r="C11">
        <v>4</v>
      </c>
      <c r="D11">
        <f t="shared" si="0"/>
        <v>8</v>
      </c>
    </row>
    <row r="12" spans="1:5">
      <c r="A12">
        <v>2102</v>
      </c>
      <c r="B12" t="str">
        <f>VLOOKUP(A12,'BD materiales'!$A$2:$B$93,2,FALSE)</f>
        <v>ESPÁRRAGO DE HIERRO GALVANIZADO ROSCADO EN TODA SU LONGITUD, 4 TUERCAS. DIAMETRO 16 MM LONGITUD 305 MM</v>
      </c>
      <c r="C12">
        <v>3</v>
      </c>
      <c r="D12">
        <f t="shared" si="0"/>
        <v>6</v>
      </c>
    </row>
    <row r="13" spans="1:5">
      <c r="A13">
        <v>2433</v>
      </c>
      <c r="B13" t="str">
        <f>VLOOKUP(A13,'BD materiales'!$A$2:$B$93,2,FALSE)</f>
        <v>ARANDELA DE PRESIÓN DE Ø= 26 MM PARA PERNO Ø= 13 MM (1/2")</v>
      </c>
      <c r="C13">
        <v>4</v>
      </c>
      <c r="D13">
        <f t="shared" si="0"/>
        <v>8</v>
      </c>
    </row>
    <row r="14" spans="1:5">
      <c r="A14">
        <v>2434</v>
      </c>
      <c r="B14" t="str">
        <f>VLOOKUP(A14,'BD materiales'!$A$2:$B$93,2,FALSE)</f>
        <v>ARANDELA DE PRESIÓN DE Ø= 26 MM PARA PERNO Ø= 16 MM (5/8")</v>
      </c>
      <c r="C14">
        <v>14</v>
      </c>
      <c r="D14">
        <f t="shared" si="0"/>
        <v>28</v>
      </c>
    </row>
    <row r="15" spans="1:5">
      <c r="A15">
        <v>2512</v>
      </c>
      <c r="B15" t="str">
        <f>VLOOKUP(A15,'BD materiales'!$A$2:$B$93,2,FALSE)</f>
        <v>TUERCA DE OJO ALARGADO PARA PERNO 16 MM</v>
      </c>
      <c r="C15">
        <v>6</v>
      </c>
      <c r="D15">
        <f t="shared" si="0"/>
        <v>12</v>
      </c>
    </row>
    <row r="17" spans="1:8">
      <c r="A17" s="260" t="s">
        <v>273</v>
      </c>
      <c r="B17" s="260" t="s">
        <v>277</v>
      </c>
    </row>
    <row r="20" spans="1:8">
      <c r="H20" t="s">
        <v>278</v>
      </c>
    </row>
  </sheetData>
  <mergeCells count="5">
    <mergeCell ref="A1:B2"/>
    <mergeCell ref="C1:D1"/>
    <mergeCell ref="C2:C3"/>
    <mergeCell ref="D2:D3"/>
    <mergeCell ref="E2:E3"/>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79998168889431442"/>
  </sheetPr>
  <dimension ref="A1:E17"/>
  <sheetViews>
    <sheetView workbookViewId="0">
      <selection activeCell="A4" sqref="A4:B17"/>
    </sheetView>
  </sheetViews>
  <sheetFormatPr baseColWidth="10" defaultColWidth="11.42578125" defaultRowHeight="15"/>
  <cols>
    <col min="2" max="2" width="95" customWidth="1"/>
    <col min="5" max="5" width="23.5703125" customWidth="1"/>
    <col min="6" max="6" width="21.7109375" bestFit="1" customWidth="1"/>
  </cols>
  <sheetData>
    <row r="1" spans="1:5">
      <c r="A1" s="396" t="s">
        <v>279</v>
      </c>
      <c r="B1" s="396"/>
      <c r="C1" s="395" t="s">
        <v>268</v>
      </c>
      <c r="D1" s="395"/>
      <c r="E1" s="101" t="s">
        <v>269</v>
      </c>
    </row>
    <row r="2" spans="1:5">
      <c r="A2" s="396"/>
      <c r="B2" s="396"/>
      <c r="C2" s="395" t="s">
        <v>270</v>
      </c>
      <c r="D2" s="395" t="s">
        <v>271</v>
      </c>
      <c r="E2" s="395">
        <f>[1]Info_P!B20</f>
        <v>1</v>
      </c>
    </row>
    <row r="3" spans="1:5">
      <c r="A3" s="101" t="s">
        <v>108</v>
      </c>
      <c r="B3" s="101" t="s">
        <v>272</v>
      </c>
      <c r="C3" s="395"/>
      <c r="D3" s="395"/>
      <c r="E3" s="395"/>
    </row>
    <row r="4" spans="1:5">
      <c r="A4">
        <v>268</v>
      </c>
      <c r="B4" t="str">
        <f>VLOOKUP(A4,[1]L.mat!$A$2:$B$85,2,FALSE)</f>
        <v>CRUCETA METÁLICA DE ÁNGULO GALVANIZADO DE 2 M DE LONGITUD. CALIBRE (64*64*5) MM</v>
      </c>
      <c r="C4">
        <v>4</v>
      </c>
      <c r="D4">
        <f>C4*$E$2</f>
        <v>4</v>
      </c>
    </row>
    <row r="5" spans="1:5">
      <c r="A5">
        <v>333</v>
      </c>
      <c r="B5" t="str">
        <f>VLOOKUP(A5,[1]L.mat!$A$2:$B$85,2,FALSE)</f>
        <v xml:space="preserve">DIAGONAL RECTA EN ÁNGULO PARA CRUCETA METÁLICA DE (38*38*5)MM - LONGITUD 680MM </v>
      </c>
      <c r="C5">
        <v>8</v>
      </c>
      <c r="D5">
        <f t="shared" ref="D5:D17" si="0">C5*$E$2</f>
        <v>8</v>
      </c>
    </row>
    <row r="6" spans="1:5">
      <c r="A6">
        <v>511</v>
      </c>
      <c r="B6" t="str">
        <f>VLOOKUP(A6,[1]L.mat!$A$2:$B$85,2,FALSE)</f>
        <v>ESPIGO DE ACERO GALVANIZADO ALTURA 150 MM DIAMETRO 19 MM PARA CRUCETA METÁLICA</v>
      </c>
      <c r="C6">
        <v>2</v>
      </c>
      <c r="D6">
        <f t="shared" si="0"/>
        <v>2</v>
      </c>
    </row>
    <row r="7" spans="1:5">
      <c r="A7">
        <v>601</v>
      </c>
      <c r="B7" t="str">
        <f>VLOOKUP(A7,[1]L.mat!$A$2:$B$85,2,FALSE)</f>
        <v>AISLADOR TIPO DISCO DE HORQUILLA. DIAMETRO 152 MM 13,2 KV ANSI 52-1</v>
      </c>
      <c r="C7">
        <v>12</v>
      </c>
      <c r="D7">
        <f t="shared" si="0"/>
        <v>12</v>
      </c>
    </row>
    <row r="8" spans="1:5">
      <c r="A8">
        <v>611</v>
      </c>
      <c r="B8" t="str">
        <f>VLOOKUP(A8,[1]L.mat!$A$2:$B$85,2,FALSE)</f>
        <v>AISLADOR TIPO ESPIGO ROSCA 25,4MM 15kV ANSI 55-5</v>
      </c>
      <c r="C8">
        <v>2</v>
      </c>
      <c r="D8">
        <f t="shared" si="0"/>
        <v>2</v>
      </c>
    </row>
    <row r="9" spans="1:5">
      <c r="A9">
        <v>711</v>
      </c>
      <c r="B9" t="str">
        <f>VLOOKUP(A9,[1]L.mat!$A$2:$B$85,2,FALSE)</f>
        <v>GRAPA TERMINAL O DE RETENCIÓN EN ACERO GALVANIZADO. CONDUCTORES AWG-MCM 6 - 2/0. 6000 KGF.</v>
      </c>
      <c r="C9">
        <v>6</v>
      </c>
      <c r="D9">
        <f t="shared" si="0"/>
        <v>6</v>
      </c>
    </row>
    <row r="10" spans="1:5">
      <c r="A10">
        <v>1021</v>
      </c>
      <c r="B10" t="str">
        <f>VLOOKUP(A10,[1]L.mat!$A$2:$B$85,2,FALSE)</f>
        <v>CONECTOR DE RANURAS PARALELAS DE UN PERNO. DIMENSIONES 35*45*45 MM</v>
      </c>
      <c r="C10">
        <v>6</v>
      </c>
      <c r="D10">
        <f t="shared" si="0"/>
        <v>6</v>
      </c>
    </row>
    <row r="11" spans="1:5">
      <c r="A11">
        <v>1222</v>
      </c>
      <c r="B11" t="s">
        <v>153</v>
      </c>
      <c r="C11">
        <v>1</v>
      </c>
      <c r="D11">
        <f t="shared" si="0"/>
        <v>1</v>
      </c>
    </row>
    <row r="12" spans="1:5">
      <c r="A12">
        <v>2014</v>
      </c>
      <c r="B12" t="str">
        <f>VLOOKUP(A12,[1]L.mat!$A$2:$B$85,2,FALSE)</f>
        <v>PERNO DE MÁQUINA DE HIERRO GALVANIZADO CON CABEZA Y TUERCA CUADRADA. DIAMETRO 13 MM. LARGO 51 MM.</v>
      </c>
      <c r="C12">
        <v>8</v>
      </c>
      <c r="D12">
        <f t="shared" si="0"/>
        <v>8</v>
      </c>
    </row>
    <row r="13" spans="1:5">
      <c r="A13">
        <v>2034</v>
      </c>
      <c r="B13" t="str">
        <f>VLOOKUP(A13,[1]L.mat!$A$2:$B$85,2,FALSE)</f>
        <v>PERNO DE MÁQUINA DE HIERRO GALVANIZADO CON CABEZA Y TUERCA CUADRADA. DIAMETRO 16 MM. LARGO 254 MM.</v>
      </c>
      <c r="C13">
        <v>1</v>
      </c>
      <c r="D13">
        <f t="shared" si="0"/>
        <v>1</v>
      </c>
    </row>
    <row r="14" spans="1:5">
      <c r="A14">
        <v>2102</v>
      </c>
      <c r="B14" t="str">
        <f>VLOOKUP(A14,[1]L.mat!$A$2:$B$85,2,FALSE)</f>
        <v>ESPÁRRAGO DE HIERRO GALVANIZADO ROSCADO EN TODA SU LONGITUD, 4 TUERCAS. DIAMETRO 16 MM LONGITUD 305 MM</v>
      </c>
      <c r="C14">
        <v>6</v>
      </c>
      <c r="D14">
        <f t="shared" si="0"/>
        <v>6</v>
      </c>
    </row>
    <row r="15" spans="1:5">
      <c r="A15">
        <v>2433</v>
      </c>
      <c r="B15" t="str">
        <f>VLOOKUP(A15,[1]L.mat!$A$2:$B$85,2,FALSE)</f>
        <v>ARANDELA DE PRESIÓN DE Ø= 26 MM PARA PERNO Ø= 13 MM (1/2")</v>
      </c>
      <c r="C15">
        <v>8</v>
      </c>
      <c r="D15">
        <f t="shared" si="0"/>
        <v>8</v>
      </c>
    </row>
    <row r="16" spans="1:5">
      <c r="A16">
        <v>2434</v>
      </c>
      <c r="B16" t="str">
        <f>VLOOKUP(A16,[1]L.mat!$A$2:$B$85,2,FALSE)</f>
        <v>ARANDELA DE PRESIÓN DE Ø= 26 MM PARA PERNO Ø= 16 MM (5/8")</v>
      </c>
      <c r="C16">
        <v>26</v>
      </c>
      <c r="D16">
        <f t="shared" si="0"/>
        <v>26</v>
      </c>
    </row>
    <row r="17" spans="1:4">
      <c r="A17">
        <v>2512</v>
      </c>
      <c r="B17" t="str">
        <f>VLOOKUP(A17,[1]L.mat!$A$2:$B$85,2,FALSE)</f>
        <v>TUERCA DE OJO ALARGADO PARA PERNO 16 MM</v>
      </c>
      <c r="C17">
        <v>6</v>
      </c>
      <c r="D17">
        <f t="shared" si="0"/>
        <v>6</v>
      </c>
    </row>
  </sheetData>
  <mergeCells count="5">
    <mergeCell ref="A1:B2"/>
    <mergeCell ref="C1:D1"/>
    <mergeCell ref="C2:C3"/>
    <mergeCell ref="D2:D3"/>
    <mergeCell ref="E2:E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79998168889431442"/>
  </sheetPr>
  <dimension ref="A1:E35"/>
  <sheetViews>
    <sheetView zoomScale="85" zoomScaleNormal="85" workbookViewId="0">
      <selection activeCell="A8" sqref="A8"/>
    </sheetView>
  </sheetViews>
  <sheetFormatPr baseColWidth="10" defaultColWidth="11.42578125" defaultRowHeight="15"/>
  <cols>
    <col min="2" max="2" width="95" customWidth="1"/>
    <col min="5" max="5" width="23.5703125" customWidth="1"/>
  </cols>
  <sheetData>
    <row r="1" spans="1:5">
      <c r="A1" s="396" t="s">
        <v>280</v>
      </c>
      <c r="B1" s="396"/>
      <c r="C1" s="395" t="s">
        <v>268</v>
      </c>
      <c r="D1" s="395"/>
      <c r="E1" s="101" t="s">
        <v>269</v>
      </c>
    </row>
    <row r="2" spans="1:5">
      <c r="A2" s="396"/>
      <c r="B2" s="396"/>
      <c r="C2" s="395" t="s">
        <v>270</v>
      </c>
      <c r="D2" s="395" t="s">
        <v>271</v>
      </c>
      <c r="E2" s="395">
        <f>Info_P!B22</f>
        <v>1</v>
      </c>
    </row>
    <row r="3" spans="1:5">
      <c r="A3" s="101" t="s">
        <v>108</v>
      </c>
      <c r="B3" s="101" t="s">
        <v>272</v>
      </c>
      <c r="C3" s="395"/>
      <c r="D3" s="395"/>
      <c r="E3" s="395"/>
    </row>
    <row r="4" spans="1:5">
      <c r="A4">
        <v>268</v>
      </c>
      <c r="B4" t="str">
        <f>VLOOKUP(A4,'BD materiales'!$A$2:$B$93,2,FALSE)</f>
        <v>CRUCETA METÁLICA DE ÁNGULO GALVANIZADO DE 2 M DE LONGITUD. CALIBRE (64*64*5) MM</v>
      </c>
      <c r="C4">
        <f t="shared" ref="C4:C17" ca="1" si="0">SUMIF($A$22:$C$40,A4,$C$22:$C$40)</f>
        <v>2</v>
      </c>
      <c r="D4">
        <f t="shared" ref="D4:D17" si="1">C22*$E$2</f>
        <v>2</v>
      </c>
    </row>
    <row r="5" spans="1:5">
      <c r="A5">
        <v>332</v>
      </c>
      <c r="B5" t="str">
        <f>VLOOKUP(A5,'BD materiales'!$A$2:$B$93,2,FALSE)</f>
        <v xml:space="preserve">DIAGONAL RECTA EN ÁNGULO PARA CRUCETA METÁLICA DE (38*38*5)MM - LONGITUD 1100MM </v>
      </c>
      <c r="C5">
        <f t="shared" ca="1" si="0"/>
        <v>2</v>
      </c>
      <c r="D5">
        <f t="shared" si="1"/>
        <v>2</v>
      </c>
    </row>
    <row r="6" spans="1:5">
      <c r="A6">
        <v>512</v>
      </c>
      <c r="B6" t="str">
        <f>VLOOKUP(A6,'BD materiales'!$A$2:$B$93,2,FALSE)</f>
        <v>ESPIGO DE ACERO GALVANIZADO ALTURA 330 MM DIÁMETRO 35 MM PARA CRUCETA METÁLICA</v>
      </c>
      <c r="C6">
        <f t="shared" ca="1" si="0"/>
        <v>1</v>
      </c>
      <c r="D6">
        <f t="shared" si="1"/>
        <v>1</v>
      </c>
    </row>
    <row r="7" spans="1:5">
      <c r="A7">
        <v>603</v>
      </c>
      <c r="B7" t="str">
        <f>VLOOKUP(A7,'BD materiales'!$A$2:$B$93,2,FALSE)</f>
        <v>AISLADOR TIPO DISCO DE HORQUILLA. DIAMETRO 254 MM 34.5 KV ANSI 52-4</v>
      </c>
      <c r="C7">
        <f t="shared" ca="1" si="0"/>
        <v>18</v>
      </c>
      <c r="D7">
        <f t="shared" si="1"/>
        <v>18</v>
      </c>
    </row>
    <row r="8" spans="1:5">
      <c r="A8">
        <v>613</v>
      </c>
      <c r="B8" t="str">
        <f>VLOOKUP(A8,'BD materiales'!$A$2:$B$93,2,FALSE)</f>
        <v>AISLADOR TIPO ESPIGO ROSCA 35MM 15kV ANSI 56-3</v>
      </c>
      <c r="C8">
        <f t="shared" ca="1" si="0"/>
        <v>1</v>
      </c>
      <c r="D8">
        <f t="shared" si="1"/>
        <v>1</v>
      </c>
    </row>
    <row r="9" spans="1:5">
      <c r="A9">
        <v>711</v>
      </c>
      <c r="B9" t="str">
        <f>VLOOKUP(A9,'BD materiales'!$A$2:$B$93,2,FALSE)</f>
        <v>GRAPA TERMINAL O DE RETENCIÓN EN ACERO GALVANIZADO. CONDUCTORES AWG-MCM 6 - 2/0. 6000 KGF.</v>
      </c>
      <c r="C9">
        <f t="shared" ca="1" si="0"/>
        <v>6</v>
      </c>
      <c r="D9">
        <f t="shared" si="1"/>
        <v>6</v>
      </c>
    </row>
    <row r="10" spans="1:5">
      <c r="A10">
        <v>1021</v>
      </c>
      <c r="B10" t="str">
        <f>VLOOKUP(A10,'BD materiales'!$A$2:$B$93,2,FALSE)</f>
        <v>CONECTOR DE RANURAS PARALELAS DE UN PERNO. DIMENSIONES 35*45*45 MM</v>
      </c>
      <c r="C10">
        <f t="shared" ca="1" si="0"/>
        <v>6</v>
      </c>
      <c r="D10">
        <f t="shared" si="1"/>
        <v>6</v>
      </c>
    </row>
    <row r="11" spans="1:5">
      <c r="A11">
        <v>1601</v>
      </c>
      <c r="B11" t="str">
        <f>VLOOKUP(A11,'BD materiales'!$A$2:$B$93,2,FALSE)</f>
        <v>ESLABÓN EN U CON PASADOR. DIMENSIONES 51 MM 8000 KGF</v>
      </c>
      <c r="C11">
        <f t="shared" ca="1" si="0"/>
        <v>6</v>
      </c>
      <c r="D11">
        <f t="shared" si="1"/>
        <v>6</v>
      </c>
    </row>
    <row r="12" spans="1:5">
      <c r="A12">
        <v>2014</v>
      </c>
      <c r="B12" t="str">
        <f>VLOOKUP(A12,'BD materiales'!$A$2:$B$93,2,FALSE)</f>
        <v>PERNO DE MÁQUINA DE HIERRO GALVANIZADO CON CABEZA Y TUERCA CUADRADA. DIAMETRO 13 MM. LARGO 51 MM.</v>
      </c>
      <c r="C12">
        <f t="shared" ca="1" si="0"/>
        <v>2</v>
      </c>
      <c r="D12">
        <f t="shared" si="1"/>
        <v>2</v>
      </c>
    </row>
    <row r="13" spans="1:5">
      <c r="A13">
        <v>2034</v>
      </c>
      <c r="B13" t="str">
        <f>VLOOKUP(A13,'BD materiales'!$A$2:$B$93,2,FALSE)</f>
        <v>PERNO DE MÁQUINA DE HIERRO GALVANIZADO CON CABEZA Y TUERCA CUADRADA. DIAMETRO 16 MM. LARGO 254 MM.</v>
      </c>
      <c r="C13">
        <f t="shared" ca="1" si="0"/>
        <v>2</v>
      </c>
      <c r="D13">
        <f t="shared" si="1"/>
        <v>2</v>
      </c>
    </row>
    <row r="14" spans="1:5">
      <c r="A14">
        <v>2105</v>
      </c>
      <c r="B14" t="str">
        <f>VLOOKUP(A14,'BD materiales'!$A$2:$B$93,2,FALSE)</f>
        <v>ESPÁRRAGO DE HIERRO GALVANIZADO ROSCADO EN TODA SU LONGITUD, 4 TUERCAS. DIAMETRO 16 MM LONGITUD 458 MM</v>
      </c>
      <c r="C14">
        <f t="shared" ca="1" si="0"/>
        <v>3</v>
      </c>
      <c r="D14">
        <f t="shared" si="1"/>
        <v>3</v>
      </c>
    </row>
    <row r="15" spans="1:5">
      <c r="A15">
        <v>2433</v>
      </c>
      <c r="B15" t="str">
        <f>VLOOKUP(A15,'BD materiales'!$A$2:$B$93,2,FALSE)</f>
        <v>ARANDELA DE PRESIÓN DE Ø= 26 MM PARA PERNO Ø= 13 MM (1/2")</v>
      </c>
      <c r="C15">
        <f t="shared" ca="1" si="0"/>
        <v>2</v>
      </c>
      <c r="D15">
        <f t="shared" si="1"/>
        <v>2</v>
      </c>
    </row>
    <row r="16" spans="1:5">
      <c r="A16">
        <v>2434</v>
      </c>
      <c r="B16" t="str">
        <f>VLOOKUP(A16,'BD materiales'!$A$2:$B$93,2,FALSE)</f>
        <v>ARANDELA DE PRESIÓN DE Ø= 26 MM PARA PERNO Ø= 16 MM (5/8")</v>
      </c>
      <c r="C16">
        <f t="shared" ca="1" si="0"/>
        <v>14</v>
      </c>
      <c r="D16">
        <f t="shared" si="1"/>
        <v>14</v>
      </c>
    </row>
    <row r="17" spans="1:4">
      <c r="A17">
        <v>2512</v>
      </c>
      <c r="B17" t="str">
        <f>VLOOKUP(A17,'BD materiales'!$A$2:$B$93,2,FALSE)</f>
        <v>TUERCA DE OJO ALARGADO PARA PERNO 16 MM</v>
      </c>
      <c r="C17">
        <f t="shared" ca="1" si="0"/>
        <v>6</v>
      </c>
      <c r="D17">
        <f t="shared" si="1"/>
        <v>6</v>
      </c>
    </row>
    <row r="19" spans="1:4">
      <c r="A19" s="260" t="s">
        <v>273</v>
      </c>
      <c r="B19" s="260" t="s">
        <v>281</v>
      </c>
    </row>
    <row r="20" spans="1:4">
      <c r="B20" s="260"/>
    </row>
    <row r="22" spans="1:4" hidden="1">
      <c r="A22">
        <v>268</v>
      </c>
      <c r="B22" t="str">
        <f>VLOOKUP(A22,[1]L.mat!$A$2:$B$81,2,FALSE)</f>
        <v>CRUCETA METÁLICA DE ÁNGULO GALVANIZADO DE 2 M DE LONGITUD. CALIBRE (64*64*5) MM</v>
      </c>
      <c r="C22">
        <v>2</v>
      </c>
    </row>
    <row r="23" spans="1:4" hidden="1">
      <c r="A23">
        <v>332</v>
      </c>
      <c r="B23" t="str">
        <f>VLOOKUP(A23,[1]L.mat!$A$2:$B$81,2,FALSE)</f>
        <v xml:space="preserve">DIAGONAL RECTA EN ÁNGULO PARA CRUCETA METÁLICA DE (38*38*5)MM - LONGITUD 1100MM </v>
      </c>
      <c r="C23">
        <v>2</v>
      </c>
    </row>
    <row r="24" spans="1:4" hidden="1">
      <c r="A24">
        <v>512</v>
      </c>
      <c r="B24" t="str">
        <f>VLOOKUP(A24,[1]L.mat!$A$2:$B$81,2,FALSE)</f>
        <v>ESPIGO DE ACERO GALVANIZADO ALTURA 330 MM DIÁMETRO 35 MM PARA CRUCETA METÁLICA</v>
      </c>
      <c r="C24">
        <v>1</v>
      </c>
    </row>
    <row r="25" spans="1:4" hidden="1">
      <c r="A25">
        <v>603</v>
      </c>
      <c r="B25" t="str">
        <f>VLOOKUP(A25,[1]L.mat!$A$2:$B$81,2,FALSE)</f>
        <v>AISLADOR TIPO DISCO DE HORQUILLA. DIAMETRO 254 MM 34.5 KV ANSI 52-4</v>
      </c>
      <c r="C25">
        <v>18</v>
      </c>
    </row>
    <row r="26" spans="1:4" hidden="1">
      <c r="A26">
        <v>613</v>
      </c>
      <c r="B26" t="s">
        <v>127</v>
      </c>
      <c r="C26">
        <v>1</v>
      </c>
    </row>
    <row r="27" spans="1:4" hidden="1">
      <c r="A27">
        <v>711</v>
      </c>
      <c r="B27" t="str">
        <f>VLOOKUP(A27,[1]L.mat!$A$2:$B$81,2,FALSE)</f>
        <v>GRAPA TERMINAL O DE RETENCIÓN EN ACERO GALVANIZADO. CONDUCTORES AWG-MCM 6 - 2/0. 6000 KGF.</v>
      </c>
      <c r="C27">
        <v>6</v>
      </c>
    </row>
    <row r="28" spans="1:4" hidden="1">
      <c r="A28">
        <v>1021</v>
      </c>
      <c r="B28" t="str">
        <f>VLOOKUP(A28,[1]L.mat!$A$2:$B$81,2,FALSE)</f>
        <v>CONECTOR DE RANURAS PARALELAS DE UN PERNO. DIMENSIONES 35*45*45 MM</v>
      </c>
      <c r="C28">
        <v>6</v>
      </c>
    </row>
    <row r="29" spans="1:4" hidden="1">
      <c r="A29">
        <v>1601</v>
      </c>
      <c r="B29" t="s">
        <v>172</v>
      </c>
      <c r="C29">
        <v>6</v>
      </c>
    </row>
    <row r="30" spans="1:4" hidden="1">
      <c r="A30">
        <v>2014</v>
      </c>
      <c r="B30" t="str">
        <f>VLOOKUP(A30,[1]L.mat!$A$2:$B$81,2,FALSE)</f>
        <v>PERNO DE MÁQUINA DE HIERRO GALVANIZADO CON CABEZA Y TUERCA CUADRADA. DIAMETRO 13 MM. LARGO 51 MM.</v>
      </c>
      <c r="C30">
        <v>2</v>
      </c>
    </row>
    <row r="31" spans="1:4" hidden="1">
      <c r="A31">
        <v>2034</v>
      </c>
      <c r="B31" t="str">
        <f>VLOOKUP(A31,[1]L.mat!$A$2:$B$81,2,FALSE)</f>
        <v>PERNO DE MÁQUINA DE HIERRO GALVANIZADO CON CABEZA Y TUERCA CUADRADA. DIAMETRO 16 MM. LARGO 254 MM.</v>
      </c>
      <c r="C31">
        <v>2</v>
      </c>
    </row>
    <row r="32" spans="1:4" hidden="1">
      <c r="A32">
        <v>2105</v>
      </c>
      <c r="B32" t="str">
        <f>VLOOKUP(A32,[1]L.mat!$A$2:$B$81,2,FALSE)</f>
        <v>ESPÁRRAGO DE HIERRO GALVANIZADO ROSCADO EN TODA SU LONGITUD, 4 TUERCAS. DIAMETRO 16 MM LONGITUD 458 MM</v>
      </c>
      <c r="C32">
        <v>3</v>
      </c>
    </row>
    <row r="33" spans="1:3" hidden="1">
      <c r="A33">
        <v>2433</v>
      </c>
      <c r="B33" t="str">
        <f>VLOOKUP(A33,[1]L.mat!$A$2:$B$81,2,FALSE)</f>
        <v>ARANDELA DE PRESIÓN DE Ø= 26 MM PARA PERNO Ø= 13 MM (1/2")</v>
      </c>
      <c r="C33">
        <v>2</v>
      </c>
    </row>
    <row r="34" spans="1:3" hidden="1">
      <c r="A34">
        <v>2434</v>
      </c>
      <c r="B34" t="str">
        <f>VLOOKUP(A34,[1]L.mat!$A$2:$B$81,2,FALSE)</f>
        <v>ARANDELA DE PRESIÓN DE Ø= 26 MM PARA PERNO Ø= 16 MM (5/8")</v>
      </c>
      <c r="C34">
        <v>14</v>
      </c>
    </row>
    <row r="35" spans="1:3" hidden="1">
      <c r="A35">
        <v>2512</v>
      </c>
      <c r="B35" t="str">
        <f>VLOOKUP(A35,[1]L.mat!$A$2:$B$81,2,FALSE)</f>
        <v>TUERCA DE OJO ALARGADO PARA PERNO 16 MM</v>
      </c>
      <c r="C35">
        <v>6</v>
      </c>
    </row>
  </sheetData>
  <mergeCells count="5">
    <mergeCell ref="A1:B2"/>
    <mergeCell ref="C1:D1"/>
    <mergeCell ref="C2:C3"/>
    <mergeCell ref="D2:D3"/>
    <mergeCell ref="E2:E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79998168889431442"/>
  </sheetPr>
  <dimension ref="A1:E14"/>
  <sheetViews>
    <sheetView workbookViewId="0">
      <selection activeCell="E4" sqref="E4"/>
    </sheetView>
  </sheetViews>
  <sheetFormatPr baseColWidth="10" defaultColWidth="11.42578125" defaultRowHeight="15"/>
  <cols>
    <col min="2" max="2" width="95" customWidth="1"/>
    <col min="5" max="5" width="23.5703125" customWidth="1"/>
  </cols>
  <sheetData>
    <row r="1" spans="1:5">
      <c r="A1" s="396" t="s">
        <v>282</v>
      </c>
      <c r="B1" s="396"/>
      <c r="C1" s="395" t="s">
        <v>268</v>
      </c>
      <c r="D1" s="395"/>
      <c r="E1" s="101" t="s">
        <v>269</v>
      </c>
    </row>
    <row r="2" spans="1:5">
      <c r="A2" s="396"/>
      <c r="B2" s="396"/>
      <c r="C2" s="395" t="s">
        <v>270</v>
      </c>
      <c r="D2" s="395" t="s">
        <v>271</v>
      </c>
      <c r="E2" s="395">
        <f>Info_P!B23</f>
        <v>6</v>
      </c>
    </row>
    <row r="3" spans="1:5">
      <c r="A3" s="101" t="s">
        <v>108</v>
      </c>
      <c r="B3" s="101" t="s">
        <v>272</v>
      </c>
      <c r="C3" s="395"/>
      <c r="D3" s="395"/>
      <c r="E3" s="395"/>
    </row>
    <row r="4" spans="1:5">
      <c r="A4">
        <v>268</v>
      </c>
      <c r="B4" t="str">
        <f>VLOOKUP(A4,'BD materiales'!$A$2:$B$93,2,FALSE)</f>
        <v>CRUCETA METÁLICA DE ÁNGULO GALVANIZADO DE 2 M DE LONGITUD. CALIBRE (64*64*5) MM</v>
      </c>
      <c r="C4">
        <v>2</v>
      </c>
      <c r="D4">
        <f>C4*$E$2</f>
        <v>12</v>
      </c>
    </row>
    <row r="5" spans="1:5">
      <c r="A5">
        <v>332</v>
      </c>
      <c r="B5" t="str">
        <f>VLOOKUP(A5,'BD materiales'!$A$2:$B$93,2,FALSE)</f>
        <v xml:space="preserve">DIAGONAL RECTA EN ÁNGULO PARA CRUCETA METÁLICA DE (38*38*5)MM - LONGITUD 1100MM </v>
      </c>
      <c r="C5">
        <v>2</v>
      </c>
      <c r="D5">
        <f t="shared" ref="D5:D14" si="0">C5*$E$2</f>
        <v>12</v>
      </c>
    </row>
    <row r="6" spans="1:5">
      <c r="A6">
        <v>603</v>
      </c>
      <c r="B6" t="str">
        <f>VLOOKUP(A6,'BD materiales'!$A$2:$B$93,2,FALSE)</f>
        <v>AISLADOR TIPO DISCO DE HORQUILLA. DIAMETRO 254 MM 34.5 KV ANSI 52-4</v>
      </c>
      <c r="C6">
        <v>9</v>
      </c>
      <c r="D6">
        <f t="shared" si="0"/>
        <v>54</v>
      </c>
    </row>
    <row r="7" spans="1:5">
      <c r="A7">
        <v>711</v>
      </c>
      <c r="B7" t="str">
        <f>VLOOKUP(A7,'BD materiales'!$A$2:$B$93,2,FALSE)</f>
        <v>GRAPA TERMINAL O DE RETENCIÓN EN ACERO GALVANIZADO. CONDUCTORES AWG-MCM 6 - 2/0. 6000 KGF.</v>
      </c>
      <c r="C7">
        <v>3</v>
      </c>
      <c r="D7">
        <f t="shared" si="0"/>
        <v>18</v>
      </c>
    </row>
    <row r="8" spans="1:5">
      <c r="A8">
        <v>1021</v>
      </c>
      <c r="B8" t="str">
        <f>VLOOKUP(A8,'BD materiales'!$A$2:$B$93,2,FALSE)</f>
        <v>CONECTOR DE RANURAS PARALELAS DE UN PERNO. DIMENSIONES 35*45*45 MM</v>
      </c>
      <c r="C8">
        <v>3</v>
      </c>
      <c r="D8">
        <f t="shared" si="0"/>
        <v>18</v>
      </c>
    </row>
    <row r="9" spans="1:5">
      <c r="A9">
        <v>2014</v>
      </c>
      <c r="B9" t="str">
        <f>VLOOKUP(A9,'BD materiales'!$A$2:$B$93,2,FALSE)</f>
        <v>PERNO DE MÁQUINA DE HIERRO GALVANIZADO CON CABEZA Y TUERCA CUADRADA. DIAMETRO 13 MM. LARGO 51 MM.</v>
      </c>
      <c r="C9">
        <v>2</v>
      </c>
      <c r="D9">
        <f t="shared" si="0"/>
        <v>12</v>
      </c>
    </row>
    <row r="10" spans="1:5">
      <c r="A10">
        <v>2034</v>
      </c>
      <c r="B10" t="str">
        <f>VLOOKUP(A10,'BD materiales'!$A$2:$B$93,2,FALSE)</f>
        <v>PERNO DE MÁQUINA DE HIERRO GALVANIZADO CON CABEZA Y TUERCA CUADRADA. DIAMETRO 16 MM. LARGO 254 MM.</v>
      </c>
      <c r="C10">
        <v>2</v>
      </c>
      <c r="D10">
        <f t="shared" si="0"/>
        <v>12</v>
      </c>
    </row>
    <row r="11" spans="1:5">
      <c r="A11">
        <v>2103</v>
      </c>
      <c r="B11" t="str">
        <f>VLOOKUP(A11,'BD materiales'!$A$2:$B$93,2,FALSE)</f>
        <v>ESPÁRRAGO DE HIERRO GALVANIZADO ROSCADO EN TODA SU LONGITUD, 4 TUERCAS. DIAMETRO 16 MM LONGITUD 356 MM</v>
      </c>
      <c r="C11">
        <v>3</v>
      </c>
      <c r="D11">
        <f t="shared" si="0"/>
        <v>18</v>
      </c>
    </row>
    <row r="12" spans="1:5">
      <c r="A12">
        <v>2433</v>
      </c>
      <c r="B12" t="str">
        <f>VLOOKUP(A12,'BD materiales'!$A$2:$B$93,2,FALSE)</f>
        <v>ARANDELA DE PRESIÓN DE Ø= 26 MM PARA PERNO Ø= 13 MM (1/2")</v>
      </c>
      <c r="C12">
        <v>2</v>
      </c>
      <c r="D12">
        <f t="shared" si="0"/>
        <v>12</v>
      </c>
    </row>
    <row r="13" spans="1:5">
      <c r="A13">
        <v>2434</v>
      </c>
      <c r="B13" t="str">
        <f>VLOOKUP(A13,'BD materiales'!$A$2:$B$93,2,FALSE)</f>
        <v>ARANDELA DE PRESIÓN DE Ø= 26 MM PARA PERNO Ø= 16 MM (5/8")</v>
      </c>
      <c r="C13">
        <v>14</v>
      </c>
      <c r="D13">
        <f t="shared" si="0"/>
        <v>84</v>
      </c>
    </row>
    <row r="14" spans="1:5">
      <c r="A14">
        <v>2512</v>
      </c>
      <c r="B14" t="str">
        <f>VLOOKUP(A14,'BD materiales'!$A$2:$B$93,2,FALSE)</f>
        <v>TUERCA DE OJO ALARGADO PARA PERNO 16 MM</v>
      </c>
      <c r="C14">
        <v>3</v>
      </c>
      <c r="D14">
        <f t="shared" si="0"/>
        <v>18</v>
      </c>
    </row>
  </sheetData>
  <mergeCells count="5">
    <mergeCell ref="A1:B2"/>
    <mergeCell ref="C1:D1"/>
    <mergeCell ref="C2:C3"/>
    <mergeCell ref="D2:D3"/>
    <mergeCell ref="E2:E3"/>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79998168889431442"/>
  </sheetPr>
  <dimension ref="A1:E8"/>
  <sheetViews>
    <sheetView workbookViewId="0">
      <selection activeCell="B19" sqref="B19"/>
    </sheetView>
  </sheetViews>
  <sheetFormatPr baseColWidth="10" defaultColWidth="11.42578125" defaultRowHeight="15"/>
  <cols>
    <col min="2" max="2" width="95" customWidth="1"/>
    <col min="5" max="5" width="23.5703125" customWidth="1"/>
  </cols>
  <sheetData>
    <row r="1" spans="1:5">
      <c r="A1" s="397" t="s">
        <v>283</v>
      </c>
      <c r="B1" s="395"/>
      <c r="C1" s="395" t="s">
        <v>268</v>
      </c>
      <c r="D1" s="395"/>
      <c r="E1" s="101" t="s">
        <v>269</v>
      </c>
    </row>
    <row r="2" spans="1:5">
      <c r="A2" s="395"/>
      <c r="B2" s="395"/>
      <c r="C2" s="395" t="s">
        <v>270</v>
      </c>
      <c r="D2" s="395" t="s">
        <v>271</v>
      </c>
      <c r="E2" s="395">
        <f>Info_P!B17</f>
        <v>1</v>
      </c>
    </row>
    <row r="3" spans="1:5">
      <c r="A3" s="101" t="s">
        <v>108</v>
      </c>
      <c r="B3" s="101" t="s">
        <v>272</v>
      </c>
      <c r="C3" s="395"/>
      <c r="D3" s="395"/>
      <c r="E3" s="395"/>
    </row>
    <row r="4" spans="1:5">
      <c r="A4">
        <v>621</v>
      </c>
      <c r="B4" t="str">
        <f>VLOOKUP(A4,'BD materiales'!$A$2:$B$93,2,FALSE)</f>
        <v>AISLADOR TIPO CARRETE. ALTURA 76,2 MM ANSI 53-3</v>
      </c>
      <c r="C4">
        <v>3</v>
      </c>
      <c r="D4">
        <f>C4*$E$2</f>
        <v>3</v>
      </c>
    </row>
    <row r="5" spans="1:5">
      <c r="A5">
        <v>2034</v>
      </c>
      <c r="B5" t="str">
        <f>VLOOKUP(A5,'BD materiales'!$A$2:$B$93,2,FALSE)</f>
        <v>PERNO DE MÁQUINA DE HIERRO GALVANIZADO CON CABEZA Y TUERCA CUADRADA. DIAMETRO 16 MM. LARGO 254 MM.</v>
      </c>
      <c r="C5">
        <v>2</v>
      </c>
      <c r="D5">
        <f t="shared" ref="D5:D8" si="0">C5*$E$2</f>
        <v>2</v>
      </c>
    </row>
    <row r="6" spans="1:5">
      <c r="A6">
        <v>2412</v>
      </c>
      <c r="B6" t="str">
        <f>VLOOKUP(A6,'BD materiales'!$A$2:$B$93,2,FALSE)</f>
        <v>ARANDELA CUADRADA PLANA DE 51*17 MM Ø= 16 MM (2"X2"X5/8")</v>
      </c>
      <c r="C6">
        <v>2</v>
      </c>
      <c r="D6">
        <f t="shared" si="0"/>
        <v>2</v>
      </c>
    </row>
    <row r="7" spans="1:5">
      <c r="A7">
        <v>2434</v>
      </c>
      <c r="B7" t="str">
        <f>VLOOKUP(A7,'BD materiales'!$A$2:$B$93,2,FALSE)</f>
        <v>ARANDELA DE PRESIÓN DE Ø= 26 MM PARA PERNO Ø= 16 MM (5/8")</v>
      </c>
      <c r="C7">
        <v>2</v>
      </c>
      <c r="D7">
        <f t="shared" si="0"/>
        <v>2</v>
      </c>
    </row>
    <row r="8" spans="1:5">
      <c r="A8">
        <v>1803</v>
      </c>
      <c r="B8" t="str">
        <f>VLOOKUP(A8,'BD materiales'!$A$2:$B$93,2,FALSE)</f>
        <v>PERCHA DE HIERRO FORJADAS Y GALVANIZADAS EN CALIENTE, TRES PUESTOS</v>
      </c>
      <c r="C8">
        <v>1</v>
      </c>
      <c r="D8">
        <f t="shared" si="0"/>
        <v>1</v>
      </c>
    </row>
  </sheetData>
  <mergeCells count="5">
    <mergeCell ref="A1:B2"/>
    <mergeCell ref="C1:D1"/>
    <mergeCell ref="C2:C3"/>
    <mergeCell ref="D2:D3"/>
    <mergeCell ref="E2:E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79998168889431442"/>
  </sheetPr>
  <dimension ref="A1:E8"/>
  <sheetViews>
    <sheetView workbookViewId="0">
      <selection activeCell="E4" sqref="E4"/>
    </sheetView>
  </sheetViews>
  <sheetFormatPr baseColWidth="10" defaultColWidth="11.42578125" defaultRowHeight="15"/>
  <cols>
    <col min="2" max="2" width="106.140625" customWidth="1"/>
    <col min="5" max="5" width="23.5703125" customWidth="1"/>
  </cols>
  <sheetData>
    <row r="1" spans="1:5">
      <c r="A1" s="396" t="s">
        <v>284</v>
      </c>
      <c r="B1" s="396"/>
      <c r="C1" s="395" t="s">
        <v>268</v>
      </c>
      <c r="D1" s="395"/>
      <c r="E1" s="101" t="s">
        <v>269</v>
      </c>
    </row>
    <row r="2" spans="1:5">
      <c r="A2" s="396"/>
      <c r="B2" s="396"/>
      <c r="C2" s="395" t="s">
        <v>270</v>
      </c>
      <c r="D2" s="395" t="s">
        <v>271</v>
      </c>
      <c r="E2" s="395">
        <f>Info_P!B27</f>
        <v>4</v>
      </c>
    </row>
    <row r="3" spans="1:5">
      <c r="A3" s="101" t="s">
        <v>108</v>
      </c>
      <c r="B3" s="101" t="s">
        <v>272</v>
      </c>
      <c r="C3" s="395"/>
      <c r="D3" s="395"/>
      <c r="E3" s="395"/>
    </row>
    <row r="4" spans="1:5">
      <c r="A4">
        <v>1661</v>
      </c>
      <c r="B4" t="str">
        <f>VLOOKUP(A4,'BD materiales'!$A$2:$B$93,2,FALSE)</f>
        <v>PERNO EN U PARA ESTRUCTURA EN SUSPENSIÓN 5.400KGF. 51*32*38 mm 12000 LBF</v>
      </c>
      <c r="C4">
        <v>1</v>
      </c>
      <c r="D4">
        <f>C4*$E$2</f>
        <v>4</v>
      </c>
    </row>
    <row r="5" spans="1:5">
      <c r="A5">
        <v>1903</v>
      </c>
      <c r="B5" t="str">
        <f>VLOOKUP(A5,'BD materiales'!$A$2:$B$93,2,FALSE)</f>
        <v>BAYONETA SENCILLA, ESTRUCTURA EN ALINEAMIETO, 2 PERFORACIONES 11/16" DE 1,5 M</v>
      </c>
      <c r="C5">
        <v>1</v>
      </c>
      <c r="D5">
        <f t="shared" ref="D5:D8" si="0">C5*$E$2</f>
        <v>4</v>
      </c>
    </row>
    <row r="6" spans="1:5">
      <c r="A6">
        <v>2034</v>
      </c>
      <c r="B6" t="str">
        <f>VLOOKUP(A6,'BD materiales'!$A$2:$B$93,2,FALSE)</f>
        <v>PERNO DE MÁQUINA DE HIERRO GALVANIZADO CON CABEZA Y TUERCA CUADRADA. DIAMETRO 16 MM. LARGO 254 MM.</v>
      </c>
      <c r="C6">
        <v>2</v>
      </c>
      <c r="D6">
        <f t="shared" si="0"/>
        <v>8</v>
      </c>
    </row>
    <row r="7" spans="1:5">
      <c r="A7">
        <v>2412</v>
      </c>
      <c r="B7" t="str">
        <f>VLOOKUP(A7,'BD materiales'!$A$2:$B$93,2,FALSE)</f>
        <v>ARANDELA CUADRADA PLANA DE 51*17 MM Ø= 16 MM (2"X2"X5/8")</v>
      </c>
      <c r="C7">
        <v>2</v>
      </c>
      <c r="D7">
        <f t="shared" si="0"/>
        <v>8</v>
      </c>
    </row>
    <row r="8" spans="1:5">
      <c r="A8">
        <v>2434</v>
      </c>
      <c r="B8" t="str">
        <f>VLOOKUP(A8,'BD materiales'!$A$2:$B$93,2,FALSE)</f>
        <v>ARANDELA DE PRESIÓN DE Ø= 26 MM PARA PERNO Ø= 16 MM (5/8")</v>
      </c>
      <c r="C8">
        <v>2</v>
      </c>
      <c r="D8">
        <f t="shared" si="0"/>
        <v>8</v>
      </c>
    </row>
  </sheetData>
  <mergeCells count="5">
    <mergeCell ref="A1:B2"/>
    <mergeCell ref="C1:D1"/>
    <mergeCell ref="C2:C3"/>
    <mergeCell ref="D2:D3"/>
    <mergeCell ref="E2:E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79998168889431442"/>
  </sheetPr>
  <dimension ref="A1:E9"/>
  <sheetViews>
    <sheetView workbookViewId="0">
      <selection activeCell="E4" sqref="E4"/>
    </sheetView>
  </sheetViews>
  <sheetFormatPr baseColWidth="10" defaultColWidth="11.42578125" defaultRowHeight="15"/>
  <cols>
    <col min="2" max="2" width="106.140625" customWidth="1"/>
    <col min="5" max="5" width="23.5703125" customWidth="1"/>
  </cols>
  <sheetData>
    <row r="1" spans="1:5">
      <c r="A1" s="396" t="s">
        <v>285</v>
      </c>
      <c r="B1" s="396"/>
      <c r="C1" s="395" t="s">
        <v>268</v>
      </c>
      <c r="D1" s="395"/>
      <c r="E1" s="101" t="s">
        <v>269</v>
      </c>
    </row>
    <row r="2" spans="1:5">
      <c r="A2" s="396"/>
      <c r="B2" s="396"/>
      <c r="C2" s="395" t="s">
        <v>270</v>
      </c>
      <c r="D2" s="395" t="s">
        <v>271</v>
      </c>
      <c r="E2" s="395">
        <f>Info_P!B28</f>
        <v>2</v>
      </c>
    </row>
    <row r="3" spans="1:5">
      <c r="A3" s="101" t="s">
        <v>108</v>
      </c>
      <c r="B3" s="101" t="s">
        <v>272</v>
      </c>
      <c r="C3" s="395"/>
      <c r="D3" s="395"/>
      <c r="E3" s="395"/>
    </row>
    <row r="4" spans="1:5">
      <c r="A4">
        <v>701</v>
      </c>
      <c r="B4" t="str">
        <f>VLOOKUP(A4,'BD materiales'!$A$2:$B$93,2,FALSE)</f>
        <v>GRAPA TERMINAL O DE RETENCIÓN EN ALEACIÓN DE ALUMINIO DE 2 PERSNOS. CONDUCTORES AWG-MCM 5 - 2/0. 3000 KGF.</v>
      </c>
      <c r="C4">
        <v>2</v>
      </c>
      <c r="D4">
        <f>C4*$E$2</f>
        <v>4</v>
      </c>
    </row>
    <row r="5" spans="1:5">
      <c r="A5">
        <v>1214</v>
      </c>
      <c r="B5" t="str">
        <f>VLOOKUP(A5,'BD materiales'!$A$2:$B$93,2,FALSE)</f>
        <v>COLLARÍN DE UNA SALIDA EN PLATINA DE HIERRO GALVANIZADO. DIAMETRO DEL POSTE 20 - 25 CM</v>
      </c>
      <c r="C5">
        <v>1</v>
      </c>
      <c r="D5">
        <f t="shared" ref="D5:D9" si="0">C5*$E$2</f>
        <v>2</v>
      </c>
    </row>
    <row r="6" spans="1:5">
      <c r="A6">
        <v>1601</v>
      </c>
      <c r="B6" t="str">
        <f>VLOOKUP(A6,'BD materiales'!$A$2:$B$93,2,FALSE)</f>
        <v>ESLABÓN EN U CON PASADOR. DIMENSIONES 51 MM 8000 KGF</v>
      </c>
      <c r="C6">
        <v>2</v>
      </c>
      <c r="D6">
        <f t="shared" si="0"/>
        <v>4</v>
      </c>
    </row>
    <row r="7" spans="1:5">
      <c r="A7">
        <v>2201</v>
      </c>
      <c r="B7" t="str">
        <f>VLOOKUP(A7,'BD materiales'!$A$2:$B$93,2,FALSE)</f>
        <v>PERNO DE OJO – DOS TUERCAS – DIÁMETRO 16 MM – LONGITUD 102 MM</v>
      </c>
      <c r="C7">
        <v>1</v>
      </c>
      <c r="D7">
        <f t="shared" si="0"/>
        <v>2</v>
      </c>
    </row>
    <row r="8" spans="1:5">
      <c r="A8">
        <v>2204</v>
      </c>
      <c r="B8" t="str">
        <f>VLOOKUP(A8,'BD materiales'!$A$2:$B$93,2,FALSE)</f>
        <v>PERNO DE OJO – DOS TUERCAS – DIÁMETRO 16 MM – LONGITUD 254 MM</v>
      </c>
      <c r="C8">
        <v>1</v>
      </c>
      <c r="D8">
        <f t="shared" si="0"/>
        <v>2</v>
      </c>
    </row>
    <row r="9" spans="1:5">
      <c r="A9">
        <v>2412</v>
      </c>
      <c r="B9" t="str">
        <f>VLOOKUP(A9,'BD materiales'!$A$2:$B$93,2,FALSE)</f>
        <v>ARANDELA CUADRADA PLANA DE 51*17 MM Ø= 16 MM (2"X2"X5/8")</v>
      </c>
      <c r="C9">
        <v>2</v>
      </c>
      <c r="D9">
        <f t="shared" si="0"/>
        <v>4</v>
      </c>
    </row>
  </sheetData>
  <mergeCells count="5">
    <mergeCell ref="A1:B2"/>
    <mergeCell ref="C1:D1"/>
    <mergeCell ref="C2:C3"/>
    <mergeCell ref="D2:D3"/>
    <mergeCell ref="E2:E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79998168889431442"/>
  </sheetPr>
  <dimension ref="A1:E10"/>
  <sheetViews>
    <sheetView workbookViewId="0">
      <selection activeCell="E4" sqref="E4"/>
    </sheetView>
  </sheetViews>
  <sheetFormatPr baseColWidth="10" defaultColWidth="9.140625" defaultRowHeight="15"/>
  <cols>
    <col min="1" max="1" width="11.42578125" customWidth="1"/>
    <col min="2" max="2" width="95" customWidth="1"/>
    <col min="5" max="5" width="23.5703125" customWidth="1"/>
    <col min="6" max="6" width="21.7109375" bestFit="1" customWidth="1"/>
  </cols>
  <sheetData>
    <row r="1" spans="1:5" ht="15" customHeight="1">
      <c r="A1" s="397" t="s">
        <v>286</v>
      </c>
      <c r="B1" s="395"/>
      <c r="C1" s="395" t="s">
        <v>268</v>
      </c>
      <c r="D1" s="395"/>
      <c r="E1" s="101" t="s">
        <v>269</v>
      </c>
    </row>
    <row r="2" spans="1:5">
      <c r="A2" s="395"/>
      <c r="B2" s="395"/>
      <c r="C2" s="395" t="s">
        <v>270</v>
      </c>
      <c r="D2" s="395" t="s">
        <v>271</v>
      </c>
      <c r="E2" s="395">
        <f>Info_P!B25</f>
        <v>4</v>
      </c>
    </row>
    <row r="3" spans="1:5">
      <c r="A3" s="101" t="s">
        <v>108</v>
      </c>
      <c r="B3" s="101" t="s">
        <v>272</v>
      </c>
      <c r="C3" s="395"/>
      <c r="D3" s="395"/>
      <c r="E3" s="395"/>
    </row>
    <row r="4" spans="1:5">
      <c r="A4">
        <v>634</v>
      </c>
      <c r="B4" t="str">
        <f>VLOOKUP(A4,'BD materiales'!$A$2:$B$93,2,FALSE)</f>
        <v>AISLADOR TIPO TENSOR ANSI 54-4 DE 6 3/4" PARA 34.5 KV</v>
      </c>
      <c r="C4">
        <v>1</v>
      </c>
      <c r="D4">
        <f>C4*$E$2</f>
        <v>4</v>
      </c>
    </row>
    <row r="5" spans="1:5">
      <c r="A5">
        <v>771</v>
      </c>
      <c r="B5" t="str">
        <f>VLOOKUP(A5,'BD materiales'!$A$2:$B$93,2,FALSE)</f>
        <v>GRAPA PRENSADORA. DIÁMETRO DEL CONDUCTOR 6,35MM - 9,18MM DIMENSIONES 150*15MM</v>
      </c>
      <c r="C5">
        <v>4</v>
      </c>
      <c r="D5">
        <f t="shared" ref="D5:D10" si="0">C5*$E$2</f>
        <v>16</v>
      </c>
    </row>
    <row r="6" spans="1:5">
      <c r="A6">
        <v>1101</v>
      </c>
      <c r="B6" t="str">
        <f>VLOOKUP(A6,'BD materiales'!$A$2:$B$93,2,FALSE)</f>
        <v>GUARDACABODE ACERO GALVANIZADO PARA CABLE DE 15,87MM</v>
      </c>
      <c r="C6">
        <v>1</v>
      </c>
      <c r="D6">
        <f t="shared" si="0"/>
        <v>4</v>
      </c>
    </row>
    <row r="7" spans="1:5">
      <c r="A7">
        <v>1202</v>
      </c>
      <c r="B7" t="str">
        <f>VLOOKUP(A7,'BD materiales'!$A$2:$B$93,2,FALSE)</f>
        <v>COLLARÍN SIN SALIDA EN PLATINA DE HIERRO GALVANIZADO. DIAMETRO DEL POSTE 15 - 20 CM</v>
      </c>
      <c r="C7">
        <v>1</v>
      </c>
      <c r="D7">
        <f t="shared" si="0"/>
        <v>4</v>
      </c>
    </row>
    <row r="8" spans="1:5">
      <c r="A8">
        <v>2601</v>
      </c>
      <c r="B8" t="str">
        <f>VLOOKUP(A8,'BD materiales'!$A$2:$B$93,2,FALSE)</f>
        <v>VARILLA DE ANCLAJE CON OJO - DIÁMETRO 16MM LONGITUD 1,8M</v>
      </c>
      <c r="C8">
        <v>1</v>
      </c>
      <c r="D8">
        <f t="shared" si="0"/>
        <v>4</v>
      </c>
    </row>
    <row r="9" spans="1:5">
      <c r="A9">
        <v>2701</v>
      </c>
      <c r="B9" t="str">
        <f>VLOOKUP(A9,'BD materiales'!$A$2:$B$93,2,FALSE)</f>
        <v>VIGUETA DE ANCLAJE FE=2500 PSI ES=1400K/CM^2</v>
      </c>
      <c r="C9">
        <v>1</v>
      </c>
      <c r="D9">
        <f t="shared" si="0"/>
        <v>4</v>
      </c>
    </row>
    <row r="10" spans="1:5">
      <c r="A10">
        <v>2815</v>
      </c>
      <c r="B10" t="str">
        <f>VLOOKUP(A10,'BD materiales'!$A$2:$B$93,2,FALSE)</f>
        <v>CABLE DE ACERO GALVANIZADO TIPO SUPERRRESISTENTE PARA TEMPLETE DE 9,5 MM CON CARGA DE ROTURA 6980 KGF</v>
      </c>
      <c r="C10">
        <v>20</v>
      </c>
      <c r="D10">
        <f t="shared" si="0"/>
        <v>80</v>
      </c>
    </row>
  </sheetData>
  <mergeCells count="5">
    <mergeCell ref="A1:B2"/>
    <mergeCell ref="C1:D1"/>
    <mergeCell ref="C2:C3"/>
    <mergeCell ref="D2:D3"/>
    <mergeCell ref="E2:E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79998168889431442"/>
  </sheetPr>
  <dimension ref="A1:E11"/>
  <sheetViews>
    <sheetView workbookViewId="0">
      <selection activeCell="E4" sqref="E4"/>
    </sheetView>
  </sheetViews>
  <sheetFormatPr baseColWidth="10" defaultColWidth="9.140625" defaultRowHeight="15"/>
  <cols>
    <col min="1" max="1" width="11.42578125" customWidth="1"/>
    <col min="2" max="2" width="95" customWidth="1"/>
    <col min="5" max="5" width="23.5703125" customWidth="1"/>
    <col min="6" max="6" width="21.7109375" bestFit="1" customWidth="1"/>
  </cols>
  <sheetData>
    <row r="1" spans="1:5" ht="15" customHeight="1">
      <c r="A1" s="397" t="s">
        <v>287</v>
      </c>
      <c r="B1" s="395"/>
      <c r="C1" s="395" t="s">
        <v>268</v>
      </c>
      <c r="D1" s="395"/>
      <c r="E1" s="101" t="s">
        <v>269</v>
      </c>
    </row>
    <row r="2" spans="1:5">
      <c r="A2" s="395"/>
      <c r="B2" s="395"/>
      <c r="C2" s="395" t="s">
        <v>270</v>
      </c>
      <c r="D2" s="395" t="s">
        <v>271</v>
      </c>
      <c r="E2" s="395">
        <f>Info_P!B24</f>
        <v>5</v>
      </c>
    </row>
    <row r="3" spans="1:5">
      <c r="A3" s="101" t="s">
        <v>108</v>
      </c>
      <c r="B3" s="101" t="s">
        <v>272</v>
      </c>
      <c r="C3" s="395"/>
      <c r="D3" s="395"/>
      <c r="E3" s="395"/>
    </row>
    <row r="4" spans="1:5">
      <c r="A4">
        <v>634</v>
      </c>
      <c r="B4" t="str">
        <f>VLOOKUP(A4,'BD materiales'!$A$2:$B$93,2,FALSE)</f>
        <v>AISLADOR TIPO TENSOR ANSI 54-4 DE 6 3/4" PARA 34.5 KV</v>
      </c>
      <c r="C4">
        <v>1</v>
      </c>
      <c r="D4">
        <f>C4*$E$2</f>
        <v>5</v>
      </c>
    </row>
    <row r="5" spans="1:5">
      <c r="A5">
        <v>771</v>
      </c>
      <c r="B5" t="str">
        <f>VLOOKUP(A5,'BD materiales'!$A$2:$B$93,2,FALSE)</f>
        <v>GRAPA PRENSADORA. DIÁMETRO DEL CONDUCTOR 6,35MM - 9,18MM DIMENSIONES 150*15MM</v>
      </c>
      <c r="C5">
        <v>4</v>
      </c>
      <c r="D5">
        <f t="shared" ref="D5:D11" si="0">C5*$E$2</f>
        <v>20</v>
      </c>
    </row>
    <row r="6" spans="1:5">
      <c r="A6">
        <v>1101</v>
      </c>
      <c r="B6" t="str">
        <f>VLOOKUP(A6,'BD materiales'!$A$2:$B$93,2,FALSE)</f>
        <v>GUARDACABODE ACERO GALVANIZADO PARA CABLE DE 15,87MM</v>
      </c>
      <c r="C6">
        <v>1</v>
      </c>
      <c r="D6">
        <f t="shared" si="0"/>
        <v>5</v>
      </c>
    </row>
    <row r="7" spans="1:5">
      <c r="A7">
        <v>1202</v>
      </c>
      <c r="B7" t="str">
        <f>VLOOKUP(A7,'BD materiales'!$A$2:$B$93,2,FALSE)</f>
        <v>COLLARÍN SIN SALIDA EN PLATINA DE HIERRO GALVANIZADO. DIAMETRO DEL POSTE 15 - 20 CM</v>
      </c>
      <c r="C7">
        <v>1</v>
      </c>
      <c r="D7">
        <f t="shared" si="0"/>
        <v>5</v>
      </c>
    </row>
    <row r="8" spans="1:5">
      <c r="A8">
        <v>2601</v>
      </c>
      <c r="B8" t="str">
        <f>VLOOKUP(A8,'BD materiales'!$A$2:$B$93,2,FALSE)</f>
        <v>VARILLA DE ANCLAJE CON OJO - DIÁMETRO 16MM LONGITUD 1,8M</v>
      </c>
      <c r="C8">
        <v>1</v>
      </c>
      <c r="D8">
        <f t="shared" si="0"/>
        <v>5</v>
      </c>
    </row>
    <row r="9" spans="1:5">
      <c r="A9">
        <v>2701</v>
      </c>
      <c r="B9" t="str">
        <f>VLOOKUP(A9,'BD materiales'!$A$2:$B$93,2,FALSE)</f>
        <v>VIGUETA DE ANCLAJE FE=2500 PSI ES=1400K/CM^2</v>
      </c>
      <c r="C9">
        <v>1</v>
      </c>
      <c r="D9">
        <f t="shared" si="0"/>
        <v>5</v>
      </c>
    </row>
    <row r="10" spans="1:5">
      <c r="A10">
        <v>2815</v>
      </c>
      <c r="B10" t="str">
        <f>VLOOKUP(A10,'BD materiales'!$A$2:$B$93,2,FALSE)</f>
        <v>CABLE DE ACERO GALVANIZADO TIPO SUPERRRESISTENTE PARA TEMPLETE DE 9,5 MM CON CARGA DE ROTURA 6980 KGF</v>
      </c>
      <c r="C10">
        <v>20</v>
      </c>
      <c r="D10">
        <f t="shared" si="0"/>
        <v>100</v>
      </c>
    </row>
    <row r="11" spans="1:5">
      <c r="A11">
        <v>3301</v>
      </c>
      <c r="B11" t="str">
        <f>VLOOKUP(A11,'BD materiales'!$A$2:$B$93,2,FALSE)</f>
        <v>ACCESORIOS PARA TEMPLETE CUERDA GUITARRA</v>
      </c>
      <c r="C11">
        <v>1</v>
      </c>
      <c r="D11">
        <f t="shared" si="0"/>
        <v>5</v>
      </c>
    </row>
  </sheetData>
  <mergeCells count="5">
    <mergeCell ref="A1:B2"/>
    <mergeCell ref="C1:D1"/>
    <mergeCell ref="C2:C3"/>
    <mergeCell ref="D2:D3"/>
    <mergeCell ref="E2:E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79998168889431442"/>
  </sheetPr>
  <dimension ref="A1:E10"/>
  <sheetViews>
    <sheetView workbookViewId="0">
      <selection activeCell="B8" sqref="B8"/>
    </sheetView>
  </sheetViews>
  <sheetFormatPr baseColWidth="10" defaultColWidth="9.140625" defaultRowHeight="15"/>
  <cols>
    <col min="1" max="1" width="11.42578125" customWidth="1"/>
    <col min="2" max="2" width="95" style="83" customWidth="1"/>
    <col min="5" max="5" width="23.5703125" customWidth="1"/>
    <col min="7" max="7" width="21.7109375" bestFit="1" customWidth="1"/>
  </cols>
  <sheetData>
    <row r="1" spans="1:5" ht="15" customHeight="1">
      <c r="A1" s="397" t="s">
        <v>288</v>
      </c>
      <c r="B1" s="395"/>
      <c r="C1" s="395" t="s">
        <v>268</v>
      </c>
      <c r="D1" s="395"/>
      <c r="E1" s="101" t="s">
        <v>269</v>
      </c>
    </row>
    <row r="2" spans="1:5">
      <c r="A2" s="395"/>
      <c r="B2" s="395"/>
      <c r="C2" s="395" t="s">
        <v>270</v>
      </c>
      <c r="D2" s="395" t="s">
        <v>271</v>
      </c>
      <c r="E2" s="395">
        <f>Info_P!B26</f>
        <v>4</v>
      </c>
    </row>
    <row r="3" spans="1:5">
      <c r="A3" s="101" t="s">
        <v>108</v>
      </c>
      <c r="B3" s="102" t="s">
        <v>272</v>
      </c>
      <c r="C3" s="395"/>
      <c r="D3" s="395"/>
      <c r="E3" s="395"/>
    </row>
    <row r="4" spans="1:5">
      <c r="A4">
        <v>803</v>
      </c>
      <c r="B4" s="83" t="str">
        <f>VLOOKUP(A4,'BD materiales'!$A$2:$B$93,2,FALSE)</f>
        <v>CABLE DE COBRE DESNUDO CALIBRE 4 AWG</v>
      </c>
      <c r="C4">
        <v>1</v>
      </c>
      <c r="D4">
        <f>C4*$E$2</f>
        <v>4</v>
      </c>
    </row>
    <row r="5" spans="1:5">
      <c r="A5">
        <v>1411</v>
      </c>
      <c r="B5" s="83" t="str">
        <f>VLOOKUP(A5,'BD materiales'!$A$2:$B$93,2,FALSE)</f>
        <v>VARILLA DE PUESTA A TIERRA DE 15,88*2438 MM</v>
      </c>
      <c r="C5">
        <v>1</v>
      </c>
      <c r="D5">
        <f t="shared" ref="D5:D10" si="0">C5*$E$2</f>
        <v>4</v>
      </c>
    </row>
    <row r="6" spans="1:5">
      <c r="A6">
        <v>41062</v>
      </c>
      <c r="B6" s="83" t="str">
        <f>VLOOKUP(A6,[1]L.mat!$A$2:$B$93,2,FALSE)</f>
        <v>CONECTOR TIPO TORNILLO PARA PUESTA A TIERRA</v>
      </c>
      <c r="C6">
        <v>1</v>
      </c>
      <c r="D6">
        <f t="shared" si="0"/>
        <v>4</v>
      </c>
    </row>
    <row r="7" spans="1:5">
      <c r="A7">
        <v>1</v>
      </c>
      <c r="B7" s="83" t="s">
        <v>157</v>
      </c>
      <c r="C7">
        <v>2</v>
      </c>
      <c r="D7">
        <f t="shared" si="0"/>
        <v>8</v>
      </c>
    </row>
    <row r="8" spans="1:5">
      <c r="A8">
        <v>2</v>
      </c>
      <c r="B8" s="83" t="s">
        <v>159</v>
      </c>
      <c r="C8">
        <v>2</v>
      </c>
      <c r="D8">
        <f t="shared" si="0"/>
        <v>8</v>
      </c>
    </row>
    <row r="9" spans="1:5">
      <c r="A9">
        <v>3</v>
      </c>
      <c r="B9" s="83" t="s">
        <v>165</v>
      </c>
      <c r="C9">
        <v>1</v>
      </c>
      <c r="D9">
        <f t="shared" si="0"/>
        <v>4</v>
      </c>
    </row>
    <row r="10" spans="1:5" ht="30">
      <c r="A10">
        <v>4</v>
      </c>
      <c r="B10" s="83" t="s">
        <v>204</v>
      </c>
      <c r="C10">
        <v>2</v>
      </c>
      <c r="D10">
        <f t="shared" si="0"/>
        <v>8</v>
      </c>
    </row>
  </sheetData>
  <mergeCells count="5">
    <mergeCell ref="A1:B2"/>
    <mergeCell ref="C1:D1"/>
    <mergeCell ref="C2:C3"/>
    <mergeCell ref="D2:D3"/>
    <mergeCell ref="E2:E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dimension ref="A1:P28"/>
  <sheetViews>
    <sheetView workbookViewId="0">
      <selection activeCell="M30" sqref="M30"/>
    </sheetView>
  </sheetViews>
  <sheetFormatPr baseColWidth="10" defaultColWidth="11.42578125" defaultRowHeight="15"/>
  <cols>
    <col min="3" max="3" width="8" customWidth="1"/>
    <col min="4" max="8" width="11.7109375" customWidth="1"/>
    <col min="10" max="10" width="9.140625" customWidth="1"/>
    <col min="11" max="11" width="7.85546875" customWidth="1"/>
    <col min="12" max="13" width="13.140625" customWidth="1"/>
    <col min="14" max="14" width="31.5703125" customWidth="1"/>
  </cols>
  <sheetData>
    <row r="1" spans="1:16">
      <c r="A1" s="398" t="s">
        <v>289</v>
      </c>
      <c r="B1" s="399"/>
      <c r="C1" s="399"/>
      <c r="D1" s="399"/>
      <c r="E1" s="399"/>
      <c r="F1" s="399"/>
      <c r="G1" s="399"/>
      <c r="H1" s="399"/>
      <c r="I1" s="399"/>
      <c r="J1" s="399"/>
      <c r="K1" s="399"/>
      <c r="L1" s="399"/>
      <c r="M1" s="399"/>
      <c r="N1" s="400"/>
    </row>
    <row r="2" spans="1:16">
      <c r="A2" s="404" t="s">
        <v>290</v>
      </c>
      <c r="B2" s="404" t="s">
        <v>291</v>
      </c>
      <c r="C2" s="404" t="s">
        <v>292</v>
      </c>
      <c r="D2" s="401" t="s">
        <v>293</v>
      </c>
      <c r="E2" s="402"/>
      <c r="F2" s="402"/>
      <c r="G2" s="402"/>
      <c r="H2" s="403"/>
      <c r="I2" s="404" t="s">
        <v>294</v>
      </c>
      <c r="J2" s="404" t="s">
        <v>295</v>
      </c>
      <c r="K2" s="404" t="s">
        <v>296</v>
      </c>
      <c r="L2" s="404" t="s">
        <v>297</v>
      </c>
      <c r="M2" s="405" t="s">
        <v>298</v>
      </c>
      <c r="N2" s="404" t="s">
        <v>299</v>
      </c>
    </row>
    <row r="3" spans="1:16">
      <c r="A3" s="404"/>
      <c r="B3" s="404"/>
      <c r="C3" s="404"/>
      <c r="D3" s="242" t="s">
        <v>300</v>
      </c>
      <c r="E3" s="401" t="s">
        <v>301</v>
      </c>
      <c r="F3" s="403"/>
      <c r="G3" s="401" t="s">
        <v>302</v>
      </c>
      <c r="H3" s="403"/>
      <c r="I3" s="404"/>
      <c r="J3" s="404"/>
      <c r="K3" s="404"/>
      <c r="L3" s="404"/>
      <c r="M3" s="406"/>
      <c r="N3" s="404"/>
    </row>
    <row r="4" spans="1:16">
      <c r="A4" s="243" t="s">
        <v>303</v>
      </c>
      <c r="B4" s="243" t="s">
        <v>304</v>
      </c>
      <c r="C4" s="243" t="s">
        <v>305</v>
      </c>
      <c r="D4" s="244"/>
      <c r="E4" s="244"/>
      <c r="F4" s="244"/>
      <c r="G4" s="244">
        <v>555</v>
      </c>
      <c r="H4" s="244"/>
      <c r="I4" s="243">
        <v>6</v>
      </c>
      <c r="J4" s="243">
        <v>0</v>
      </c>
      <c r="K4" s="243">
        <v>0</v>
      </c>
      <c r="L4" s="243"/>
      <c r="M4" s="243">
        <v>0</v>
      </c>
      <c r="N4" s="245" t="s">
        <v>306</v>
      </c>
    </row>
    <row r="5" spans="1:16">
      <c r="A5" s="213" t="s">
        <v>307</v>
      </c>
      <c r="B5" s="213" t="s">
        <v>308</v>
      </c>
      <c r="C5" s="213" t="s">
        <v>309</v>
      </c>
      <c r="D5" s="212"/>
      <c r="E5" s="212"/>
      <c r="F5" s="212"/>
      <c r="G5" s="212"/>
      <c r="H5" s="212"/>
      <c r="I5" s="213">
        <v>0</v>
      </c>
      <c r="J5" s="213">
        <v>0</v>
      </c>
      <c r="K5" s="213">
        <v>0</v>
      </c>
      <c r="L5" s="213"/>
      <c r="M5" s="213">
        <v>0</v>
      </c>
      <c r="N5" s="96" t="s">
        <v>310</v>
      </c>
    </row>
    <row r="6" spans="1:16">
      <c r="A6" s="125" t="s">
        <v>311</v>
      </c>
      <c r="B6" s="125" t="s">
        <v>312</v>
      </c>
      <c r="C6" s="125" t="s">
        <v>309</v>
      </c>
      <c r="D6" s="126"/>
      <c r="E6" s="126"/>
      <c r="F6" s="126"/>
      <c r="G6" s="126"/>
      <c r="H6" s="126"/>
      <c r="I6" s="125">
        <v>0</v>
      </c>
      <c r="J6" s="125">
        <v>0</v>
      </c>
      <c r="K6" s="125">
        <v>0</v>
      </c>
      <c r="L6" s="125"/>
      <c r="M6" s="125">
        <v>0</v>
      </c>
      <c r="N6" s="127" t="s">
        <v>313</v>
      </c>
    </row>
    <row r="7" spans="1:16">
      <c r="A7" s="213" t="s">
        <v>314</v>
      </c>
      <c r="B7" s="213" t="s">
        <v>315</v>
      </c>
      <c r="C7" s="213" t="s">
        <v>309</v>
      </c>
      <c r="D7" s="212">
        <v>619</v>
      </c>
      <c r="E7" s="212" t="s">
        <v>316</v>
      </c>
      <c r="F7" s="212"/>
      <c r="G7" s="212">
        <v>562</v>
      </c>
      <c r="H7" s="212"/>
      <c r="I7" s="213">
        <v>6</v>
      </c>
      <c r="J7" s="213">
        <v>3</v>
      </c>
      <c r="K7" s="213">
        <v>1</v>
      </c>
      <c r="L7" s="213" t="s">
        <v>317</v>
      </c>
      <c r="M7" s="213" t="s">
        <v>318</v>
      </c>
      <c r="N7" s="96" t="s">
        <v>319</v>
      </c>
      <c r="P7" s="246" t="s">
        <v>278</v>
      </c>
    </row>
    <row r="8" spans="1:16">
      <c r="A8" s="213" t="s">
        <v>320</v>
      </c>
      <c r="B8" s="213" t="s">
        <v>321</v>
      </c>
      <c r="C8" s="213" t="s">
        <v>305</v>
      </c>
      <c r="D8" s="212"/>
      <c r="E8" s="212"/>
      <c r="F8" s="212"/>
      <c r="G8" s="247" t="s">
        <v>322</v>
      </c>
      <c r="H8" s="247"/>
      <c r="I8" s="213">
        <v>0</v>
      </c>
      <c r="J8" s="213">
        <v>0</v>
      </c>
      <c r="K8" s="213">
        <v>0</v>
      </c>
      <c r="L8" s="213"/>
      <c r="M8" s="213" t="s">
        <v>318</v>
      </c>
      <c r="N8" s="96" t="s">
        <v>323</v>
      </c>
    </row>
    <row r="9" spans="1:16">
      <c r="A9" s="213" t="s">
        <v>324</v>
      </c>
      <c r="B9" s="213" t="s">
        <v>325</v>
      </c>
      <c r="C9" s="213" t="s">
        <v>309</v>
      </c>
      <c r="D9" s="212"/>
      <c r="E9" s="212">
        <v>580</v>
      </c>
      <c r="F9" s="212"/>
      <c r="G9" s="212">
        <v>555</v>
      </c>
      <c r="H9" s="212">
        <v>555</v>
      </c>
      <c r="I9" s="213">
        <v>0</v>
      </c>
      <c r="J9" s="213">
        <v>2</v>
      </c>
      <c r="K9" s="213">
        <v>0</v>
      </c>
      <c r="L9" s="213" t="s">
        <v>317</v>
      </c>
      <c r="M9" s="213" t="s">
        <v>326</v>
      </c>
      <c r="N9" s="96" t="s">
        <v>327</v>
      </c>
    </row>
    <row r="10" spans="1:16">
      <c r="A10" s="213" t="s">
        <v>328</v>
      </c>
      <c r="B10" s="213"/>
      <c r="C10" s="213" t="s">
        <v>305</v>
      </c>
      <c r="D10" s="212"/>
      <c r="E10" s="212" t="s">
        <v>329</v>
      </c>
      <c r="F10" s="212"/>
      <c r="G10" s="212" t="s">
        <v>322</v>
      </c>
      <c r="H10" s="212"/>
      <c r="I10" s="213">
        <v>2</v>
      </c>
      <c r="J10" s="213">
        <v>0</v>
      </c>
      <c r="K10" s="213">
        <v>1</v>
      </c>
      <c r="L10" s="213" t="s">
        <v>317</v>
      </c>
      <c r="M10" s="213" t="s">
        <v>318</v>
      </c>
      <c r="N10" s="96" t="s">
        <v>330</v>
      </c>
    </row>
    <row r="11" spans="1:16">
      <c r="A11" s="213" t="s">
        <v>331</v>
      </c>
      <c r="B11" s="213" t="s">
        <v>332</v>
      </c>
      <c r="C11" s="213" t="s">
        <v>305</v>
      </c>
      <c r="D11" s="212"/>
      <c r="E11" s="212" t="s">
        <v>329</v>
      </c>
      <c r="F11" s="212"/>
      <c r="G11" s="212" t="s">
        <v>322</v>
      </c>
      <c r="H11" s="212"/>
      <c r="I11" s="213">
        <v>2</v>
      </c>
      <c r="J11" s="213">
        <v>0</v>
      </c>
      <c r="K11" s="213">
        <v>1</v>
      </c>
      <c r="L11" s="213" t="s">
        <v>317</v>
      </c>
      <c r="M11" s="213" t="s">
        <v>318</v>
      </c>
      <c r="N11" s="96" t="s">
        <v>333</v>
      </c>
    </row>
    <row r="12" spans="1:16">
      <c r="A12" s="213" t="s">
        <v>334</v>
      </c>
      <c r="B12" s="213" t="s">
        <v>335</v>
      </c>
      <c r="C12" s="213" t="s">
        <v>309</v>
      </c>
      <c r="D12" s="212"/>
      <c r="E12" s="212" t="s">
        <v>316</v>
      </c>
      <c r="F12" s="212"/>
      <c r="G12" s="212">
        <v>555</v>
      </c>
      <c r="H12" s="212">
        <v>555</v>
      </c>
      <c r="I12" s="213">
        <v>1</v>
      </c>
      <c r="J12" s="213">
        <v>2</v>
      </c>
      <c r="K12" s="213">
        <v>0</v>
      </c>
      <c r="L12" s="213" t="s">
        <v>317</v>
      </c>
      <c r="M12" s="213" t="s">
        <v>326</v>
      </c>
      <c r="N12" s="96" t="s">
        <v>327</v>
      </c>
    </row>
    <row r="13" spans="1:16">
      <c r="A13" s="213" t="s">
        <v>336</v>
      </c>
      <c r="B13" s="213" t="s">
        <v>337</v>
      </c>
      <c r="C13" s="213" t="s">
        <v>305</v>
      </c>
      <c r="D13" s="212"/>
      <c r="E13" s="212"/>
      <c r="F13" s="212"/>
      <c r="G13" s="212">
        <v>555</v>
      </c>
      <c r="H13" s="212"/>
      <c r="I13" s="213">
        <v>2</v>
      </c>
      <c r="J13" s="213">
        <v>0</v>
      </c>
      <c r="K13" s="213">
        <v>1</v>
      </c>
      <c r="L13" s="213"/>
      <c r="M13" s="213">
        <v>0</v>
      </c>
      <c r="N13" s="96" t="s">
        <v>338</v>
      </c>
    </row>
    <row r="15" spans="1:16">
      <c r="A15" s="407" t="s">
        <v>339</v>
      </c>
      <c r="B15" s="408"/>
    </row>
    <row r="16" spans="1:16">
      <c r="A16" s="96" t="s">
        <v>292</v>
      </c>
      <c r="B16" s="96" t="s">
        <v>86</v>
      </c>
    </row>
    <row r="17" spans="1:2">
      <c r="A17" s="212">
        <v>619</v>
      </c>
      <c r="B17" s="96">
        <f t="shared" ref="B17:B23" si="0">COUNTIF($D$4:$H$13,A17)</f>
        <v>1</v>
      </c>
    </row>
    <row r="18" spans="1:2">
      <c r="A18" s="212" t="s">
        <v>316</v>
      </c>
      <c r="B18" s="96">
        <f t="shared" si="0"/>
        <v>2</v>
      </c>
    </row>
    <row r="19" spans="1:2">
      <c r="A19" s="212" t="s">
        <v>329</v>
      </c>
      <c r="B19" s="96">
        <f t="shared" si="0"/>
        <v>2</v>
      </c>
    </row>
    <row r="20" spans="1:2">
      <c r="A20" s="212">
        <v>580</v>
      </c>
      <c r="B20" s="96">
        <f t="shared" si="0"/>
        <v>1</v>
      </c>
    </row>
    <row r="21" spans="1:2">
      <c r="A21" s="212" t="s">
        <v>322</v>
      </c>
      <c r="B21" s="96">
        <f t="shared" si="0"/>
        <v>3</v>
      </c>
    </row>
    <row r="22" spans="1:2">
      <c r="A22" s="212">
        <v>562</v>
      </c>
      <c r="B22" s="96">
        <f t="shared" si="0"/>
        <v>1</v>
      </c>
    </row>
    <row r="23" spans="1:2">
      <c r="A23" s="248">
        <v>555</v>
      </c>
      <c r="B23" s="249">
        <f t="shared" si="0"/>
        <v>6</v>
      </c>
    </row>
    <row r="24" spans="1:2">
      <c r="A24" s="104" t="s">
        <v>340</v>
      </c>
      <c r="B24" s="101">
        <v>5</v>
      </c>
    </row>
    <row r="25" spans="1:2">
      <c r="A25" s="104" t="s">
        <v>341</v>
      </c>
      <c r="B25" s="101">
        <v>4</v>
      </c>
    </row>
    <row r="26" spans="1:2">
      <c r="A26" s="103" t="s">
        <v>296</v>
      </c>
      <c r="B26" s="101">
        <f>SUM(K4:K13)</f>
        <v>4</v>
      </c>
    </row>
    <row r="27" spans="1:2">
      <c r="A27" s="103" t="s">
        <v>342</v>
      </c>
      <c r="B27" s="101">
        <f>COUNTIF($M$4:$M$13,"P")</f>
        <v>4</v>
      </c>
    </row>
    <row r="28" spans="1:2">
      <c r="A28" s="103" t="s">
        <v>343</v>
      </c>
      <c r="B28" s="101">
        <f>COUNTIF($M$4:$M$13,"R")</f>
        <v>2</v>
      </c>
    </row>
  </sheetData>
  <mergeCells count="14">
    <mergeCell ref="A15:B15"/>
    <mergeCell ref="I2:I3"/>
    <mergeCell ref="J2:J3"/>
    <mergeCell ref="A2:A3"/>
    <mergeCell ref="B2:B3"/>
    <mergeCell ref="C2:C3"/>
    <mergeCell ref="A1:N1"/>
    <mergeCell ref="D2:H2"/>
    <mergeCell ref="K2:K3"/>
    <mergeCell ref="L2:L3"/>
    <mergeCell ref="M2:M3"/>
    <mergeCell ref="N2:N3"/>
    <mergeCell ref="E3:F3"/>
    <mergeCell ref="G3:H3"/>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Q93"/>
  <sheetViews>
    <sheetView workbookViewId="0">
      <pane xSplit="1" ySplit="2" topLeftCell="B36" activePane="bottomRight" state="frozen"/>
      <selection pane="topRight" activeCell="B1" sqref="B1"/>
      <selection pane="bottomLeft" activeCell="A3" sqref="A3"/>
      <selection pane="bottomRight" activeCell="N55" sqref="N55"/>
    </sheetView>
  </sheetViews>
  <sheetFormatPr baseColWidth="10" defaultColWidth="11.42578125" defaultRowHeight="15"/>
  <cols>
    <col min="2" max="2" width="93.5703125" style="83" customWidth="1"/>
    <col min="3" max="12" width="10.85546875" customWidth="1"/>
    <col min="13" max="13" width="6.7109375" customWidth="1"/>
    <col min="14" max="14" width="10.85546875" style="128" customWidth="1"/>
    <col min="15" max="15" width="14" bestFit="1" customWidth="1"/>
    <col min="16" max="16" width="14" style="203" bestFit="1" customWidth="1"/>
    <col min="17" max="17" width="19.42578125" customWidth="1"/>
  </cols>
  <sheetData>
    <row r="1" spans="1:17">
      <c r="A1" s="409" t="s">
        <v>1</v>
      </c>
      <c r="B1" s="298" t="s">
        <v>344</v>
      </c>
      <c r="C1" s="299" t="s">
        <v>303</v>
      </c>
      <c r="D1" s="300" t="s">
        <v>307</v>
      </c>
      <c r="E1" s="300" t="s">
        <v>311</v>
      </c>
      <c r="F1" s="300" t="s">
        <v>314</v>
      </c>
      <c r="G1" s="300" t="s">
        <v>320</v>
      </c>
      <c r="H1" s="300" t="s">
        <v>324</v>
      </c>
      <c r="I1" s="300" t="s">
        <v>328</v>
      </c>
      <c r="J1" s="300" t="s">
        <v>331</v>
      </c>
      <c r="K1" s="300" t="s">
        <v>334</v>
      </c>
      <c r="L1" s="301" t="s">
        <v>336</v>
      </c>
      <c r="M1" s="411" t="s">
        <v>345</v>
      </c>
      <c r="N1" s="413" t="s">
        <v>86</v>
      </c>
    </row>
    <row r="2" spans="1:17">
      <c r="A2" s="410"/>
      <c r="B2" s="302" t="s">
        <v>346</v>
      </c>
      <c r="C2" s="303" t="s">
        <v>304</v>
      </c>
      <c r="D2" s="304" t="s">
        <v>308</v>
      </c>
      <c r="E2" s="304" t="s">
        <v>312</v>
      </c>
      <c r="F2" s="304" t="s">
        <v>315</v>
      </c>
      <c r="G2" s="304" t="s">
        <v>321</v>
      </c>
      <c r="H2" s="304" t="s">
        <v>325</v>
      </c>
      <c r="I2" s="304" t="s">
        <v>347</v>
      </c>
      <c r="J2" s="304" t="s">
        <v>332</v>
      </c>
      <c r="K2" s="304" t="s">
        <v>335</v>
      </c>
      <c r="L2" s="305" t="s">
        <v>337</v>
      </c>
      <c r="M2" s="412"/>
      <c r="N2" s="414"/>
    </row>
    <row r="3" spans="1:17" ht="17.25" customHeight="1">
      <c r="A3" s="253" t="s">
        <v>13</v>
      </c>
      <c r="B3" s="254" t="e">
        <f>Presupuesto!#REF!</f>
        <v>#REF!</v>
      </c>
      <c r="C3" s="256">
        <v>0</v>
      </c>
      <c r="D3" s="256">
        <v>0</v>
      </c>
      <c r="E3" s="256">
        <v>0</v>
      </c>
      <c r="F3" s="256">
        <v>0</v>
      </c>
      <c r="G3" s="256">
        <v>0</v>
      </c>
      <c r="H3" s="256">
        <v>0</v>
      </c>
      <c r="I3" s="256">
        <v>0</v>
      </c>
      <c r="J3" s="256">
        <v>0</v>
      </c>
      <c r="K3" s="256">
        <v>0</v>
      </c>
      <c r="L3" s="256">
        <v>0</v>
      </c>
      <c r="M3" s="256">
        <v>0</v>
      </c>
      <c r="N3" s="129">
        <f>SUM(C3:M3)</f>
        <v>0</v>
      </c>
      <c r="O3" s="211"/>
      <c r="Q3" s="266"/>
    </row>
    <row r="4" spans="1:17">
      <c r="A4" s="253" t="s">
        <v>15</v>
      </c>
      <c r="B4" s="254" t="str">
        <f>Presupuesto!B6</f>
        <v>APERTURA DE EXCAVACION POSTE DE 14 MTS M.T. RURAL</v>
      </c>
      <c r="C4" s="256">
        <v>0</v>
      </c>
      <c r="D4" s="256">
        <v>0</v>
      </c>
      <c r="E4" s="256">
        <v>0</v>
      </c>
      <c r="F4" s="256">
        <v>0</v>
      </c>
      <c r="G4" s="256">
        <v>0</v>
      </c>
      <c r="H4" s="256">
        <v>0</v>
      </c>
      <c r="I4" s="256">
        <v>1</v>
      </c>
      <c r="J4" s="256">
        <v>1</v>
      </c>
      <c r="K4" s="256">
        <v>0</v>
      </c>
      <c r="L4" s="256">
        <v>0</v>
      </c>
      <c r="M4" s="256">
        <v>0</v>
      </c>
      <c r="N4" s="129">
        <f t="shared" ref="N4:N59" si="0">SUM(C4:M4)</f>
        <v>2</v>
      </c>
      <c r="O4" s="211"/>
      <c r="Q4" s="266"/>
    </row>
    <row r="5" spans="1:17">
      <c r="A5" s="253" t="s">
        <v>16</v>
      </c>
      <c r="B5" s="254" t="str">
        <f>Presupuesto!B7</f>
        <v>APERTURA DE EXCAVACION PARA VIGUETA EN RETENIDA RURAL</v>
      </c>
      <c r="C5" s="256">
        <v>0</v>
      </c>
      <c r="D5" s="256">
        <v>0</v>
      </c>
      <c r="E5" s="256">
        <v>0</v>
      </c>
      <c r="F5" s="256">
        <v>3</v>
      </c>
      <c r="G5" s="256">
        <v>0</v>
      </c>
      <c r="H5" s="256">
        <v>2</v>
      </c>
      <c r="I5" s="256">
        <v>2</v>
      </c>
      <c r="J5" s="256">
        <v>2</v>
      </c>
      <c r="K5" s="256">
        <v>3</v>
      </c>
      <c r="L5" s="256">
        <v>0</v>
      </c>
      <c r="M5" s="256">
        <v>0</v>
      </c>
      <c r="N5" s="129">
        <f t="shared" si="0"/>
        <v>12</v>
      </c>
      <c r="O5" s="211"/>
      <c r="Q5" s="266"/>
    </row>
    <row r="6" spans="1:17">
      <c r="A6" s="253" t="s">
        <v>17</v>
      </c>
      <c r="B6" s="254" t="str">
        <f>Presupuesto!B8</f>
        <v>HINCADA, PLOMADA Y ORIENTACIÓN DE POSTE DE 14, 16 Y 18 MTS CON GRUA</v>
      </c>
      <c r="C6" s="256">
        <v>0</v>
      </c>
      <c r="D6" s="256">
        <v>0</v>
      </c>
      <c r="E6" s="256">
        <v>0</v>
      </c>
      <c r="F6" s="256">
        <v>1</v>
      </c>
      <c r="G6" s="256">
        <v>0</v>
      </c>
      <c r="H6" s="256">
        <v>1</v>
      </c>
      <c r="I6" s="256">
        <v>1</v>
      </c>
      <c r="J6" s="256">
        <v>1</v>
      </c>
      <c r="K6" s="256">
        <v>1</v>
      </c>
      <c r="L6" s="256">
        <v>0</v>
      </c>
      <c r="M6" s="256">
        <v>0</v>
      </c>
      <c r="N6" s="129">
        <f t="shared" si="0"/>
        <v>5</v>
      </c>
      <c r="O6" s="211"/>
      <c r="Q6" s="266"/>
    </row>
    <row r="7" spans="1:17">
      <c r="A7" s="253" t="s">
        <v>18</v>
      </c>
      <c r="B7" s="254" t="str">
        <f>Presupuesto!B9</f>
        <v>INSTALACION LINE A TIERRA MEDIA TENSION</v>
      </c>
      <c r="C7" s="256">
        <v>0</v>
      </c>
      <c r="D7" s="256">
        <v>0</v>
      </c>
      <c r="E7" s="256">
        <v>0</v>
      </c>
      <c r="F7" s="256">
        <v>1</v>
      </c>
      <c r="G7" s="256">
        <v>0</v>
      </c>
      <c r="H7" s="256">
        <v>1</v>
      </c>
      <c r="I7" s="256">
        <v>1</v>
      </c>
      <c r="J7" s="256">
        <v>1</v>
      </c>
      <c r="K7" s="256">
        <v>0</v>
      </c>
      <c r="L7" s="256">
        <v>0</v>
      </c>
      <c r="M7" s="256">
        <v>0</v>
      </c>
      <c r="N7" s="129">
        <f t="shared" si="0"/>
        <v>4</v>
      </c>
      <c r="O7" s="211"/>
      <c r="Q7" s="266"/>
    </row>
    <row r="8" spans="1:17">
      <c r="A8" s="253" t="s">
        <v>19</v>
      </c>
      <c r="B8" s="254" t="str">
        <f>Presupuesto!B10</f>
        <v>INSTALACIÓN DE TEMPLETE CUERDA GUITARRA CON TODOS SUS ACCESORIOS M.T. RURAL</v>
      </c>
      <c r="C8" s="256">
        <v>0</v>
      </c>
      <c r="D8" s="256">
        <v>0</v>
      </c>
      <c r="E8" s="256">
        <v>0</v>
      </c>
      <c r="F8" s="256">
        <v>1</v>
      </c>
      <c r="G8" s="256">
        <v>0</v>
      </c>
      <c r="H8" s="256">
        <v>2</v>
      </c>
      <c r="I8" s="256">
        <v>0</v>
      </c>
      <c r="J8" s="256">
        <v>0</v>
      </c>
      <c r="K8" s="256">
        <v>2</v>
      </c>
      <c r="L8" s="256">
        <v>0</v>
      </c>
      <c r="M8" s="256">
        <v>0</v>
      </c>
      <c r="N8" s="129">
        <f t="shared" si="0"/>
        <v>5</v>
      </c>
      <c r="O8" s="211"/>
      <c r="Q8" s="266"/>
    </row>
    <row r="9" spans="1:17">
      <c r="A9" s="253" t="s">
        <v>20</v>
      </c>
      <c r="B9" s="254" t="str">
        <f>Presupuesto!B11</f>
        <v>RIEGA, TENDIDO Y TENSIONADO DE UN CABLE DE GUARDA</v>
      </c>
      <c r="C9" s="256">
        <v>0</v>
      </c>
      <c r="D9" s="256">
        <v>0</v>
      </c>
      <c r="E9" s="256">
        <v>0</v>
      </c>
      <c r="F9" s="256">
        <v>0</v>
      </c>
      <c r="G9" s="256">
        <v>0</v>
      </c>
      <c r="H9" s="256">
        <v>0</v>
      </c>
      <c r="I9" s="256">
        <v>0</v>
      </c>
      <c r="J9" s="256">
        <v>0</v>
      </c>
      <c r="K9" s="256">
        <v>0</v>
      </c>
      <c r="L9" s="256">
        <v>0</v>
      </c>
      <c r="M9" s="256">
        <v>0.71599999999999997</v>
      </c>
      <c r="N9" s="129">
        <f t="shared" si="0"/>
        <v>0.71599999999999997</v>
      </c>
      <c r="O9" s="211"/>
      <c r="Q9" s="266"/>
    </row>
    <row r="10" spans="1:17">
      <c r="A10" s="253" t="s">
        <v>22</v>
      </c>
      <c r="B10" s="254" t="e">
        <f>Presupuesto!#REF!</f>
        <v>#REF!</v>
      </c>
      <c r="C10" s="256">
        <v>0</v>
      </c>
      <c r="D10" s="256">
        <v>0</v>
      </c>
      <c r="E10" s="256">
        <v>0</v>
      </c>
      <c r="F10" s="256">
        <v>0</v>
      </c>
      <c r="G10" s="256">
        <v>0</v>
      </c>
      <c r="H10" s="256">
        <v>0</v>
      </c>
      <c r="I10" s="256">
        <v>0</v>
      </c>
      <c r="J10" s="256">
        <v>0</v>
      </c>
      <c r="K10" s="256">
        <v>0</v>
      </c>
      <c r="L10" s="256">
        <v>0</v>
      </c>
      <c r="M10" s="256">
        <v>0</v>
      </c>
      <c r="N10" s="129">
        <f t="shared" si="0"/>
        <v>0</v>
      </c>
      <c r="O10" s="211"/>
      <c r="Q10" s="266"/>
    </row>
    <row r="11" spans="1:17" ht="30">
      <c r="A11" s="253" t="s">
        <v>23</v>
      </c>
      <c r="B11" s="254" t="str">
        <f>Presupuesto!B12</f>
        <v>TENDIDO Y TENSIONADO DE CABLE ECOLOGICO PARA RED MT TRIFASICA 36 KV DISPOSICION HORIZONTAL</v>
      </c>
      <c r="C11" s="256">
        <v>0</v>
      </c>
      <c r="D11" s="256">
        <v>0</v>
      </c>
      <c r="E11" s="256">
        <v>0</v>
      </c>
      <c r="F11" s="256">
        <v>0</v>
      </c>
      <c r="G11" s="256">
        <v>0</v>
      </c>
      <c r="H11" s="256">
        <v>0</v>
      </c>
      <c r="I11" s="256">
        <v>0</v>
      </c>
      <c r="J11" s="256">
        <v>0</v>
      </c>
      <c r="K11" s="256">
        <v>0</v>
      </c>
      <c r="L11" s="256">
        <v>0</v>
      </c>
      <c r="M11" s="256">
        <v>2.149</v>
      </c>
      <c r="N11" s="129">
        <f t="shared" si="0"/>
        <v>2.149</v>
      </c>
      <c r="O11" s="211"/>
      <c r="Q11" s="266"/>
    </row>
    <row r="12" spans="1:17">
      <c r="A12" s="253" t="s">
        <v>24</v>
      </c>
      <c r="B12" s="254" t="str">
        <f>Presupuesto!B13</f>
        <v>TRANSPORTE DE POSTE 14 MTS M.T. RURAL DE BODEGA A SITIO CERCANO</v>
      </c>
      <c r="C12" s="256">
        <v>0</v>
      </c>
      <c r="D12" s="256">
        <v>0</v>
      </c>
      <c r="E12" s="256">
        <v>0</v>
      </c>
      <c r="F12" s="256">
        <v>1</v>
      </c>
      <c r="G12" s="256">
        <v>0</v>
      </c>
      <c r="H12" s="256">
        <v>1</v>
      </c>
      <c r="I12" s="256">
        <v>1</v>
      </c>
      <c r="J12" s="256">
        <v>1</v>
      </c>
      <c r="K12" s="256">
        <v>1</v>
      </c>
      <c r="L12" s="256">
        <v>0</v>
      </c>
      <c r="M12" s="256">
        <v>0</v>
      </c>
      <c r="N12" s="129">
        <f t="shared" si="0"/>
        <v>5</v>
      </c>
      <c r="O12" s="211"/>
      <c r="Q12" s="266"/>
    </row>
    <row r="13" spans="1:17">
      <c r="A13" s="253" t="s">
        <v>25</v>
      </c>
      <c r="B13" s="254" t="e">
        <f>Presupuesto!#REF!</f>
        <v>#REF!</v>
      </c>
      <c r="C13" s="256">
        <v>0</v>
      </c>
      <c r="D13" s="256">
        <v>0</v>
      </c>
      <c r="E13" s="256">
        <v>0</v>
      </c>
      <c r="F13" s="256">
        <v>0</v>
      </c>
      <c r="G13" s="256">
        <v>0</v>
      </c>
      <c r="H13" s="256">
        <v>0</v>
      </c>
      <c r="I13" s="256">
        <v>0</v>
      </c>
      <c r="J13" s="256">
        <v>0</v>
      </c>
      <c r="K13" s="256">
        <v>0</v>
      </c>
      <c r="L13" s="256">
        <v>0</v>
      </c>
      <c r="M13" s="256">
        <v>0</v>
      </c>
      <c r="N13" s="129">
        <f t="shared" si="0"/>
        <v>0</v>
      </c>
      <c r="O13" s="211"/>
      <c r="Q13" s="266"/>
    </row>
    <row r="14" spans="1:17">
      <c r="A14" s="253" t="s">
        <v>26</v>
      </c>
      <c r="B14" s="254" t="e">
        <f>Presupuesto!#REF!</f>
        <v>#REF!</v>
      </c>
      <c r="C14" s="256">
        <v>0</v>
      </c>
      <c r="D14" s="256">
        <v>0</v>
      </c>
      <c r="E14" s="256">
        <v>0</v>
      </c>
      <c r="F14" s="256">
        <v>0</v>
      </c>
      <c r="G14" s="256">
        <v>0</v>
      </c>
      <c r="H14" s="256">
        <v>0</v>
      </c>
      <c r="I14" s="256">
        <v>0</v>
      </c>
      <c r="J14" s="256">
        <v>0</v>
      </c>
      <c r="K14" s="256">
        <v>0</v>
      </c>
      <c r="L14" s="256">
        <v>0</v>
      </c>
      <c r="M14" s="256">
        <v>1</v>
      </c>
      <c r="N14" s="129">
        <v>0</v>
      </c>
      <c r="O14" s="211"/>
      <c r="Q14" s="266"/>
    </row>
    <row r="15" spans="1:17">
      <c r="A15" s="255" t="s">
        <v>27</v>
      </c>
      <c r="B15" s="254" t="str">
        <f>Presupuesto!B14</f>
        <v>VESTIDA DE ESTRUCTURA TRIFASICA DE PASO UN POSTE 13,8kV</v>
      </c>
      <c r="C15" s="256">
        <v>0</v>
      </c>
      <c r="D15" s="256">
        <v>0</v>
      </c>
      <c r="E15" s="256">
        <v>0</v>
      </c>
      <c r="F15" s="256">
        <v>0</v>
      </c>
      <c r="G15" s="256">
        <v>0</v>
      </c>
      <c r="H15" s="256">
        <v>0</v>
      </c>
      <c r="I15" s="256">
        <v>1</v>
      </c>
      <c r="J15" s="256">
        <v>1</v>
      </c>
      <c r="K15" s="256">
        <v>1</v>
      </c>
      <c r="L15" s="256">
        <v>0</v>
      </c>
      <c r="M15" s="256">
        <v>0</v>
      </c>
      <c r="N15" s="129">
        <f t="shared" si="0"/>
        <v>3</v>
      </c>
      <c r="O15" s="211"/>
      <c r="Q15" s="266"/>
    </row>
    <row r="16" spans="1:17">
      <c r="A16" s="255" t="s">
        <v>28</v>
      </c>
      <c r="B16" s="254" t="str">
        <f>Presupuesto!B15</f>
        <v>VESTIDA DE ESTRUCTURA TRIFASICA DE RETENCION UN POSTE 13,8 Kv</v>
      </c>
      <c r="C16" s="256">
        <v>0</v>
      </c>
      <c r="D16" s="256">
        <v>0</v>
      </c>
      <c r="E16" s="256">
        <v>0</v>
      </c>
      <c r="F16" s="256">
        <v>1</v>
      </c>
      <c r="G16" s="256">
        <v>0</v>
      </c>
      <c r="H16" s="256">
        <v>1</v>
      </c>
      <c r="I16" s="256">
        <v>0</v>
      </c>
      <c r="J16" s="256">
        <v>0</v>
      </c>
      <c r="K16" s="256">
        <v>0</v>
      </c>
      <c r="L16" s="256">
        <v>0</v>
      </c>
      <c r="M16" s="256">
        <v>0</v>
      </c>
      <c r="N16" s="129">
        <f t="shared" si="0"/>
        <v>2</v>
      </c>
      <c r="O16" s="211"/>
      <c r="Q16" s="266"/>
    </row>
    <row r="17" spans="1:17">
      <c r="A17" s="253" t="s">
        <v>29</v>
      </c>
      <c r="B17" s="254" t="str">
        <f>Presupuesto!B16</f>
        <v>VESTIDA DE ESTRUCTURA TRIFASICA DE UN POSTE TIPO PASO 34.5 KV</v>
      </c>
      <c r="C17" s="256">
        <v>0</v>
      </c>
      <c r="D17" s="256">
        <v>0</v>
      </c>
      <c r="E17" s="256">
        <v>0</v>
      </c>
      <c r="F17" s="256">
        <v>0</v>
      </c>
      <c r="G17" s="256">
        <v>1</v>
      </c>
      <c r="H17" s="256">
        <v>0</v>
      </c>
      <c r="I17" s="256">
        <v>1</v>
      </c>
      <c r="J17" s="256">
        <v>1</v>
      </c>
      <c r="K17" s="256">
        <v>0</v>
      </c>
      <c r="L17" s="256">
        <v>0</v>
      </c>
      <c r="M17" s="256">
        <v>0</v>
      </c>
      <c r="N17" s="129">
        <f t="shared" si="0"/>
        <v>3</v>
      </c>
      <c r="O17" s="211"/>
      <c r="Q17" s="266"/>
    </row>
    <row r="18" spans="1:17">
      <c r="A18" s="253" t="s">
        <v>30</v>
      </c>
      <c r="B18" s="254" t="str">
        <f>Presupuesto!B17</f>
        <v>VESTIDA DE ESTRUCTURA TRIFASICA DE UN POSTE TIPO RETENCIÓN - 34.5 KV</v>
      </c>
      <c r="C18" s="256">
        <v>1</v>
      </c>
      <c r="D18" s="256">
        <v>0</v>
      </c>
      <c r="E18" s="256">
        <v>0</v>
      </c>
      <c r="F18" s="256">
        <v>1</v>
      </c>
      <c r="G18" s="256">
        <v>0</v>
      </c>
      <c r="H18" s="256">
        <v>1</v>
      </c>
      <c r="I18" s="256">
        <v>0</v>
      </c>
      <c r="J18" s="256">
        <v>0</v>
      </c>
      <c r="K18" s="256">
        <v>1</v>
      </c>
      <c r="L18" s="256">
        <v>1</v>
      </c>
      <c r="M18" s="256">
        <v>0</v>
      </c>
      <c r="N18" s="129">
        <f t="shared" si="0"/>
        <v>5</v>
      </c>
      <c r="O18" s="211"/>
      <c r="Q18" s="266"/>
    </row>
    <row r="19" spans="1:17">
      <c r="A19" s="253" t="s">
        <v>31</v>
      </c>
      <c r="B19" s="254" t="str">
        <f>Presupuesto!B18</f>
        <v>VESTIDA ESTRUCTURA CABLE DE GUARDA - RETENCION</v>
      </c>
      <c r="C19" s="256">
        <v>0</v>
      </c>
      <c r="D19" s="256">
        <v>0</v>
      </c>
      <c r="E19" s="256">
        <v>0</v>
      </c>
      <c r="F19" s="256">
        <v>1</v>
      </c>
      <c r="G19" s="256">
        <v>0</v>
      </c>
      <c r="H19" s="256">
        <v>1</v>
      </c>
      <c r="I19" s="256">
        <v>0</v>
      </c>
      <c r="J19" s="256">
        <v>0</v>
      </c>
      <c r="K19" s="256">
        <v>1</v>
      </c>
      <c r="L19" s="256">
        <v>0</v>
      </c>
      <c r="M19" s="256">
        <v>0</v>
      </c>
      <c r="N19" s="129">
        <f t="shared" si="0"/>
        <v>3</v>
      </c>
      <c r="O19" s="211"/>
      <c r="Q19" s="266"/>
    </row>
    <row r="20" spans="1:17">
      <c r="A20" s="253" t="s">
        <v>32</v>
      </c>
      <c r="B20" s="254" t="str">
        <f>Presupuesto!B19</f>
        <v>VESTIDA ESTRUCTURA CABLE DE GUARDA DE PASO</v>
      </c>
      <c r="C20" s="256">
        <v>0</v>
      </c>
      <c r="D20" s="256">
        <v>0</v>
      </c>
      <c r="E20" s="256">
        <v>0</v>
      </c>
      <c r="F20" s="256">
        <v>0</v>
      </c>
      <c r="G20" s="256">
        <v>1</v>
      </c>
      <c r="H20" s="256">
        <v>0</v>
      </c>
      <c r="I20" s="256">
        <v>1</v>
      </c>
      <c r="J20" s="256">
        <v>1</v>
      </c>
      <c r="K20" s="256">
        <v>0</v>
      </c>
      <c r="L20" s="256">
        <v>0</v>
      </c>
      <c r="M20" s="256">
        <v>0</v>
      </c>
      <c r="N20" s="129">
        <f t="shared" si="0"/>
        <v>3</v>
      </c>
      <c r="O20" s="211"/>
      <c r="Q20" s="266"/>
    </row>
    <row r="21" spans="1:17">
      <c r="A21" s="253" t="s">
        <v>33</v>
      </c>
      <c r="B21" s="254" t="str">
        <f>Presupuesto!B20</f>
        <v>DESVESTIDA ESTRUCTURA DE RETENCION MT RURAL</v>
      </c>
      <c r="C21" s="256">
        <v>0</v>
      </c>
      <c r="D21" s="256">
        <v>0</v>
      </c>
      <c r="E21" s="256">
        <v>0</v>
      </c>
      <c r="F21" s="256">
        <v>1</v>
      </c>
      <c r="G21" s="256">
        <v>0</v>
      </c>
      <c r="H21" s="256">
        <v>1</v>
      </c>
      <c r="I21" s="256">
        <v>0</v>
      </c>
      <c r="J21" s="256">
        <v>0</v>
      </c>
      <c r="K21" s="256">
        <v>1</v>
      </c>
      <c r="L21" s="256">
        <v>0</v>
      </c>
      <c r="M21" s="256">
        <v>0</v>
      </c>
      <c r="N21" s="129">
        <f t="shared" si="0"/>
        <v>3</v>
      </c>
      <c r="O21" s="211"/>
      <c r="Q21" s="266"/>
    </row>
    <row r="22" spans="1:17">
      <c r="A22" s="253" t="s">
        <v>34</v>
      </c>
      <c r="B22" s="254" t="str">
        <f>Presupuesto!B21</f>
        <v>DESVESTIDA ESTRUCTURA DE SUSPENSION MT RURAL</v>
      </c>
      <c r="C22" s="256">
        <v>0</v>
      </c>
      <c r="D22" s="256">
        <v>0</v>
      </c>
      <c r="E22" s="256">
        <v>0</v>
      </c>
      <c r="F22" s="256">
        <v>0</v>
      </c>
      <c r="G22" s="256">
        <v>0</v>
      </c>
      <c r="H22" s="256">
        <v>0</v>
      </c>
      <c r="I22" s="256">
        <v>0</v>
      </c>
      <c r="J22" s="256">
        <v>1</v>
      </c>
      <c r="K22" s="256">
        <v>0</v>
      </c>
      <c r="L22" s="256">
        <v>0</v>
      </c>
      <c r="M22" s="256">
        <v>0</v>
      </c>
      <c r="N22" s="129">
        <f t="shared" si="0"/>
        <v>1</v>
      </c>
      <c r="O22" s="211"/>
      <c r="Q22" s="266"/>
    </row>
    <row r="23" spans="1:17">
      <c r="A23" s="253" t="s">
        <v>35</v>
      </c>
      <c r="B23" s="254" t="str">
        <f>Presupuesto!B22</f>
        <v>DESHINCADA DE POSTES 10, 12 Y 14 mts MT</v>
      </c>
      <c r="C23" s="256">
        <v>0</v>
      </c>
      <c r="D23" s="256">
        <v>0</v>
      </c>
      <c r="E23" s="256">
        <v>0</v>
      </c>
      <c r="F23" s="256">
        <v>1</v>
      </c>
      <c r="G23" s="256">
        <v>0</v>
      </c>
      <c r="H23" s="256">
        <v>1</v>
      </c>
      <c r="I23" s="256">
        <v>0</v>
      </c>
      <c r="J23" s="256">
        <v>1</v>
      </c>
      <c r="K23" s="256">
        <v>1</v>
      </c>
      <c r="L23" s="256">
        <v>0</v>
      </c>
      <c r="M23" s="256">
        <v>0</v>
      </c>
      <c r="N23" s="129">
        <f t="shared" si="0"/>
        <v>4</v>
      </c>
      <c r="O23" s="211"/>
      <c r="Q23" s="266"/>
    </row>
    <row r="24" spans="1:17">
      <c r="A24" s="253" t="s">
        <v>36</v>
      </c>
      <c r="B24" s="254" t="str">
        <f>Presupuesto!B23</f>
        <v>INSTALACIÓN DE TEMPLETE SENCILLO CON TODOS SUS ACCESORIOS M.T. RURAL</v>
      </c>
      <c r="C24" s="256">
        <v>0</v>
      </c>
      <c r="D24" s="256">
        <v>0</v>
      </c>
      <c r="E24" s="256">
        <v>0</v>
      </c>
      <c r="F24" s="256">
        <v>2</v>
      </c>
      <c r="G24" s="256">
        <v>0</v>
      </c>
      <c r="H24" s="256">
        <v>0</v>
      </c>
      <c r="I24" s="256">
        <v>2</v>
      </c>
      <c r="J24" s="256">
        <v>2</v>
      </c>
      <c r="K24" s="256">
        <v>1</v>
      </c>
      <c r="L24" s="256">
        <v>0</v>
      </c>
      <c r="M24" s="256">
        <v>0</v>
      </c>
      <c r="N24" s="129">
        <f t="shared" si="0"/>
        <v>7</v>
      </c>
      <c r="O24" s="211"/>
      <c r="Q24" s="266"/>
    </row>
    <row r="25" spans="1:17">
      <c r="A25" s="253" t="s">
        <v>37</v>
      </c>
      <c r="B25" s="254" t="e">
        <f>Presupuesto!#REF!</f>
        <v>#REF!</v>
      </c>
      <c r="C25" s="256">
        <v>0</v>
      </c>
      <c r="D25" s="256">
        <v>0</v>
      </c>
      <c r="E25" s="256">
        <v>0</v>
      </c>
      <c r="F25" s="256">
        <v>1</v>
      </c>
      <c r="G25" s="256">
        <v>0</v>
      </c>
      <c r="H25" s="256">
        <v>1</v>
      </c>
      <c r="I25" s="256">
        <v>0</v>
      </c>
      <c r="J25" s="256">
        <v>1</v>
      </c>
      <c r="K25" s="256">
        <v>1</v>
      </c>
      <c r="L25" s="256">
        <v>0</v>
      </c>
      <c r="M25" s="256">
        <v>0</v>
      </c>
      <c r="N25" s="129">
        <f t="shared" si="0"/>
        <v>4</v>
      </c>
      <c r="O25" s="211"/>
      <c r="Q25" s="266"/>
    </row>
    <row r="26" spans="1:17">
      <c r="A26" s="253" t="s">
        <v>38</v>
      </c>
      <c r="B26" s="254" t="str">
        <f>Presupuesto!B24</f>
        <v>TRANSPORTE DE POSTE RURAL DE SITIO CERCANO A BODEGA EH</v>
      </c>
      <c r="C26" s="256">
        <v>0</v>
      </c>
      <c r="D26" s="256">
        <v>0</v>
      </c>
      <c r="E26" s="256">
        <v>0</v>
      </c>
      <c r="F26" s="256">
        <v>1</v>
      </c>
      <c r="G26" s="256">
        <v>0</v>
      </c>
      <c r="H26" s="256">
        <v>1</v>
      </c>
      <c r="I26" s="256">
        <v>0</v>
      </c>
      <c r="J26" s="256">
        <v>1</v>
      </c>
      <c r="K26" s="256">
        <v>1</v>
      </c>
      <c r="L26" s="256">
        <v>0</v>
      </c>
      <c r="M26" s="256">
        <v>0</v>
      </c>
      <c r="N26" s="129">
        <f t="shared" si="0"/>
        <v>4</v>
      </c>
      <c r="O26" s="211"/>
      <c r="Q26" s="266"/>
    </row>
    <row r="27" spans="1:17">
      <c r="A27" s="253" t="s">
        <v>39</v>
      </c>
      <c r="B27" s="254" t="str">
        <f>Presupuesto!B25</f>
        <v>DESMONTE DE TRANSFORMADOR MONOFASICO</v>
      </c>
      <c r="C27" s="256">
        <v>0</v>
      </c>
      <c r="D27" s="256">
        <v>0</v>
      </c>
      <c r="E27" s="256">
        <v>0</v>
      </c>
      <c r="F27" s="256">
        <v>0</v>
      </c>
      <c r="G27" s="256">
        <v>0</v>
      </c>
      <c r="H27" s="256">
        <v>1</v>
      </c>
      <c r="I27" s="256">
        <v>0</v>
      </c>
      <c r="J27" s="256">
        <v>0</v>
      </c>
      <c r="K27" s="256">
        <v>0</v>
      </c>
      <c r="L27" s="256">
        <v>0</v>
      </c>
      <c r="M27" s="256">
        <v>0</v>
      </c>
      <c r="N27" s="129">
        <f t="shared" si="0"/>
        <v>1</v>
      </c>
      <c r="O27" s="211"/>
      <c r="Q27" s="266"/>
    </row>
    <row r="28" spans="1:17">
      <c r="A28" s="253" t="s">
        <v>40</v>
      </c>
      <c r="B28" s="254" t="str">
        <f>Presupuesto!B26</f>
        <v>MONTAJE DE TRANSFORMADOR MONOFASICO CON TODAS SUS PROTECCIONES RURAL</v>
      </c>
      <c r="C28" s="256">
        <v>0</v>
      </c>
      <c r="D28" s="256">
        <v>0</v>
      </c>
      <c r="E28" s="256">
        <v>0</v>
      </c>
      <c r="F28" s="256">
        <v>0</v>
      </c>
      <c r="G28" s="256">
        <v>0</v>
      </c>
      <c r="H28" s="256">
        <v>1</v>
      </c>
      <c r="I28" s="256">
        <v>0</v>
      </c>
      <c r="J28" s="256">
        <v>0</v>
      </c>
      <c r="K28" s="256">
        <v>0</v>
      </c>
      <c r="L28" s="256">
        <v>0</v>
      </c>
      <c r="M28" s="256">
        <v>0</v>
      </c>
      <c r="N28" s="129">
        <f t="shared" si="0"/>
        <v>1</v>
      </c>
      <c r="O28" s="211"/>
      <c r="Q28" s="266"/>
    </row>
    <row r="29" spans="1:17">
      <c r="A29" s="253" t="s">
        <v>41</v>
      </c>
      <c r="B29" s="254" t="str">
        <f>Presupuesto!B27</f>
        <v xml:space="preserve">DESVESTIDA DE ESTRUCTURA BT EXISTENTE </v>
      </c>
      <c r="C29" s="256">
        <v>0</v>
      </c>
      <c r="D29" s="256">
        <v>0</v>
      </c>
      <c r="E29" s="256">
        <v>0</v>
      </c>
      <c r="F29" s="256">
        <v>1</v>
      </c>
      <c r="G29" s="256">
        <v>0</v>
      </c>
      <c r="H29" s="256">
        <v>1</v>
      </c>
      <c r="I29" s="256">
        <v>0</v>
      </c>
      <c r="J29" s="256">
        <v>0</v>
      </c>
      <c r="K29" s="256">
        <v>0</v>
      </c>
      <c r="L29" s="256">
        <v>0</v>
      </c>
      <c r="M29" s="256">
        <v>0</v>
      </c>
      <c r="N29" s="129">
        <f t="shared" si="0"/>
        <v>2</v>
      </c>
      <c r="O29" s="211"/>
      <c r="Q29" s="266"/>
    </row>
    <row r="30" spans="1:17">
      <c r="A30" s="253" t="s">
        <v>42</v>
      </c>
      <c r="B30" s="254" t="str">
        <f>Presupuesto!B28</f>
        <v xml:space="preserve">VESTIDA DE ESTRUCTURA BT </v>
      </c>
      <c r="C30" s="256">
        <v>0</v>
      </c>
      <c r="D30" s="256">
        <v>0</v>
      </c>
      <c r="E30" s="256">
        <v>0</v>
      </c>
      <c r="F30" s="256">
        <v>1</v>
      </c>
      <c r="G30" s="256">
        <v>0</v>
      </c>
      <c r="H30" s="256">
        <v>1</v>
      </c>
      <c r="I30" s="256">
        <v>0</v>
      </c>
      <c r="J30" s="256">
        <v>0</v>
      </c>
      <c r="K30" s="256">
        <v>0</v>
      </c>
      <c r="L30" s="256">
        <v>0</v>
      </c>
      <c r="M30" s="256">
        <v>0</v>
      </c>
      <c r="N30" s="129">
        <f t="shared" si="0"/>
        <v>2</v>
      </c>
      <c r="O30" s="211"/>
      <c r="Q30" s="266"/>
    </row>
    <row r="31" spans="1:17">
      <c r="A31" s="253" t="s">
        <v>43</v>
      </c>
      <c r="B31" s="254" t="str">
        <f>Presupuesto!B29</f>
        <v>DESMONTE, RECOGIDA Y ENROLLADO CABLE MT URBANO TRIFASICO</v>
      </c>
      <c r="C31" s="256">
        <v>0</v>
      </c>
      <c r="D31" s="256">
        <v>0</v>
      </c>
      <c r="E31" s="256">
        <v>0</v>
      </c>
      <c r="F31" s="256">
        <v>0</v>
      </c>
      <c r="G31" s="256">
        <v>0</v>
      </c>
      <c r="H31" s="256">
        <v>0</v>
      </c>
      <c r="I31" s="256">
        <v>0</v>
      </c>
      <c r="J31" s="256">
        <v>0</v>
      </c>
      <c r="K31" s="256">
        <v>0</v>
      </c>
      <c r="L31" s="256">
        <v>0</v>
      </c>
      <c r="M31" s="256">
        <v>1.47</v>
      </c>
      <c r="N31" s="129">
        <f t="shared" si="0"/>
        <v>1.47</v>
      </c>
      <c r="O31" s="211"/>
      <c r="Q31" s="266"/>
    </row>
    <row r="32" spans="1:17" ht="30">
      <c r="A32" s="253" t="s">
        <v>45</v>
      </c>
      <c r="B32" s="254" t="str">
        <f>Presupuesto!B30</f>
        <v>TENDIDO Y TENSIONADO DE CABLE ECOLOGICO PARA RED MT TRIFASICA 15 KV DISPOSICION HORIZONTAL</v>
      </c>
      <c r="C32" s="256">
        <v>0</v>
      </c>
      <c r="D32" s="256">
        <v>0</v>
      </c>
      <c r="E32" s="256">
        <v>0</v>
      </c>
      <c r="F32" s="256">
        <v>0</v>
      </c>
      <c r="G32" s="256">
        <v>0</v>
      </c>
      <c r="H32" s="256">
        <v>0</v>
      </c>
      <c r="I32" s="256">
        <v>0</v>
      </c>
      <c r="J32" s="256">
        <v>0</v>
      </c>
      <c r="K32" s="256">
        <v>0</v>
      </c>
      <c r="L32" s="256">
        <v>0</v>
      </c>
      <c r="M32" s="256">
        <v>1.47</v>
      </c>
      <c r="N32" s="129">
        <f t="shared" si="0"/>
        <v>1.47</v>
      </c>
      <c r="O32" s="211"/>
      <c r="Q32" s="266"/>
    </row>
    <row r="33" spans="1:17">
      <c r="A33" s="253" t="s">
        <v>46</v>
      </c>
      <c r="B33" s="254" t="str">
        <f>Presupuesto!B31</f>
        <v>INSTALACIÓN DE DEFENSA METALICA - ABATIMIENTO N2</v>
      </c>
      <c r="C33" s="256">
        <v>0</v>
      </c>
      <c r="D33" s="256">
        <v>0</v>
      </c>
      <c r="E33" s="256">
        <v>0</v>
      </c>
      <c r="F33" s="256">
        <v>0</v>
      </c>
      <c r="G33" s="256">
        <v>0</v>
      </c>
      <c r="H33" s="256">
        <v>0</v>
      </c>
      <c r="I33" s="256">
        <v>0</v>
      </c>
      <c r="J33" s="256">
        <v>0</v>
      </c>
      <c r="K33" s="256">
        <v>0</v>
      </c>
      <c r="L33" s="256">
        <v>0</v>
      </c>
      <c r="M33" s="256">
        <v>307</v>
      </c>
      <c r="N33" s="129">
        <f t="shared" si="0"/>
        <v>307</v>
      </c>
      <c r="O33" s="211"/>
      <c r="Q33" s="266"/>
    </row>
    <row r="34" spans="1:17" ht="30">
      <c r="A34" s="253" t="s">
        <v>48</v>
      </c>
      <c r="B34" s="254" t="str">
        <f>Presupuesto!B32</f>
        <v>INSTALACIÓN DE PLACAS DE IDENTIFICACIÓN DE PELIGRO RED ENERGIZADA (INCLUYE PLACA EN ACRILICO Y CONECTORES A RED)</v>
      </c>
      <c r="C34" s="256">
        <v>0</v>
      </c>
      <c r="D34" s="256">
        <v>0</v>
      </c>
      <c r="E34" s="256">
        <v>0</v>
      </c>
      <c r="F34" s="256">
        <v>1</v>
      </c>
      <c r="G34" s="256">
        <v>0</v>
      </c>
      <c r="H34" s="256">
        <v>1</v>
      </c>
      <c r="I34" s="256">
        <v>1</v>
      </c>
      <c r="J34" s="256">
        <v>1</v>
      </c>
      <c r="K34" s="256">
        <v>1</v>
      </c>
      <c r="L34" s="256">
        <v>0</v>
      </c>
      <c r="M34" s="256">
        <v>0</v>
      </c>
      <c r="N34" s="129">
        <f t="shared" si="0"/>
        <v>5</v>
      </c>
      <c r="O34" s="211"/>
      <c r="Q34" s="266"/>
    </row>
    <row r="35" spans="1:17" ht="30">
      <c r="A35" s="253" t="s">
        <v>49</v>
      </c>
      <c r="B35" s="254" t="str">
        <f>Presupuesto!B33</f>
        <v>INSTALACIÓN DE PLACAS DE IDENTIFICACIÓN DE POSTE, (INCLUYE PLACA DE ALUMINIO, CINTA BAND IT Y HEBILLA)</v>
      </c>
      <c r="C35" s="256">
        <v>0</v>
      </c>
      <c r="D35" s="256">
        <v>0</v>
      </c>
      <c r="E35" s="256">
        <v>0</v>
      </c>
      <c r="F35" s="256">
        <v>1</v>
      </c>
      <c r="G35" s="256">
        <v>0</v>
      </c>
      <c r="H35" s="256">
        <v>1</v>
      </c>
      <c r="I35" s="256">
        <v>1</v>
      </c>
      <c r="J35" s="256">
        <v>1</v>
      </c>
      <c r="K35" s="256">
        <v>1</v>
      </c>
      <c r="L35" s="256">
        <v>0</v>
      </c>
      <c r="M35" s="256">
        <v>0</v>
      </c>
      <c r="N35" s="129">
        <f t="shared" si="0"/>
        <v>5</v>
      </c>
      <c r="O35" s="211"/>
      <c r="Q35" s="266"/>
    </row>
    <row r="36" spans="1:17" ht="30">
      <c r="A36" s="257" t="s">
        <v>50</v>
      </c>
      <c r="B36" s="258" t="str">
        <f>Presupuesto!B34</f>
        <v>LEVANTAMIENTO DE PLANO AS-BUILT DE OBRA CONSTRUIDA, GEOREFERENCIADA, MEDIA TENSIÓN Y BAJA TENSIÓN, INCLUYE REGISTRO FOTOGRÁFICO, COPIA FÍSICA Y ARCHIVOS EN CD</v>
      </c>
      <c r="C36" s="256">
        <v>0</v>
      </c>
      <c r="D36" s="256">
        <v>0</v>
      </c>
      <c r="E36" s="256">
        <v>0</v>
      </c>
      <c r="F36" s="256">
        <v>0</v>
      </c>
      <c r="G36" s="256">
        <v>0</v>
      </c>
      <c r="H36" s="256">
        <v>0</v>
      </c>
      <c r="I36" s="256">
        <v>0</v>
      </c>
      <c r="J36" s="256">
        <v>0</v>
      </c>
      <c r="K36" s="256">
        <v>0</v>
      </c>
      <c r="L36" s="256">
        <v>0</v>
      </c>
      <c r="M36" s="256">
        <v>1</v>
      </c>
      <c r="N36" s="129">
        <f t="shared" si="0"/>
        <v>1</v>
      </c>
      <c r="O36" s="211"/>
      <c r="Q36" s="266"/>
    </row>
    <row r="37" spans="1:17" ht="30">
      <c r="A37" s="231" t="s">
        <v>51</v>
      </c>
      <c r="B37" s="252" t="str">
        <f>Presupuesto!B35</f>
        <v>PREPARACION DISEÑO, MEMORIA DE CALCULO Y DEMAS DOCUMENTOS PARA CERTIFICACION RETIE (ART 10.1 DE RETIE-2013)</v>
      </c>
      <c r="C37" s="295">
        <v>0</v>
      </c>
      <c r="D37" s="256">
        <v>0</v>
      </c>
      <c r="E37" s="256">
        <v>0</v>
      </c>
      <c r="F37" s="256">
        <v>0</v>
      </c>
      <c r="G37" s="256">
        <v>0</v>
      </c>
      <c r="H37" s="256">
        <v>0</v>
      </c>
      <c r="I37" s="256">
        <v>0</v>
      </c>
      <c r="J37" s="256">
        <v>0</v>
      </c>
      <c r="K37" s="256">
        <v>0</v>
      </c>
      <c r="L37" s="256">
        <v>0</v>
      </c>
      <c r="M37" s="256">
        <v>1</v>
      </c>
      <c r="N37" s="129">
        <f t="shared" si="0"/>
        <v>1</v>
      </c>
      <c r="O37" s="211"/>
      <c r="Q37" s="266"/>
    </row>
    <row r="38" spans="1:17" ht="45">
      <c r="A38" s="231" t="s">
        <v>52</v>
      </c>
      <c r="B38" s="252" t="str">
        <f>Presupuesto!B36</f>
        <v>REUNIR, DILIGENCIAR Y HACER ENTREGA DE LA INFORMACIÓN GENERAL DEL PROYECTO INCLUYENDO FORMATOS SPARD, INFORMES Y DOCUMENTOS  REQUERIDOS POR EH SEGÚN FORMATO FT-DEX-03-004.  ENTREGA FÍSICA Y MAGNÉTICA DE LA INFORMACIÓN</v>
      </c>
      <c r="C38" s="295">
        <v>0</v>
      </c>
      <c r="D38" s="256">
        <v>0</v>
      </c>
      <c r="E38" s="256">
        <v>0</v>
      </c>
      <c r="F38" s="256">
        <v>0</v>
      </c>
      <c r="G38" s="256">
        <v>0</v>
      </c>
      <c r="H38" s="256">
        <v>0</v>
      </c>
      <c r="I38" s="256">
        <v>0</v>
      </c>
      <c r="J38" s="256">
        <v>0</v>
      </c>
      <c r="K38" s="256">
        <v>0</v>
      </c>
      <c r="L38" s="256">
        <v>0</v>
      </c>
      <c r="M38" s="256">
        <v>1</v>
      </c>
      <c r="N38" s="129">
        <f t="shared" si="0"/>
        <v>1</v>
      </c>
      <c r="O38" s="211"/>
      <c r="Q38" s="266"/>
    </row>
    <row r="39" spans="1:17">
      <c r="A39" s="231" t="s">
        <v>53</v>
      </c>
      <c r="B39" s="252" t="str">
        <f>Presupuesto!B37</f>
        <v>INSPECCION RETIE</v>
      </c>
      <c r="C39" s="295">
        <v>0</v>
      </c>
      <c r="D39" s="256">
        <v>0</v>
      </c>
      <c r="E39" s="256">
        <v>0</v>
      </c>
      <c r="F39" s="256">
        <v>0</v>
      </c>
      <c r="G39" s="256">
        <v>0</v>
      </c>
      <c r="H39" s="256">
        <v>0</v>
      </c>
      <c r="I39" s="256">
        <v>0</v>
      </c>
      <c r="J39" s="256">
        <v>0</v>
      </c>
      <c r="K39" s="256">
        <v>0</v>
      </c>
      <c r="L39" s="256">
        <v>0</v>
      </c>
      <c r="M39" s="256">
        <v>1</v>
      </c>
      <c r="N39" s="129">
        <f t="shared" si="0"/>
        <v>1</v>
      </c>
      <c r="O39" s="211"/>
      <c r="Q39" s="266"/>
    </row>
    <row r="40" spans="1:17">
      <c r="A40" s="231" t="s">
        <v>54</v>
      </c>
      <c r="B40" s="252" t="str">
        <f>Presupuesto!B38</f>
        <v>REDISEÑO DE RED NIVEL DE TENSIÓN DE 34,5KV/13,8KV</v>
      </c>
      <c r="C40" s="295">
        <v>0</v>
      </c>
      <c r="D40" s="256">
        <v>0</v>
      </c>
      <c r="E40" s="256">
        <v>0</v>
      </c>
      <c r="F40" s="256">
        <v>0</v>
      </c>
      <c r="G40" s="256">
        <v>0</v>
      </c>
      <c r="H40" s="256">
        <v>0</v>
      </c>
      <c r="I40" s="256">
        <v>0</v>
      </c>
      <c r="J40" s="256">
        <v>0</v>
      </c>
      <c r="K40" s="256">
        <v>0</v>
      </c>
      <c r="L40" s="256">
        <v>0</v>
      </c>
      <c r="M40" s="256">
        <v>1</v>
      </c>
      <c r="N40" s="129">
        <f t="shared" si="0"/>
        <v>1</v>
      </c>
      <c r="O40" s="211"/>
      <c r="Q40" s="266"/>
    </row>
    <row r="41" spans="1:17">
      <c r="A41" s="231" t="s">
        <v>55</v>
      </c>
      <c r="B41" s="252" t="str">
        <f>Presupuesto!B39</f>
        <v>ELABORACIÓN DE DOSSIER Y MANUALES DE OPERACIÓN Y MANTENIMIENTO</v>
      </c>
      <c r="C41" s="295">
        <v>0</v>
      </c>
      <c r="D41" s="256">
        <v>0</v>
      </c>
      <c r="E41" s="256">
        <v>0</v>
      </c>
      <c r="F41" s="256">
        <v>0</v>
      </c>
      <c r="G41" s="256">
        <v>0</v>
      </c>
      <c r="H41" s="256">
        <v>0</v>
      </c>
      <c r="I41" s="256">
        <v>0</v>
      </c>
      <c r="J41" s="256">
        <v>0</v>
      </c>
      <c r="K41" s="256">
        <v>0</v>
      </c>
      <c r="L41" s="256">
        <v>0</v>
      </c>
      <c r="M41" s="256">
        <v>1</v>
      </c>
      <c r="N41" s="129">
        <f t="shared" si="0"/>
        <v>1</v>
      </c>
      <c r="O41" s="211"/>
      <c r="Q41" s="266"/>
    </row>
    <row r="42" spans="1:17" s="230" customFormat="1">
      <c r="A42" s="250" t="s">
        <v>57</v>
      </c>
      <c r="B42" s="229" t="s">
        <v>348</v>
      </c>
      <c r="C42" s="295">
        <v>0</v>
      </c>
      <c r="D42" s="295">
        <v>0</v>
      </c>
      <c r="E42" s="295">
        <v>0</v>
      </c>
      <c r="F42" s="295">
        <v>0</v>
      </c>
      <c r="G42" s="295">
        <v>0</v>
      </c>
      <c r="H42" s="295">
        <v>0</v>
      </c>
      <c r="I42" s="295">
        <v>1</v>
      </c>
      <c r="J42" s="295">
        <v>1</v>
      </c>
      <c r="K42" s="295">
        <v>0</v>
      </c>
      <c r="L42" s="295">
        <v>0</v>
      </c>
      <c r="M42" s="295">
        <v>0</v>
      </c>
      <c r="N42" s="129">
        <f t="shared" si="0"/>
        <v>2</v>
      </c>
      <c r="O42"/>
      <c r="P42" s="203"/>
      <c r="Q42" s="266"/>
    </row>
    <row r="43" spans="1:17" s="230" customFormat="1">
      <c r="A43" s="250" t="s">
        <v>58</v>
      </c>
      <c r="B43" s="229" t="s">
        <v>349</v>
      </c>
      <c r="C43" s="295">
        <v>0</v>
      </c>
      <c r="D43" s="295">
        <v>0</v>
      </c>
      <c r="E43" s="295">
        <v>0</v>
      </c>
      <c r="F43" s="295">
        <v>0</v>
      </c>
      <c r="G43" s="295">
        <v>1</v>
      </c>
      <c r="H43" s="295">
        <v>0</v>
      </c>
      <c r="I43" s="295">
        <v>1</v>
      </c>
      <c r="J43" s="295">
        <v>1</v>
      </c>
      <c r="K43" s="295">
        <v>0</v>
      </c>
      <c r="L43" s="295">
        <v>0</v>
      </c>
      <c r="M43" s="295">
        <v>0</v>
      </c>
      <c r="N43" s="129">
        <f t="shared" si="0"/>
        <v>3</v>
      </c>
      <c r="O43"/>
      <c r="P43" s="203"/>
      <c r="Q43" s="266"/>
    </row>
    <row r="44" spans="1:17" s="230" customFormat="1">
      <c r="A44" s="250" t="s">
        <v>59</v>
      </c>
      <c r="B44" s="229" t="s">
        <v>350</v>
      </c>
      <c r="C44" s="295">
        <v>0</v>
      </c>
      <c r="D44" s="295">
        <v>0</v>
      </c>
      <c r="E44" s="295">
        <v>0</v>
      </c>
      <c r="F44" s="295">
        <v>1</v>
      </c>
      <c r="G44" s="295">
        <v>0</v>
      </c>
      <c r="H44" s="295">
        <v>0</v>
      </c>
      <c r="I44" s="295">
        <v>0</v>
      </c>
      <c r="J44" s="295">
        <v>0</v>
      </c>
      <c r="K44" s="295">
        <v>1</v>
      </c>
      <c r="L44" s="295">
        <v>0</v>
      </c>
      <c r="M44" s="295">
        <v>0</v>
      </c>
      <c r="N44" s="129">
        <f t="shared" si="0"/>
        <v>2</v>
      </c>
      <c r="O44"/>
      <c r="P44" s="203"/>
      <c r="Q44" s="266"/>
    </row>
    <row r="45" spans="1:17" s="230" customFormat="1">
      <c r="A45" s="251" t="s">
        <v>60</v>
      </c>
      <c r="B45" s="229" t="s">
        <v>351</v>
      </c>
      <c r="C45" s="295">
        <v>0</v>
      </c>
      <c r="D45" s="295">
        <v>0</v>
      </c>
      <c r="E45" s="295">
        <v>0</v>
      </c>
      <c r="F45" s="295">
        <v>1</v>
      </c>
      <c r="G45" s="295">
        <v>0</v>
      </c>
      <c r="H45" s="295">
        <v>0</v>
      </c>
      <c r="I45" s="295">
        <v>0</v>
      </c>
      <c r="J45" s="295">
        <v>0</v>
      </c>
      <c r="K45" s="295">
        <v>0</v>
      </c>
      <c r="L45" s="295">
        <v>0</v>
      </c>
      <c r="M45" s="295">
        <v>0</v>
      </c>
      <c r="N45" s="129">
        <f t="shared" si="0"/>
        <v>1</v>
      </c>
      <c r="O45"/>
      <c r="P45" s="203"/>
      <c r="Q45" s="266"/>
    </row>
    <row r="46" spans="1:17" s="230" customFormat="1">
      <c r="A46" s="251" t="s">
        <v>61</v>
      </c>
      <c r="B46" s="229" t="s">
        <v>352</v>
      </c>
      <c r="C46" s="295">
        <v>0</v>
      </c>
      <c r="D46" s="295">
        <v>0</v>
      </c>
      <c r="E46" s="295">
        <v>0</v>
      </c>
      <c r="F46" s="295">
        <v>0</v>
      </c>
      <c r="G46" s="295">
        <v>0</v>
      </c>
      <c r="H46" s="295">
        <v>1</v>
      </c>
      <c r="I46" s="295">
        <v>0</v>
      </c>
      <c r="J46" s="295">
        <v>0</v>
      </c>
      <c r="K46" s="295">
        <v>0</v>
      </c>
      <c r="L46" s="295">
        <v>0</v>
      </c>
      <c r="M46" s="295">
        <v>0</v>
      </c>
      <c r="N46" s="129">
        <f t="shared" si="0"/>
        <v>1</v>
      </c>
      <c r="O46"/>
      <c r="P46" s="203"/>
      <c r="Q46" s="266"/>
    </row>
    <row r="47" spans="1:17" s="230" customFormat="1" ht="30">
      <c r="A47" s="251" t="s">
        <v>62</v>
      </c>
      <c r="B47" s="229" t="s">
        <v>353</v>
      </c>
      <c r="C47" s="295">
        <v>0</v>
      </c>
      <c r="D47" s="295">
        <v>0</v>
      </c>
      <c r="E47" s="295">
        <v>0</v>
      </c>
      <c r="F47" s="295">
        <v>1</v>
      </c>
      <c r="G47" s="295">
        <v>1</v>
      </c>
      <c r="H47" s="295">
        <v>0</v>
      </c>
      <c r="I47" s="295">
        <v>1</v>
      </c>
      <c r="J47" s="295">
        <v>1</v>
      </c>
      <c r="K47" s="295">
        <v>0</v>
      </c>
      <c r="L47" s="295">
        <v>0</v>
      </c>
      <c r="M47" s="295">
        <v>0</v>
      </c>
      <c r="N47" s="129">
        <f t="shared" si="0"/>
        <v>4</v>
      </c>
      <c r="O47"/>
      <c r="P47" s="203"/>
      <c r="Q47" s="266"/>
    </row>
    <row r="48" spans="1:17" s="230" customFormat="1" ht="30">
      <c r="A48" s="251" t="s">
        <v>63</v>
      </c>
      <c r="B48" s="229" t="s">
        <v>354</v>
      </c>
      <c r="C48" s="295">
        <v>0</v>
      </c>
      <c r="D48" s="295">
        <v>0</v>
      </c>
      <c r="E48" s="295">
        <v>0</v>
      </c>
      <c r="F48" s="295">
        <v>0</v>
      </c>
      <c r="G48" s="295">
        <v>0</v>
      </c>
      <c r="H48" s="295">
        <v>1</v>
      </c>
      <c r="I48" s="295">
        <v>0</v>
      </c>
      <c r="J48" s="295">
        <v>0</v>
      </c>
      <c r="K48" s="295">
        <v>1</v>
      </c>
      <c r="L48" s="295">
        <v>0</v>
      </c>
      <c r="M48" s="295">
        <v>0</v>
      </c>
      <c r="N48" s="129">
        <f t="shared" si="0"/>
        <v>2</v>
      </c>
      <c r="O48"/>
      <c r="P48" s="203"/>
      <c r="Q48" s="266"/>
    </row>
    <row r="49" spans="1:17" s="230" customFormat="1">
      <c r="A49" s="251" t="s">
        <v>64</v>
      </c>
      <c r="B49" s="229" t="s">
        <v>355</v>
      </c>
      <c r="C49" s="295">
        <v>1</v>
      </c>
      <c r="D49" s="295">
        <v>0</v>
      </c>
      <c r="E49" s="295">
        <v>0</v>
      </c>
      <c r="F49" s="295">
        <v>0</v>
      </c>
      <c r="G49" s="295">
        <v>0</v>
      </c>
      <c r="H49" s="295">
        <v>2</v>
      </c>
      <c r="I49" s="295">
        <v>0</v>
      </c>
      <c r="J49" s="295">
        <v>0</v>
      </c>
      <c r="K49" s="295">
        <v>2</v>
      </c>
      <c r="L49" s="295">
        <v>1</v>
      </c>
      <c r="M49" s="295">
        <v>0</v>
      </c>
      <c r="N49" s="129">
        <f t="shared" si="0"/>
        <v>6</v>
      </c>
      <c r="O49"/>
      <c r="P49" s="203"/>
      <c r="Q49" s="266"/>
    </row>
    <row r="50" spans="1:17" s="230" customFormat="1">
      <c r="A50" s="251" t="s">
        <v>65</v>
      </c>
      <c r="B50" s="229" t="s">
        <v>356</v>
      </c>
      <c r="C50" s="295">
        <v>0</v>
      </c>
      <c r="D50" s="295">
        <v>0</v>
      </c>
      <c r="E50" s="295">
        <v>0</v>
      </c>
      <c r="F50" s="295">
        <v>1</v>
      </c>
      <c r="G50" s="295">
        <v>0</v>
      </c>
      <c r="H50" s="295">
        <v>0</v>
      </c>
      <c r="I50" s="295">
        <v>0</v>
      </c>
      <c r="J50" s="295">
        <v>0</v>
      </c>
      <c r="K50" s="295">
        <v>0</v>
      </c>
      <c r="L50" s="295">
        <v>0</v>
      </c>
      <c r="M50" s="295">
        <v>0</v>
      </c>
      <c r="N50" s="129">
        <f t="shared" si="0"/>
        <v>1</v>
      </c>
      <c r="O50"/>
      <c r="P50" s="203"/>
      <c r="Q50" s="266"/>
    </row>
    <row r="51" spans="1:17" s="230" customFormat="1">
      <c r="A51" s="251" t="s">
        <v>66</v>
      </c>
      <c r="B51" s="229" t="s">
        <v>357</v>
      </c>
      <c r="C51" s="295">
        <v>0</v>
      </c>
      <c r="D51" s="295">
        <v>0</v>
      </c>
      <c r="E51" s="295">
        <v>0</v>
      </c>
      <c r="F51" s="295">
        <v>1</v>
      </c>
      <c r="G51" s="295">
        <v>0</v>
      </c>
      <c r="H51" s="295">
        <v>2</v>
      </c>
      <c r="I51" s="295">
        <v>0</v>
      </c>
      <c r="J51" s="295">
        <v>0</v>
      </c>
      <c r="K51" s="295">
        <v>2</v>
      </c>
      <c r="L51" s="295">
        <v>0</v>
      </c>
      <c r="M51" s="295">
        <v>0</v>
      </c>
      <c r="N51" s="129">
        <f t="shared" si="0"/>
        <v>5</v>
      </c>
      <c r="O51"/>
      <c r="P51" s="203"/>
      <c r="Q51" s="266"/>
    </row>
    <row r="52" spans="1:17" s="230" customFormat="1">
      <c r="A52" s="251" t="s">
        <v>67</v>
      </c>
      <c r="B52" s="229" t="s">
        <v>358</v>
      </c>
      <c r="C52" s="295">
        <v>0</v>
      </c>
      <c r="D52" s="295">
        <v>0</v>
      </c>
      <c r="E52" s="295">
        <v>0</v>
      </c>
      <c r="F52" s="295">
        <v>2</v>
      </c>
      <c r="G52" s="295">
        <v>0</v>
      </c>
      <c r="H52" s="295">
        <v>0</v>
      </c>
      <c r="I52" s="295">
        <v>2</v>
      </c>
      <c r="J52" s="295">
        <v>2</v>
      </c>
      <c r="K52" s="295">
        <v>1</v>
      </c>
      <c r="L52" s="295">
        <v>0</v>
      </c>
      <c r="M52" s="295">
        <v>0</v>
      </c>
      <c r="N52" s="129">
        <f t="shared" si="0"/>
        <v>7</v>
      </c>
      <c r="O52"/>
      <c r="P52" s="203"/>
      <c r="Q52" s="266"/>
    </row>
    <row r="53" spans="1:17" s="230" customFormat="1" ht="30">
      <c r="A53" s="251" t="s">
        <v>68</v>
      </c>
      <c r="B53" s="229" t="s">
        <v>359</v>
      </c>
      <c r="C53" s="295">
        <v>0</v>
      </c>
      <c r="D53" s="295">
        <v>0</v>
      </c>
      <c r="E53" s="295">
        <v>0</v>
      </c>
      <c r="F53" s="295">
        <v>1</v>
      </c>
      <c r="G53" s="295">
        <v>0</v>
      </c>
      <c r="H53" s="295">
        <v>1</v>
      </c>
      <c r="I53" s="295">
        <v>1</v>
      </c>
      <c r="J53" s="295">
        <v>1</v>
      </c>
      <c r="K53" s="295">
        <v>0</v>
      </c>
      <c r="L53" s="295">
        <v>0</v>
      </c>
      <c r="M53" s="295">
        <v>0</v>
      </c>
      <c r="N53" s="129">
        <f t="shared" si="0"/>
        <v>4</v>
      </c>
      <c r="O53"/>
      <c r="P53" s="203"/>
      <c r="Q53" s="266"/>
    </row>
    <row r="54" spans="1:17" s="230" customFormat="1">
      <c r="A54" s="251" t="s">
        <v>69</v>
      </c>
      <c r="B54" s="229" t="s">
        <v>360</v>
      </c>
      <c r="C54" s="295">
        <v>0</v>
      </c>
      <c r="D54" s="295">
        <v>0</v>
      </c>
      <c r="E54" s="295">
        <v>0</v>
      </c>
      <c r="F54" s="295">
        <v>0</v>
      </c>
      <c r="G54" s="295">
        <v>0</v>
      </c>
      <c r="H54" s="295">
        <v>0</v>
      </c>
      <c r="I54" s="295">
        <v>0</v>
      </c>
      <c r="J54" s="295">
        <v>0</v>
      </c>
      <c r="K54" s="295">
        <v>0</v>
      </c>
      <c r="L54" s="295">
        <v>0</v>
      </c>
      <c r="M54" s="295">
        <v>1</v>
      </c>
      <c r="N54" s="129">
        <f t="shared" si="0"/>
        <v>1</v>
      </c>
      <c r="O54"/>
      <c r="P54" s="203"/>
      <c r="Q54" s="266"/>
    </row>
    <row r="55" spans="1:17" s="230" customFormat="1">
      <c r="A55" s="251" t="s">
        <v>70</v>
      </c>
      <c r="B55" s="229" t="s">
        <v>361</v>
      </c>
      <c r="C55" s="295">
        <v>0</v>
      </c>
      <c r="D55" s="295">
        <v>0</v>
      </c>
      <c r="E55" s="295">
        <v>0</v>
      </c>
      <c r="F55" s="295">
        <v>0</v>
      </c>
      <c r="G55" s="295">
        <v>0</v>
      </c>
      <c r="H55" s="295">
        <v>0</v>
      </c>
      <c r="I55" s="295">
        <v>0</v>
      </c>
      <c r="J55" s="295">
        <v>0</v>
      </c>
      <c r="K55" s="295">
        <v>0</v>
      </c>
      <c r="L55" s="295">
        <v>0</v>
      </c>
      <c r="M55" s="295">
        <v>1</v>
      </c>
      <c r="N55" s="129">
        <v>2149</v>
      </c>
      <c r="O55"/>
      <c r="P55" s="203"/>
      <c r="Q55" s="266"/>
    </row>
    <row r="56" spans="1:17" s="230" customFormat="1" ht="30">
      <c r="A56" s="291" t="s">
        <v>71</v>
      </c>
      <c r="B56" s="292" t="s">
        <v>362</v>
      </c>
      <c r="C56" s="296">
        <v>0</v>
      </c>
      <c r="D56" s="296">
        <v>0</v>
      </c>
      <c r="E56" s="296">
        <v>0</v>
      </c>
      <c r="F56" s="296">
        <v>0</v>
      </c>
      <c r="G56" s="296">
        <v>0</v>
      </c>
      <c r="H56" s="296">
        <v>0</v>
      </c>
      <c r="I56" s="296">
        <v>0</v>
      </c>
      <c r="J56" s="296">
        <v>0</v>
      </c>
      <c r="K56" s="296">
        <v>0</v>
      </c>
      <c r="L56" s="296">
        <v>0</v>
      </c>
      <c r="M56" s="296">
        <v>1</v>
      </c>
      <c r="N56" s="293">
        <v>716.4</v>
      </c>
      <c r="O56"/>
      <c r="P56" s="203"/>
      <c r="Q56" s="266"/>
    </row>
    <row r="57" spans="1:17">
      <c r="A57" s="103" t="s">
        <v>72</v>
      </c>
      <c r="B57" s="252" t="s">
        <v>363</v>
      </c>
      <c r="C57" s="297">
        <v>0</v>
      </c>
      <c r="D57" s="297">
        <v>0</v>
      </c>
      <c r="E57" s="297">
        <v>0</v>
      </c>
      <c r="F57" s="297">
        <v>0</v>
      </c>
      <c r="G57" s="297">
        <v>0</v>
      </c>
      <c r="H57" s="297">
        <v>0</v>
      </c>
      <c r="I57" s="297">
        <v>1</v>
      </c>
      <c r="J57" s="297">
        <v>1</v>
      </c>
      <c r="K57" s="297">
        <v>0</v>
      </c>
      <c r="L57" s="297">
        <v>0</v>
      </c>
      <c r="M57" s="297">
        <v>0</v>
      </c>
      <c r="N57" s="294">
        <f t="shared" si="0"/>
        <v>2</v>
      </c>
      <c r="Q57" s="266"/>
    </row>
    <row r="58" spans="1:17">
      <c r="A58" s="103" t="s">
        <v>73</v>
      </c>
      <c r="B58" s="252" t="s">
        <v>364</v>
      </c>
      <c r="C58" s="297">
        <v>0</v>
      </c>
      <c r="D58" s="297">
        <v>0</v>
      </c>
      <c r="E58" s="297">
        <v>0</v>
      </c>
      <c r="F58" s="297">
        <v>1</v>
      </c>
      <c r="G58" s="297">
        <v>0</v>
      </c>
      <c r="H58" s="297">
        <v>0</v>
      </c>
      <c r="I58" s="297">
        <v>0</v>
      </c>
      <c r="J58" s="297">
        <v>0</v>
      </c>
      <c r="K58" s="297">
        <v>0</v>
      </c>
      <c r="L58" s="297">
        <v>0</v>
      </c>
      <c r="M58" s="297">
        <v>0</v>
      </c>
      <c r="N58" s="294">
        <f t="shared" si="0"/>
        <v>1</v>
      </c>
      <c r="Q58" s="266"/>
    </row>
    <row r="59" spans="1:17">
      <c r="A59" s="103" t="s">
        <v>74</v>
      </c>
      <c r="B59" s="252" t="s">
        <v>365</v>
      </c>
      <c r="C59" s="297">
        <v>0</v>
      </c>
      <c r="D59" s="297">
        <v>0</v>
      </c>
      <c r="E59" s="297">
        <v>0</v>
      </c>
      <c r="F59" s="297">
        <v>0</v>
      </c>
      <c r="G59" s="297">
        <v>0</v>
      </c>
      <c r="H59" s="297">
        <v>1</v>
      </c>
      <c r="I59" s="297">
        <v>0</v>
      </c>
      <c r="J59" s="297">
        <v>0</v>
      </c>
      <c r="K59" s="297">
        <v>1</v>
      </c>
      <c r="L59" s="297">
        <v>0</v>
      </c>
      <c r="M59" s="297">
        <v>0</v>
      </c>
      <c r="N59" s="294">
        <f t="shared" si="0"/>
        <v>2</v>
      </c>
      <c r="Q59" s="266"/>
    </row>
    <row r="60" spans="1:17">
      <c r="A60" s="103" t="s">
        <v>75</v>
      </c>
      <c r="B60" s="252" t="str">
        <f>'4.19'!B6:G6</f>
        <v xml:space="preserve">SUMINISTRO DE CABLE ECOLÓGICO TRICAPA  XLPE-TK 2/0 </v>
      </c>
      <c r="C60" s="297">
        <v>0</v>
      </c>
      <c r="D60" s="297">
        <v>0</v>
      </c>
      <c r="E60" s="297">
        <v>0</v>
      </c>
      <c r="F60" s="297">
        <v>0</v>
      </c>
      <c r="G60" s="297">
        <v>0</v>
      </c>
      <c r="H60" s="297">
        <v>0</v>
      </c>
      <c r="I60" s="297">
        <v>0</v>
      </c>
      <c r="J60" s="297">
        <v>0</v>
      </c>
      <c r="K60" s="297">
        <v>0</v>
      </c>
      <c r="L60" s="297">
        <v>0</v>
      </c>
      <c r="M60" s="297">
        <v>1</v>
      </c>
      <c r="N60" s="294">
        <v>1470</v>
      </c>
      <c r="Q60" s="266"/>
    </row>
    <row r="61" spans="1:17">
      <c r="A61" s="1"/>
      <c r="B61" s="115"/>
      <c r="Q61" s="266"/>
    </row>
    <row r="62" spans="1:17">
      <c r="A62" s="1"/>
      <c r="B62" s="115"/>
    </row>
    <row r="63" spans="1:17">
      <c r="A63" s="1"/>
      <c r="B63" s="115"/>
    </row>
    <row r="64" spans="1:17">
      <c r="A64" s="1"/>
      <c r="B64" s="115"/>
    </row>
    <row r="65" spans="1:2">
      <c r="A65" s="1"/>
      <c r="B65" s="115"/>
    </row>
    <row r="66" spans="1:2">
      <c r="A66" s="1"/>
      <c r="B66" s="115"/>
    </row>
    <row r="67" spans="1:2">
      <c r="A67" s="1"/>
      <c r="B67" s="115"/>
    </row>
    <row r="68" spans="1:2">
      <c r="A68" s="1"/>
      <c r="B68" s="115"/>
    </row>
    <row r="69" spans="1:2">
      <c r="A69" s="1"/>
      <c r="B69" s="115"/>
    </row>
    <row r="70" spans="1:2">
      <c r="A70" s="1"/>
      <c r="B70" s="115"/>
    </row>
    <row r="71" spans="1:2">
      <c r="A71" s="1"/>
      <c r="B71" s="115"/>
    </row>
    <row r="72" spans="1:2">
      <c r="A72" s="1"/>
      <c r="B72" s="115"/>
    </row>
    <row r="73" spans="1:2">
      <c r="A73" s="1"/>
      <c r="B73" s="115"/>
    </row>
    <row r="74" spans="1:2">
      <c r="A74" s="1"/>
      <c r="B74" s="115"/>
    </row>
    <row r="75" spans="1:2">
      <c r="A75" s="1"/>
      <c r="B75" s="115"/>
    </row>
    <row r="76" spans="1:2">
      <c r="A76" s="1"/>
      <c r="B76" s="115"/>
    </row>
    <row r="77" spans="1:2">
      <c r="A77" s="1"/>
      <c r="B77" s="115"/>
    </row>
    <row r="78" spans="1:2">
      <c r="A78" s="1"/>
      <c r="B78" s="115"/>
    </row>
    <row r="79" spans="1:2">
      <c r="A79" s="1"/>
      <c r="B79" s="115"/>
    </row>
    <row r="80" spans="1:2">
      <c r="A80" s="1"/>
      <c r="B80" s="115"/>
    </row>
    <row r="81" spans="1:2">
      <c r="A81" s="1"/>
      <c r="B81" s="115"/>
    </row>
    <row r="82" spans="1:2">
      <c r="A82" s="1"/>
      <c r="B82" s="115"/>
    </row>
    <row r="83" spans="1:2">
      <c r="A83" s="1"/>
      <c r="B83" s="115"/>
    </row>
    <row r="84" spans="1:2">
      <c r="A84" s="1"/>
      <c r="B84" s="115"/>
    </row>
    <row r="85" spans="1:2">
      <c r="A85" s="1"/>
      <c r="B85" s="115"/>
    </row>
    <row r="86" spans="1:2">
      <c r="A86" s="1"/>
      <c r="B86" s="115"/>
    </row>
    <row r="87" spans="1:2">
      <c r="A87" s="1"/>
      <c r="B87" s="115"/>
    </row>
    <row r="88" spans="1:2">
      <c r="A88" s="1"/>
      <c r="B88" s="115"/>
    </row>
    <row r="89" spans="1:2">
      <c r="A89" s="1"/>
      <c r="B89" s="115"/>
    </row>
    <row r="90" spans="1:2">
      <c r="A90" s="1"/>
      <c r="B90" s="115"/>
    </row>
    <row r="91" spans="1:2">
      <c r="A91" s="1"/>
      <c r="B91" s="115"/>
    </row>
    <row r="92" spans="1:2">
      <c r="A92" s="1"/>
      <c r="B92" s="115"/>
    </row>
    <row r="93" spans="1:2">
      <c r="A93" s="1"/>
    </row>
  </sheetData>
  <mergeCells count="3">
    <mergeCell ref="A1:A2"/>
    <mergeCell ref="M1:M2"/>
    <mergeCell ref="N1:N2"/>
  </mergeCells>
  <conditionalFormatting sqref="M3:M1048576">
    <cfRule type="cellIs" dxfId="165" priority="3" operator="greaterThan">
      <formula>0</formula>
    </cfRule>
  </conditionalFormatting>
  <conditionalFormatting sqref="C3:L1048576">
    <cfRule type="cellIs" dxfId="164" priority="2" operator="greaterThan">
      <formula>0</formula>
    </cfRule>
  </conditionalFormatting>
  <conditionalFormatting sqref="O42:O60">
    <cfRule type="cellIs" dxfId="163" priority="1" operator="greaterThan">
      <formula>0</formula>
    </cfRule>
  </conditionalFormatting>
  <pageMargins left="0.7" right="0.7" top="0.75" bottom="0.75" header="0.3" footer="0.3"/>
  <pageSetup scale="16" fitToWidth="0" fitToHeight="0"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66"/>
  <sheetViews>
    <sheetView topLeftCell="A142" workbookViewId="0">
      <selection activeCell="C152" sqref="C152"/>
    </sheetView>
  </sheetViews>
  <sheetFormatPr baseColWidth="10" defaultColWidth="11.42578125" defaultRowHeight="15"/>
  <cols>
    <col min="2" max="2" width="86.28515625" style="83" customWidth="1"/>
    <col min="3" max="3" width="11.140625" customWidth="1"/>
    <col min="4" max="4" width="19.85546875" style="211" customWidth="1"/>
  </cols>
  <sheetData>
    <row r="1" spans="1:12">
      <c r="A1" s="415" t="s">
        <v>366</v>
      </c>
      <c r="B1" s="415"/>
      <c r="C1" s="415"/>
    </row>
    <row r="2" spans="1:12">
      <c r="A2" s="232" t="s">
        <v>108</v>
      </c>
      <c r="B2" s="233" t="s">
        <v>367</v>
      </c>
      <c r="C2" s="232" t="s">
        <v>86</v>
      </c>
    </row>
    <row r="3" spans="1:12">
      <c r="A3" s="234" t="s">
        <v>30</v>
      </c>
      <c r="B3" s="235" t="str">
        <f>VLOOKUP(A3,APU_P!$A$3:$M$59,2,FALSE)</f>
        <v>VESTIDA DE ESTRUCTURA TRIFASICA DE UN POSTE TIPO RETENCIÓN - 34.5 KV</v>
      </c>
      <c r="C3" s="234">
        <f>VLOOKUP(A3,APU_P!$A$3:$M$56,3,FALSE)</f>
        <v>1</v>
      </c>
      <c r="D3" s="211">
        <f>VLOOKUP(A3,Presupuesto!$A$5:$J$58,10,FALSE)</f>
        <v>339503.99396624288</v>
      </c>
      <c r="E3" s="419" t="s">
        <v>89</v>
      </c>
      <c r="F3" s="419"/>
      <c r="G3" s="419"/>
      <c r="H3" s="419"/>
      <c r="I3" s="419"/>
      <c r="J3" s="419"/>
      <c r="K3" s="419"/>
      <c r="L3" s="419"/>
    </row>
    <row r="4" spans="1:12">
      <c r="A4" s="234" t="s">
        <v>31</v>
      </c>
      <c r="B4" s="235" t="str">
        <f>VLOOKUP(A4,APU_P!$A$3:$M$59,2,FALSE)</f>
        <v>VESTIDA ESTRUCTURA CABLE DE GUARDA - RETENCION</v>
      </c>
      <c r="C4" s="234">
        <f>VLOOKUP(A4,APU_P!$A$3:$M$56,3,FALSE)</f>
        <v>0</v>
      </c>
      <c r="D4" s="211">
        <f>VLOOKUP(A4,Presupuesto!$A$5:$J$58,10,FALSE)</f>
        <v>105413.07080696123</v>
      </c>
      <c r="E4" s="419"/>
      <c r="F4" s="419"/>
      <c r="G4" s="419"/>
      <c r="H4" s="419"/>
      <c r="I4" s="419"/>
      <c r="J4" s="419"/>
      <c r="K4" s="419"/>
      <c r="L4" s="419"/>
    </row>
    <row r="5" spans="1:12">
      <c r="A5" s="234" t="s">
        <v>64</v>
      </c>
      <c r="B5" s="235" t="str">
        <f>VLOOKUP(A5,APU_P!$A$3:$M$59,2,FALSE)</f>
        <v>SUMINISTRO DE MATERIALES PARA LA ESTRUCTURA 555 N3</v>
      </c>
      <c r="C5" s="234">
        <v>1</v>
      </c>
      <c r="D5" s="211">
        <f>VLOOKUP(A5,Presupuesto!$A$5:$J$58,10,FALSE)</f>
        <v>1269542.2599999998</v>
      </c>
      <c r="E5" s="419"/>
      <c r="F5" s="419"/>
      <c r="G5" s="419"/>
      <c r="H5" s="419"/>
      <c r="I5" s="419"/>
      <c r="J5" s="419"/>
      <c r="K5" s="419"/>
      <c r="L5" s="419"/>
    </row>
    <row r="6" spans="1:12">
      <c r="A6" s="417" t="s">
        <v>106</v>
      </c>
      <c r="B6" s="417"/>
      <c r="C6" s="417"/>
      <c r="D6" s="264">
        <f>SUM(D3:D5)</f>
        <v>1714459.3247732038</v>
      </c>
    </row>
    <row r="7" spans="1:12">
      <c r="A7" s="416" t="s">
        <v>368</v>
      </c>
      <c r="B7" s="416"/>
      <c r="C7" s="416"/>
    </row>
    <row r="8" spans="1:12">
      <c r="A8" s="238" t="s">
        <v>108</v>
      </c>
      <c r="B8" s="239" t="s">
        <v>367</v>
      </c>
      <c r="C8" s="238"/>
    </row>
    <row r="9" spans="1:12">
      <c r="A9" s="240"/>
      <c r="B9" s="241"/>
      <c r="C9" s="240"/>
    </row>
    <row r="10" spans="1:12">
      <c r="A10" s="240"/>
      <c r="B10" s="241"/>
      <c r="C10" s="240"/>
    </row>
    <row r="11" spans="1:12">
      <c r="A11" s="240"/>
      <c r="B11" s="241"/>
      <c r="C11" s="240"/>
    </row>
    <row r="12" spans="1:12">
      <c r="A12" s="240"/>
      <c r="B12" s="241"/>
      <c r="C12" s="240"/>
    </row>
    <row r="13" spans="1:12">
      <c r="A13" s="236"/>
      <c r="B13" s="237"/>
      <c r="C13" s="236"/>
    </row>
    <row r="14" spans="1:12">
      <c r="A14" s="415" t="s">
        <v>369</v>
      </c>
      <c r="B14" s="415"/>
      <c r="C14" s="415"/>
    </row>
    <row r="15" spans="1:12">
      <c r="A15" s="232" t="s">
        <v>108</v>
      </c>
      <c r="B15" s="233" t="s">
        <v>367</v>
      </c>
      <c r="C15" s="232" t="s">
        <v>86</v>
      </c>
    </row>
    <row r="16" spans="1:12">
      <c r="A16" s="234" t="s">
        <v>16</v>
      </c>
      <c r="B16" s="235" t="str">
        <f>VLOOKUP(A16,APU_P!$A$3:$B$59,2,FALSE)</f>
        <v>APERTURA DE EXCAVACION PARA VIGUETA EN RETENIDA RURAL</v>
      </c>
      <c r="C16" s="235">
        <f>VLOOKUP(A16,APU_P!$A$3:$M$56,6,FALSE)</f>
        <v>3</v>
      </c>
      <c r="D16" s="211">
        <f>VLOOKUP(A16,Presupuesto!$A$5:$J$58,10,FALSE)</f>
        <v>92232.969445315204</v>
      </c>
      <c r="E16" s="419" t="s">
        <v>92</v>
      </c>
      <c r="F16" s="419"/>
      <c r="G16" s="419"/>
      <c r="H16" s="419"/>
      <c r="I16" s="419"/>
      <c r="J16" s="419"/>
      <c r="K16" s="419"/>
      <c r="L16" s="419"/>
    </row>
    <row r="17" spans="1:12">
      <c r="A17" s="234" t="s">
        <v>17</v>
      </c>
      <c r="B17" s="235" t="str">
        <f>VLOOKUP(A17,APU_P!$A$3:$B$59,2,FALSE)</f>
        <v>HINCADA, PLOMADA Y ORIENTACIÓN DE POSTE DE 14, 16 Y 18 MTS CON GRUA</v>
      </c>
      <c r="C17" s="235">
        <f>VLOOKUP(A17,APU_P!$A$3:$M$56,6,FALSE)</f>
        <v>1</v>
      </c>
      <c r="D17" s="211">
        <f>VLOOKUP(A17,Presupuesto!$A$5:$J$58,10,FALSE)</f>
        <v>418245.8120393047</v>
      </c>
      <c r="E17" s="419"/>
      <c r="F17" s="419"/>
      <c r="G17" s="419"/>
      <c r="H17" s="419"/>
      <c r="I17" s="419"/>
      <c r="J17" s="419"/>
      <c r="K17" s="419"/>
      <c r="L17" s="419"/>
    </row>
    <row r="18" spans="1:12">
      <c r="A18" s="234" t="s">
        <v>18</v>
      </c>
      <c r="B18" s="235" t="str">
        <f>VLOOKUP(A18,APU_P!$A$3:$B$59,2,FALSE)</f>
        <v>INSTALACION LINE A TIERRA MEDIA TENSION</v>
      </c>
      <c r="C18" s="235">
        <f>VLOOKUP(A18,APU_P!$A$3:$M$56,6,FALSE)</f>
        <v>1</v>
      </c>
      <c r="D18" s="211">
        <f>VLOOKUP(A18,Presupuesto!$A$5:$J$58,10,FALSE)</f>
        <v>143889.32084073493</v>
      </c>
      <c r="E18" s="419"/>
      <c r="F18" s="419"/>
      <c r="G18" s="419"/>
      <c r="H18" s="419"/>
      <c r="I18" s="419"/>
      <c r="J18" s="419"/>
      <c r="K18" s="419"/>
      <c r="L18" s="419"/>
    </row>
    <row r="19" spans="1:12">
      <c r="A19" s="234" t="s">
        <v>19</v>
      </c>
      <c r="B19" s="235" t="str">
        <f>VLOOKUP(A19,APU_P!$A$3:$B$59,2,FALSE)</f>
        <v>INSTALACIÓN DE TEMPLETE CUERDA GUITARRA CON TODOS SUS ACCESORIOS M.T. RURAL</v>
      </c>
      <c r="C19" s="235">
        <f>VLOOKUP(A19,APU_P!$A$3:$M$56,6,FALSE)</f>
        <v>1</v>
      </c>
      <c r="D19" s="211">
        <f>VLOOKUP(A19,Presupuesto!$A$5:$J$58,10,FALSE)</f>
        <v>100479.28682485777</v>
      </c>
      <c r="E19" s="419"/>
      <c r="F19" s="419"/>
      <c r="G19" s="419"/>
      <c r="H19" s="419"/>
      <c r="I19" s="419"/>
      <c r="J19" s="419"/>
      <c r="K19" s="419"/>
      <c r="L19" s="419"/>
    </row>
    <row r="20" spans="1:12">
      <c r="A20" s="234" t="s">
        <v>24</v>
      </c>
      <c r="B20" s="235" t="str">
        <f>VLOOKUP(A20,APU_P!$A$3:$B$59,2,FALSE)</f>
        <v>TRANSPORTE DE POSTE 14 MTS M.T. RURAL DE BODEGA A SITIO CERCANO</v>
      </c>
      <c r="C20" s="235">
        <f>VLOOKUP(A20,APU_P!$A$3:$M$56,6,FALSE)</f>
        <v>1</v>
      </c>
      <c r="D20" s="211">
        <f>VLOOKUP(A20,Presupuesto!$A$5:$J$58,10,FALSE)</f>
        <v>372676.45491597004</v>
      </c>
      <c r="E20" s="419"/>
      <c r="F20" s="419"/>
      <c r="G20" s="419"/>
      <c r="H20" s="419"/>
      <c r="I20" s="419"/>
      <c r="J20" s="419"/>
      <c r="K20" s="419"/>
      <c r="L20" s="419"/>
    </row>
    <row r="21" spans="1:12">
      <c r="A21" s="234" t="s">
        <v>28</v>
      </c>
      <c r="B21" s="235" t="str">
        <f>VLOOKUP(A21,APU_P!$A$3:$B$59,2,FALSE)</f>
        <v>VESTIDA DE ESTRUCTURA TRIFASICA DE RETENCION UN POSTE 13,8 Kv</v>
      </c>
      <c r="C21" s="235">
        <f>VLOOKUP(A21,APU_P!$A$3:$M$56,6,FALSE)</f>
        <v>1</v>
      </c>
      <c r="D21" s="211">
        <f>VLOOKUP(A21,Presupuesto!$A$5:$J$58,10,FALSE)</f>
        <v>136496.98986473065</v>
      </c>
      <c r="E21" s="419"/>
      <c r="F21" s="419"/>
      <c r="G21" s="419"/>
      <c r="H21" s="419"/>
      <c r="I21" s="419"/>
      <c r="J21" s="419"/>
      <c r="K21" s="419"/>
      <c r="L21" s="419"/>
    </row>
    <row r="22" spans="1:12">
      <c r="A22" s="234" t="s">
        <v>30</v>
      </c>
      <c r="B22" s="235" t="str">
        <f>VLOOKUP(A22,APU_P!$A$3:$B$59,2,FALSE)</f>
        <v>VESTIDA DE ESTRUCTURA TRIFASICA DE UN POSTE TIPO RETENCIÓN - 34.5 KV</v>
      </c>
      <c r="C22" s="235">
        <f>VLOOKUP(A22,APU_P!$A$3:$M$56,6,FALSE)</f>
        <v>1</v>
      </c>
      <c r="D22" s="211">
        <f>VLOOKUP(A22,Presupuesto!$A$5:$J$58,10,FALSE)</f>
        <v>339503.99396624288</v>
      </c>
    </row>
    <row r="23" spans="1:12">
      <c r="A23" s="234" t="s">
        <v>31</v>
      </c>
      <c r="B23" s="235" t="str">
        <f>VLOOKUP(A23,APU_P!$A$3:$B$59,2,FALSE)</f>
        <v>VESTIDA ESTRUCTURA CABLE DE GUARDA - RETENCION</v>
      </c>
      <c r="C23" s="235">
        <f>VLOOKUP(A23,APU_P!$A$3:$M$56,6,FALSE)</f>
        <v>1</v>
      </c>
      <c r="D23" s="211">
        <f>VLOOKUP(A23,Presupuesto!$A$5:$J$58,10,FALSE)</f>
        <v>105413.07080696123</v>
      </c>
    </row>
    <row r="24" spans="1:12">
      <c r="A24" s="234" t="s">
        <v>33</v>
      </c>
      <c r="B24" s="235" t="str">
        <f>VLOOKUP(A24,APU_P!$A$3:$B$59,2,FALSE)</f>
        <v>DESVESTIDA ESTRUCTURA DE RETENCION MT RURAL</v>
      </c>
      <c r="C24" s="235">
        <f>VLOOKUP(A24,APU_P!$A$3:$M$56,6,FALSE)</f>
        <v>1</v>
      </c>
      <c r="D24" s="211">
        <f>VLOOKUP(A24,Presupuesto!$A$5:$J$58,10,FALSE)</f>
        <v>143889.32084073493</v>
      </c>
    </row>
    <row r="25" spans="1:12">
      <c r="A25" s="234" t="s">
        <v>35</v>
      </c>
      <c r="B25" s="235" t="str">
        <f>VLOOKUP(A25,APU_P!$A$3:$B$59,2,FALSE)</f>
        <v>DESHINCADA DE POSTES 10, 12 Y 14 mts MT</v>
      </c>
      <c r="C25" s="235">
        <f>VLOOKUP(A25,APU_P!$A$3:$M$56,6,FALSE)</f>
        <v>1</v>
      </c>
      <c r="D25" s="211">
        <f>VLOOKUP(A25,Presupuesto!$A$5:$J$58,10,FALSE)</f>
        <v>527904.54758119991</v>
      </c>
    </row>
    <row r="26" spans="1:12">
      <c r="A26" s="234" t="s">
        <v>36</v>
      </c>
      <c r="B26" s="235" t="str">
        <f>VLOOKUP(A26,APU_P!$A$3:$B$59,2,FALSE)</f>
        <v>INSTALACIÓN DE TEMPLETE SENCILLO CON TODOS SUS ACCESORIOS M.T. RURAL</v>
      </c>
      <c r="C26" s="235">
        <f>VLOOKUP(A26,APU_P!$A$3:$M$56,6,FALSE)</f>
        <v>2</v>
      </c>
      <c r="D26" s="211">
        <f>VLOOKUP(A26,Presupuesto!$A$5:$J$58,10,FALSE)</f>
        <v>86009.275486232043</v>
      </c>
    </row>
    <row r="27" spans="1:12">
      <c r="A27" s="234" t="s">
        <v>37</v>
      </c>
      <c r="B27" s="235" t="e">
        <f>VLOOKUP(A27,APU_P!$A$3:$B$59,2,FALSE)</f>
        <v>#REF!</v>
      </c>
      <c r="C27" s="235">
        <f>VLOOKUP(A27,APU_P!$A$3:$M$56,6,FALSE)</f>
        <v>1</v>
      </c>
      <c r="D27" s="211" t="e">
        <f>VLOOKUP(A27,Presupuesto!$A$5:$J$58,10,FALSE)</f>
        <v>#N/A</v>
      </c>
    </row>
    <row r="28" spans="1:12">
      <c r="A28" s="234" t="s">
        <v>38</v>
      </c>
      <c r="B28" s="235" t="str">
        <f>VLOOKUP(A28,APU_P!$A$3:$B$59,2,FALSE)</f>
        <v>TRANSPORTE DE POSTE RURAL DE SITIO CERCANO A BODEGA EH</v>
      </c>
      <c r="C28" s="235">
        <f>VLOOKUP(A28,APU_P!$A$3:$M$56,6,FALSE)</f>
        <v>1</v>
      </c>
      <c r="D28" s="211">
        <f>VLOOKUP(A28,Presupuesto!$A$5:$J$58,10,FALSE)</f>
        <v>208958.58697274467</v>
      </c>
    </row>
    <row r="29" spans="1:12">
      <c r="A29" s="234" t="s">
        <v>41</v>
      </c>
      <c r="B29" s="235" t="str">
        <f>VLOOKUP(A29,APU_P!$A$3:$B$59,2,FALSE)</f>
        <v xml:space="preserve">DESVESTIDA DE ESTRUCTURA BT EXISTENTE </v>
      </c>
      <c r="C29" s="235">
        <f>VLOOKUP(A29,APU_P!$A$3:$M$56,6,FALSE)</f>
        <v>1</v>
      </c>
      <c r="D29" s="211">
        <f>VLOOKUP(A29,Presupuesto!$A$5:$J$58,10,FALSE)</f>
        <v>65522.47625646551</v>
      </c>
    </row>
    <row r="30" spans="1:12">
      <c r="A30" s="234" t="s">
        <v>42</v>
      </c>
      <c r="B30" s="235" t="str">
        <f>VLOOKUP(A30,APU_P!$A$3:$B$59,2,FALSE)</f>
        <v xml:space="preserve">VESTIDA DE ESTRUCTURA BT </v>
      </c>
      <c r="C30" s="235">
        <f>VLOOKUP(A30,APU_P!$A$3:$M$56,6,FALSE)</f>
        <v>1</v>
      </c>
      <c r="D30" s="211">
        <f>VLOOKUP(A30,Presupuesto!$A$5:$J$58,10,FALSE)</f>
        <v>115509.41669109194</v>
      </c>
    </row>
    <row r="31" spans="1:12" ht="30">
      <c r="A31" s="234" t="s">
        <v>48</v>
      </c>
      <c r="B31" s="235" t="str">
        <f>VLOOKUP(A31,APU_P!$A$3:$B$59,2,FALSE)</f>
        <v>INSTALACIÓN DE PLACAS DE IDENTIFICACIÓN DE PELIGRO RED ENERGIZADA (INCLUYE PLACA EN ACRILICO Y CONECTORES A RED)</v>
      </c>
      <c r="C31" s="235">
        <f>VLOOKUP(A31,APU_P!$A$3:$M$56,6,FALSE)</f>
        <v>1</v>
      </c>
      <c r="D31" s="211">
        <f>VLOOKUP(A31,Presupuesto!$A$5:$J$58,10,FALSE)</f>
        <v>44367.324310453674</v>
      </c>
    </row>
    <row r="32" spans="1:12" ht="30">
      <c r="A32" s="234" t="s">
        <v>49</v>
      </c>
      <c r="B32" s="235" t="str">
        <f>VLOOKUP(A32,APU_P!$A$3:$B$59,2,FALSE)</f>
        <v>INSTALACIÓN DE PLACAS DE IDENTIFICACIÓN DE POSTE, (INCLUYE PLACA DE ALUMINIO, CINTA BAND IT Y HEBILLA)</v>
      </c>
      <c r="C32" s="235">
        <f>VLOOKUP(A32,APU_P!$A$3:$M$56,6,FALSE)</f>
        <v>1</v>
      </c>
      <c r="D32" s="211">
        <f>VLOOKUP(A32,Presupuesto!$A$5:$J$58,10,FALSE)</f>
        <v>37835.81652597092</v>
      </c>
    </row>
    <row r="33" spans="1:12">
      <c r="A33" s="234" t="s">
        <v>59</v>
      </c>
      <c r="B33" s="235" t="str">
        <f>VLOOKUP(A33,APU_P!$A$3:$B$59,2,FALSE)</f>
        <v xml:space="preserve">SUMINISTRO DE MATERIALES PARA LA ESTRUCTURA 560 N2  </v>
      </c>
      <c r="C33" s="235">
        <f>VLOOKUP(A33,APU_P!$A$3:$M$56,6,FALSE)</f>
        <v>1</v>
      </c>
      <c r="D33" s="211">
        <f>VLOOKUP(A33,Presupuesto!$A$5:$J$58,10,FALSE)</f>
        <v>1785713.9400000002</v>
      </c>
    </row>
    <row r="34" spans="1:12">
      <c r="A34" s="234" t="s">
        <v>60</v>
      </c>
      <c r="B34" s="235" t="str">
        <f>VLOOKUP(A34,APU_P!$A$3:$B$59,2,FALSE)</f>
        <v xml:space="preserve">SUMINISTRO DE MATERIALES PARA LA ESTRUCTURA 562 N2  </v>
      </c>
      <c r="C34" s="235">
        <f>VLOOKUP(A34,APU_P!$A$3:$M$56,6,FALSE)</f>
        <v>1</v>
      </c>
      <c r="D34" s="211">
        <f ca="1">VLOOKUP(A34,Presupuesto!$A$5:$J$58,10,FALSE)</f>
        <v>2342879.14</v>
      </c>
    </row>
    <row r="35" spans="1:12" ht="30">
      <c r="A35" s="234" t="s">
        <v>62</v>
      </c>
      <c r="B35" s="235" t="str">
        <f>VLOOKUP(A35,APU_P!$A$3:$B$59,2,FALSE)</f>
        <v xml:space="preserve">SUMINISTRO DE MATERIALES PARA LA ESTRUCTURA DE HILO DE GUARDA INDEPENDIENTE PARA ESTRUCTURA TIPO PASO HG-P  </v>
      </c>
      <c r="C35" s="235">
        <f>VLOOKUP(A35,APU_P!$A$3:$M$56,6,FALSE)</f>
        <v>1</v>
      </c>
      <c r="D35" s="211">
        <f>VLOOKUP(A35,Presupuesto!$A$5:$J$58,10,FALSE)</f>
        <v>149297.15666666668</v>
      </c>
    </row>
    <row r="36" spans="1:12">
      <c r="A36" s="234" t="s">
        <v>65</v>
      </c>
      <c r="B36" s="235" t="str">
        <f>VLOOKUP(A36,APU_P!$A$3:$B$59,2,FALSE)</f>
        <v xml:space="preserve">SUMINISTRO DE MATERIALES PARA LA ESTRUCTURA 619 N1  </v>
      </c>
      <c r="C36" s="235">
        <f>VLOOKUP(A36,APU_P!$A$3:$M$59,6,FALSE)</f>
        <v>1</v>
      </c>
      <c r="D36" s="211">
        <f>VLOOKUP(A36,Presupuesto!$A$5:$J$58,10,FALSE)</f>
        <v>99742.293333333335</v>
      </c>
    </row>
    <row r="37" spans="1:12">
      <c r="A37" s="234" t="s">
        <v>66</v>
      </c>
      <c r="B37" s="235" t="str">
        <f>VLOOKUP(A37,APU_P!$A$3:$B$59,2,FALSE)</f>
        <v xml:space="preserve">SUMINISTRO DE TEMPLETE CUAERDA DE GUITARRA 34.5 KV  </v>
      </c>
      <c r="C37" s="235">
        <f>VLOOKUP(A37,APU_P!$A$3:$M$59,6,FALSE)</f>
        <v>1</v>
      </c>
      <c r="D37" s="211">
        <f>VLOOKUP(A37,Presupuesto!$A$5:$J$58,10,FALSE)</f>
        <v>458854.66000000003</v>
      </c>
    </row>
    <row r="38" spans="1:12">
      <c r="A38" s="234" t="s">
        <v>67</v>
      </c>
      <c r="B38" s="235" t="str">
        <f>VLOOKUP(A38,APU_P!$A$3:$B$59,2,FALSE)</f>
        <v xml:space="preserve">SUMINISTRO DE TEMPLETE DIRECTO A VARILLA DE ANCLAJE 34.5 KV  </v>
      </c>
      <c r="C38" s="235">
        <f>VLOOKUP(A38,APU_P!$A$3:$M$59,6,FALSE)</f>
        <v>2</v>
      </c>
      <c r="D38" s="211">
        <f>VLOOKUP(A38,Presupuesto!$A$5:$J$58,10,FALSE)</f>
        <v>376404.16000000003</v>
      </c>
    </row>
    <row r="39" spans="1:12" ht="27.75" customHeight="1">
      <c r="A39" s="234" t="s">
        <v>68</v>
      </c>
      <c r="B39" s="235" t="str">
        <f>VLOOKUP(A39,APU_P!$A$3:$B$59,2,FALSE)</f>
        <v xml:space="preserve">SUMINISTRO DE SISTEMA DE PUESTA A TIERRA REDES TRIFASICAS CON CABLE DE GUARDA POSTE SENCILLO  </v>
      </c>
      <c r="C39" s="235">
        <f>VLOOKUP(A39,APU_P!$A$3:$M$59,6,FALSE)</f>
        <v>1</v>
      </c>
      <c r="D39" s="211">
        <f>VLOOKUP(A39,Presupuesto!$A$5:$J$58,10,FALSE)</f>
        <v>159930.20666666667</v>
      </c>
    </row>
    <row r="40" spans="1:12">
      <c r="A40" s="234" t="s">
        <v>73</v>
      </c>
      <c r="B40" s="235" t="str">
        <f>VLOOKUP(A40,APU_P!$A$3:$B$59,2,FALSE)</f>
        <v>SUMINISTRO DE POSTE DE CONCRETO DE 14 M X 1050 KGF VIBRADO Y REFORZADO</v>
      </c>
      <c r="C40" s="235">
        <f>VLOOKUP(A40,APU_P!$A$3:$M$59,6,FALSE)</f>
        <v>1</v>
      </c>
      <c r="D40" s="211">
        <f>VLOOKUP(A40,Presupuesto!$A$5:$J$58,10,FALSE)</f>
        <v>3151689</v>
      </c>
    </row>
    <row r="41" spans="1:12">
      <c r="A41" s="418" t="s">
        <v>106</v>
      </c>
      <c r="B41" s="418"/>
      <c r="C41" s="418"/>
      <c r="D41" s="264" t="e">
        <f>SUM(D16:D40)</f>
        <v>#N/A</v>
      </c>
    </row>
    <row r="42" spans="1:12">
      <c r="A42" s="415" t="s">
        <v>370</v>
      </c>
      <c r="B42" s="415"/>
      <c r="C42" s="415"/>
    </row>
    <row r="43" spans="1:12">
      <c r="A43" s="232" t="s">
        <v>108</v>
      </c>
      <c r="B43" s="233" t="s">
        <v>367</v>
      </c>
      <c r="C43" s="232" t="s">
        <v>86</v>
      </c>
    </row>
    <row r="44" spans="1:12">
      <c r="A44" s="234" t="s">
        <v>29</v>
      </c>
      <c r="B44" s="235" t="str">
        <f>VLOOKUP(A44,APU_P!$A$3:$M$56,2,FALSE)</f>
        <v>VESTIDA DE ESTRUCTURA TRIFASICA DE UN POSTE TIPO PASO 34.5 KV</v>
      </c>
      <c r="C44" s="234">
        <f>VLOOKUP(A44,APU_P!$A$3:$M$56,7,FALSE)</f>
        <v>1</v>
      </c>
      <c r="D44" s="211">
        <f>VLOOKUP(A44,Presupuesto!$A$5:$J$58,10,FALSE)</f>
        <v>254627.99547468213</v>
      </c>
      <c r="E44" s="420" t="s">
        <v>94</v>
      </c>
      <c r="F44" s="420"/>
      <c r="G44" s="420"/>
      <c r="H44" s="420"/>
      <c r="I44" s="420"/>
      <c r="J44" s="420"/>
      <c r="K44" s="420"/>
      <c r="L44" s="420"/>
    </row>
    <row r="45" spans="1:12">
      <c r="A45" s="234" t="s">
        <v>32</v>
      </c>
      <c r="B45" s="235" t="str">
        <f>VLOOKUP(A45,APU_P!$A$3:$M$56,2,FALSE)</f>
        <v>VESTIDA ESTRUCTURA CABLE DE GUARDA DE PASO</v>
      </c>
      <c r="C45" s="234">
        <f>VLOOKUP(A45,APU_P!$A$3:$M$56,7,FALSE)</f>
        <v>1</v>
      </c>
      <c r="D45" s="211">
        <f>VLOOKUP(A45,Presupuesto!$A$5:$J$58,10,FALSE)</f>
        <v>92236.436956091071</v>
      </c>
      <c r="E45" s="420"/>
      <c r="F45" s="420"/>
      <c r="G45" s="420"/>
      <c r="H45" s="420"/>
      <c r="I45" s="420"/>
      <c r="J45" s="420"/>
      <c r="K45" s="420"/>
      <c r="L45" s="420"/>
    </row>
    <row r="46" spans="1:12">
      <c r="A46" s="234" t="s">
        <v>58</v>
      </c>
      <c r="B46" s="235" t="str">
        <f>VLOOKUP(A46,APU_P!$A$3:$M$56,2,FALSE)</f>
        <v xml:space="preserve">SUMINISTRO DE MATERIALES PARA LA ESTRUCTURA P103 N3  </v>
      </c>
      <c r="C46" s="234">
        <f>VLOOKUP(A46,APU_P!$A$3:$M$56,7,FALSE)</f>
        <v>1</v>
      </c>
      <c r="D46" s="211">
        <f ca="1">VLOOKUP(A46,Presupuesto!$A$5:$J$58,10,FALSE)</f>
        <v>467060.34</v>
      </c>
      <c r="E46" s="420"/>
      <c r="F46" s="420"/>
      <c r="G46" s="420"/>
      <c r="H46" s="420"/>
      <c r="I46" s="420"/>
      <c r="J46" s="420"/>
      <c r="K46" s="420"/>
      <c r="L46" s="420"/>
    </row>
    <row r="47" spans="1:12" ht="30">
      <c r="A47" s="234" t="s">
        <v>62</v>
      </c>
      <c r="B47" s="235" t="str">
        <f>VLOOKUP(A47,APU_P!$A$3:$M$56,2,FALSE)</f>
        <v xml:space="preserve">SUMINISTRO DE MATERIALES PARA LA ESTRUCTURA DE HILO DE GUARDA INDEPENDIENTE PARA ESTRUCTURA TIPO PASO HG-P  </v>
      </c>
      <c r="C47" s="234">
        <f>VLOOKUP(A47,APU_P!$A$3:$M$56,7,FALSE)</f>
        <v>1</v>
      </c>
      <c r="D47" s="211">
        <f>VLOOKUP(A47,Presupuesto!$A$5:$J$58,10,FALSE)</f>
        <v>149297.15666666668</v>
      </c>
      <c r="E47" s="420"/>
      <c r="F47" s="420"/>
      <c r="G47" s="420"/>
      <c r="H47" s="420"/>
      <c r="I47" s="420"/>
      <c r="J47" s="420"/>
      <c r="K47" s="420"/>
      <c r="L47" s="420"/>
    </row>
    <row r="48" spans="1:12">
      <c r="A48" s="418" t="s">
        <v>106</v>
      </c>
      <c r="B48" s="418"/>
      <c r="C48" s="418"/>
      <c r="D48" s="264">
        <f ca="1">SUM(D44:D47)</f>
        <v>963221.92909743986</v>
      </c>
    </row>
    <row r="49" spans="1:12">
      <c r="A49" s="415" t="s">
        <v>371</v>
      </c>
      <c r="B49" s="415"/>
      <c r="C49" s="415"/>
    </row>
    <row r="50" spans="1:12">
      <c r="A50" s="232" t="s">
        <v>108</v>
      </c>
      <c r="B50" s="233" t="s">
        <v>367</v>
      </c>
      <c r="C50" s="232" t="s">
        <v>86</v>
      </c>
    </row>
    <row r="51" spans="1:12">
      <c r="A51" s="234" t="s">
        <v>16</v>
      </c>
      <c r="B51" s="235" t="str">
        <f>VLOOKUP(A51,APU_P!$A$3:$M$59,2,FALSE)</f>
        <v>APERTURA DE EXCAVACION PARA VIGUETA EN RETENIDA RURAL</v>
      </c>
      <c r="C51" s="234">
        <f>VLOOKUP(A51,APU_P!$A$3:$M$59,8,FALSE)</f>
        <v>2</v>
      </c>
      <c r="D51" s="211">
        <f>VLOOKUP(A51,Presupuesto!$A$5:$J$58,10,FALSE)</f>
        <v>92232.969445315204</v>
      </c>
      <c r="E51" s="419" t="s">
        <v>96</v>
      </c>
      <c r="F51" s="419"/>
      <c r="G51" s="419"/>
      <c r="H51" s="419"/>
      <c r="I51" s="419"/>
      <c r="J51" s="419"/>
      <c r="K51" s="419"/>
      <c r="L51" s="419"/>
    </row>
    <row r="52" spans="1:12">
      <c r="A52" s="234" t="s">
        <v>17</v>
      </c>
      <c r="B52" s="235" t="str">
        <f>VLOOKUP(A52,APU_P!$A$3:$M$59,2,FALSE)</f>
        <v>HINCADA, PLOMADA Y ORIENTACIÓN DE POSTE DE 14, 16 Y 18 MTS CON GRUA</v>
      </c>
      <c r="C52" s="234">
        <f>VLOOKUP(A52,APU_P!$A$3:$M$59,8,FALSE)</f>
        <v>1</v>
      </c>
      <c r="D52" s="211">
        <f>VLOOKUP(A52,Presupuesto!$A$5:$J$58,10,FALSE)</f>
        <v>418245.8120393047</v>
      </c>
      <c r="E52" s="419"/>
      <c r="F52" s="419"/>
      <c r="G52" s="419"/>
      <c r="H52" s="419"/>
      <c r="I52" s="419"/>
      <c r="J52" s="419"/>
      <c r="K52" s="419"/>
      <c r="L52" s="419"/>
    </row>
    <row r="53" spans="1:12">
      <c r="A53" s="234" t="s">
        <v>18</v>
      </c>
      <c r="B53" s="235" t="str">
        <f>VLOOKUP(A53,APU_P!$A$3:$M$59,2,FALSE)</f>
        <v>INSTALACION LINE A TIERRA MEDIA TENSION</v>
      </c>
      <c r="C53" s="234">
        <f>VLOOKUP(A53,APU_P!$A$3:$M$59,8,FALSE)</f>
        <v>1</v>
      </c>
      <c r="D53" s="211">
        <f>VLOOKUP(A53,Presupuesto!$A$5:$J$58,10,FALSE)</f>
        <v>143889.32084073493</v>
      </c>
      <c r="E53" s="419"/>
      <c r="F53" s="419"/>
      <c r="G53" s="419"/>
      <c r="H53" s="419"/>
      <c r="I53" s="419"/>
      <c r="J53" s="419"/>
      <c r="K53" s="419"/>
      <c r="L53" s="419"/>
    </row>
    <row r="54" spans="1:12">
      <c r="A54" s="234" t="s">
        <v>19</v>
      </c>
      <c r="B54" s="235" t="str">
        <f>VLOOKUP(A54,APU_P!$A$3:$M$59,2,FALSE)</f>
        <v>INSTALACIÓN DE TEMPLETE CUERDA GUITARRA CON TODOS SUS ACCESORIOS M.T. RURAL</v>
      </c>
      <c r="C54" s="234">
        <f>VLOOKUP(A54,APU_P!$A$3:$M$59,8,FALSE)</f>
        <v>2</v>
      </c>
      <c r="D54" s="211">
        <f>VLOOKUP(A54,Presupuesto!$A$5:$J$58,10,FALSE)</f>
        <v>100479.28682485777</v>
      </c>
      <c r="E54" s="419"/>
      <c r="F54" s="419"/>
      <c r="G54" s="419"/>
      <c r="H54" s="419"/>
      <c r="I54" s="419"/>
      <c r="J54" s="419"/>
      <c r="K54" s="419"/>
      <c r="L54" s="419"/>
    </row>
    <row r="55" spans="1:12">
      <c r="A55" s="234" t="s">
        <v>24</v>
      </c>
      <c r="B55" s="235" t="str">
        <f>VLOOKUP(A55,APU_P!$A$3:$M$59,2,FALSE)</f>
        <v>TRANSPORTE DE POSTE 14 MTS M.T. RURAL DE BODEGA A SITIO CERCANO</v>
      </c>
      <c r="C55" s="234">
        <f>VLOOKUP(A55,APU_P!$A$3:$M$59,8,FALSE)</f>
        <v>1</v>
      </c>
      <c r="D55" s="211">
        <f>VLOOKUP(A55,Presupuesto!$A$5:$J$58,10,FALSE)</f>
        <v>372676.45491597004</v>
      </c>
      <c r="E55" s="419"/>
      <c r="F55" s="419"/>
      <c r="G55" s="419"/>
      <c r="H55" s="419"/>
      <c r="I55" s="419"/>
      <c r="J55" s="419"/>
      <c r="K55" s="419"/>
      <c r="L55" s="419"/>
    </row>
    <row r="56" spans="1:12">
      <c r="A56" s="234" t="s">
        <v>28</v>
      </c>
      <c r="B56" s="235" t="str">
        <f>VLOOKUP(A56,APU_P!$A$3:$M$59,2,FALSE)</f>
        <v>VESTIDA DE ESTRUCTURA TRIFASICA DE RETENCION UN POSTE 13,8 Kv</v>
      </c>
      <c r="C56" s="234">
        <f>VLOOKUP(A56,APU_P!$A$3:$M$59,8,FALSE)</f>
        <v>1</v>
      </c>
      <c r="D56" s="211">
        <f>VLOOKUP(A56,Presupuesto!$A$5:$J$58,10,FALSE)</f>
        <v>136496.98986473065</v>
      </c>
      <c r="E56" s="419"/>
      <c r="F56" s="419"/>
      <c r="G56" s="419"/>
      <c r="H56" s="419"/>
      <c r="I56" s="419"/>
      <c r="J56" s="419"/>
      <c r="K56" s="419"/>
      <c r="L56" s="419"/>
    </row>
    <row r="57" spans="1:12">
      <c r="A57" s="234" t="s">
        <v>30</v>
      </c>
      <c r="B57" s="235" t="str">
        <f>VLOOKUP(A57,APU_P!$A$3:$M$59,2,FALSE)</f>
        <v>VESTIDA DE ESTRUCTURA TRIFASICA DE UN POSTE TIPO RETENCIÓN - 34.5 KV</v>
      </c>
      <c r="C57" s="234">
        <f>VLOOKUP(A57,APU_P!$A$3:$M$59,8,FALSE)</f>
        <v>1</v>
      </c>
      <c r="D57" s="211">
        <f>VLOOKUP(A57,Presupuesto!$A$5:$J$58,10,FALSE)</f>
        <v>339503.99396624288</v>
      </c>
      <c r="E57" s="419"/>
      <c r="F57" s="419"/>
      <c r="G57" s="419"/>
      <c r="H57" s="419"/>
      <c r="I57" s="419"/>
      <c r="J57" s="419"/>
      <c r="K57" s="419"/>
      <c r="L57" s="419"/>
    </row>
    <row r="58" spans="1:12">
      <c r="A58" s="234" t="s">
        <v>31</v>
      </c>
      <c r="B58" s="235" t="str">
        <f>VLOOKUP(A58,APU_P!$A$3:$M$59,2,FALSE)</f>
        <v>VESTIDA ESTRUCTURA CABLE DE GUARDA - RETENCION</v>
      </c>
      <c r="C58" s="234">
        <f>VLOOKUP(A58,APU_P!$A$3:$M$59,8,FALSE)</f>
        <v>1</v>
      </c>
      <c r="D58" s="211">
        <f>VLOOKUP(A58,Presupuesto!$A$5:$J$58,10,FALSE)</f>
        <v>105413.07080696123</v>
      </c>
      <c r="E58" s="419"/>
      <c r="F58" s="419"/>
      <c r="G58" s="419"/>
      <c r="H58" s="419"/>
      <c r="I58" s="419"/>
      <c r="J58" s="419"/>
      <c r="K58" s="419"/>
      <c r="L58" s="419"/>
    </row>
    <row r="59" spans="1:12">
      <c r="A59" s="234" t="s">
        <v>33</v>
      </c>
      <c r="B59" s="235" t="str">
        <f>VLOOKUP(A59,APU_P!$A$3:$M$59,2,FALSE)</f>
        <v>DESVESTIDA ESTRUCTURA DE RETENCION MT RURAL</v>
      </c>
      <c r="C59" s="234">
        <f>VLOOKUP(A59,APU_P!$A$3:$M$59,8,FALSE)</f>
        <v>1</v>
      </c>
      <c r="D59" s="211">
        <f>VLOOKUP(A59,Presupuesto!$A$5:$J$58,10,FALSE)</f>
        <v>143889.32084073493</v>
      </c>
      <c r="E59" s="419"/>
      <c r="F59" s="419"/>
      <c r="G59" s="419"/>
      <c r="H59" s="419"/>
      <c r="I59" s="419"/>
      <c r="J59" s="419"/>
      <c r="K59" s="419"/>
      <c r="L59" s="419"/>
    </row>
    <row r="60" spans="1:12">
      <c r="A60" s="234" t="s">
        <v>35</v>
      </c>
      <c r="B60" s="235" t="str">
        <f>VLOOKUP(A60,APU_P!$A$3:$M$59,2,FALSE)</f>
        <v>DESHINCADA DE POSTES 10, 12 Y 14 mts MT</v>
      </c>
      <c r="C60" s="234">
        <f>VLOOKUP(A60,APU_P!$A$3:$M$59,8,FALSE)</f>
        <v>1</v>
      </c>
      <c r="D60" s="211">
        <f>VLOOKUP(A60,Presupuesto!$A$5:$J$58,10,FALSE)</f>
        <v>527904.54758119991</v>
      </c>
      <c r="E60" s="419"/>
      <c r="F60" s="419"/>
      <c r="G60" s="419"/>
      <c r="H60" s="419"/>
      <c r="I60" s="419"/>
      <c r="J60" s="419"/>
      <c r="K60" s="419"/>
      <c r="L60" s="419"/>
    </row>
    <row r="61" spans="1:12">
      <c r="A61" s="234" t="s">
        <v>37</v>
      </c>
      <c r="B61" s="235" t="e">
        <f>VLOOKUP(A61,APU_P!$A$3:$M$59,2,FALSE)</f>
        <v>#REF!</v>
      </c>
      <c r="C61" s="234">
        <f>VLOOKUP(A61,APU_P!$A$3:$M$59,8,FALSE)</f>
        <v>1</v>
      </c>
      <c r="D61" s="211" t="e">
        <f>VLOOKUP(A61,Presupuesto!$A$5:$J$58,10,FALSE)</f>
        <v>#N/A</v>
      </c>
      <c r="E61" s="419"/>
      <c r="F61" s="419"/>
      <c r="G61" s="419"/>
      <c r="H61" s="419"/>
      <c r="I61" s="419"/>
      <c r="J61" s="419"/>
      <c r="K61" s="419"/>
      <c r="L61" s="419"/>
    </row>
    <row r="62" spans="1:12">
      <c r="A62" s="234" t="s">
        <v>38</v>
      </c>
      <c r="B62" s="235" t="str">
        <f>VLOOKUP(A62,APU_P!$A$3:$M$59,2,FALSE)</f>
        <v>TRANSPORTE DE POSTE RURAL DE SITIO CERCANO A BODEGA EH</v>
      </c>
      <c r="C62" s="234">
        <f>VLOOKUP(A62,APU_P!$A$3:$M$59,8,FALSE)</f>
        <v>1</v>
      </c>
      <c r="D62" s="211">
        <f>VLOOKUP(A62,Presupuesto!$A$5:$J$58,10,FALSE)</f>
        <v>208958.58697274467</v>
      </c>
    </row>
    <row r="63" spans="1:12">
      <c r="A63" s="234" t="s">
        <v>39</v>
      </c>
      <c r="B63" s="235" t="str">
        <f>VLOOKUP(A63,APU_P!$A$3:$M$59,2,FALSE)</f>
        <v>DESMONTE DE TRANSFORMADOR MONOFASICO</v>
      </c>
      <c r="C63" s="234">
        <f>VLOOKUP(A63,APU_P!$A$3:$M$59,8,FALSE)</f>
        <v>1</v>
      </c>
      <c r="D63" s="211">
        <f>VLOOKUP(A63,Presupuesto!$A$5:$J$58,10,FALSE)</f>
        <v>406908.95598423167</v>
      </c>
    </row>
    <row r="64" spans="1:12">
      <c r="A64" s="234" t="s">
        <v>40</v>
      </c>
      <c r="B64" s="235" t="str">
        <f>VLOOKUP(A64,APU_P!$A$3:$M$59,2,FALSE)</f>
        <v>MONTAJE DE TRANSFORMADOR MONOFASICO CON TODAS SUS PROTECCIONES RURAL</v>
      </c>
      <c r="C64" s="234">
        <f>VLOOKUP(A64,APU_P!$A$3:$M$59,8,FALSE)</f>
        <v>1</v>
      </c>
      <c r="D64" s="211">
        <f>VLOOKUP(A64,Presupuesto!$A$5:$J$58,10,FALSE)</f>
        <v>740083.6678018329</v>
      </c>
    </row>
    <row r="65" spans="1:12">
      <c r="A65" s="234" t="s">
        <v>41</v>
      </c>
      <c r="B65" s="235" t="str">
        <f>VLOOKUP(A65,APU_P!$A$3:$M$59,2,FALSE)</f>
        <v xml:space="preserve">DESVESTIDA DE ESTRUCTURA BT EXISTENTE </v>
      </c>
      <c r="C65" s="234">
        <f>VLOOKUP(A65,APU_P!$A$3:$M$59,8,FALSE)</f>
        <v>1</v>
      </c>
      <c r="D65" s="211">
        <f>VLOOKUP(A65,Presupuesto!$A$5:$J$58,10,FALSE)</f>
        <v>65522.47625646551</v>
      </c>
    </row>
    <row r="66" spans="1:12">
      <c r="A66" s="234" t="s">
        <v>42</v>
      </c>
      <c r="B66" s="235" t="str">
        <f>VLOOKUP(A66,APU_P!$A$3:$M$59,2,FALSE)</f>
        <v xml:space="preserve">VESTIDA DE ESTRUCTURA BT </v>
      </c>
      <c r="C66" s="234">
        <f>VLOOKUP(A66,APU_P!$A$3:$M$59,8,FALSE)</f>
        <v>1</v>
      </c>
      <c r="D66" s="211">
        <f>VLOOKUP(A66,Presupuesto!$A$5:$J$58,10,FALSE)</f>
        <v>115509.41669109194</v>
      </c>
    </row>
    <row r="67" spans="1:12" ht="30">
      <c r="A67" s="234" t="s">
        <v>48</v>
      </c>
      <c r="B67" s="235" t="str">
        <f>VLOOKUP(A67,APU_P!$A$3:$M$59,2,FALSE)</f>
        <v>INSTALACIÓN DE PLACAS DE IDENTIFICACIÓN DE PELIGRO RED ENERGIZADA (INCLUYE PLACA EN ACRILICO Y CONECTORES A RED)</v>
      </c>
      <c r="C67" s="234">
        <f>VLOOKUP(A67,APU_P!$A$3:$M$59,8,FALSE)</f>
        <v>1</v>
      </c>
      <c r="D67" s="211">
        <f>VLOOKUP(A67,Presupuesto!$A$5:$J$58,10,FALSE)</f>
        <v>44367.324310453674</v>
      </c>
    </row>
    <row r="68" spans="1:12" ht="30">
      <c r="A68" s="234" t="s">
        <v>49</v>
      </c>
      <c r="B68" s="235" t="str">
        <f>VLOOKUP(A68,APU_P!$A$3:$M$59,2,FALSE)</f>
        <v>INSTALACIÓN DE PLACAS DE IDENTIFICACIÓN DE POSTE, (INCLUYE PLACA DE ALUMINIO, CINTA BAND IT Y HEBILLA)</v>
      </c>
      <c r="C68" s="234">
        <f>VLOOKUP(A68,APU_P!$A$3:$M$59,8,FALSE)</f>
        <v>1</v>
      </c>
      <c r="D68" s="211">
        <f>VLOOKUP(A68,Presupuesto!$A$5:$J$58,10,FALSE)</f>
        <v>37835.81652597092</v>
      </c>
    </row>
    <row r="69" spans="1:12">
      <c r="A69" s="234" t="s">
        <v>61</v>
      </c>
      <c r="B69" s="235" t="str">
        <f>VLOOKUP(A69,APU_P!$A$3:$M$59,2,FALSE)</f>
        <v xml:space="preserve">SUMINISTRO DE MATERIALES PARA LA ESTRUCTURA 580 N2  </v>
      </c>
      <c r="C69" s="234">
        <f>VLOOKUP(A69,APU_P!$A$3:$M$59,8,FALSE)</f>
        <v>1</v>
      </c>
      <c r="D69" s="211">
        <f>VLOOKUP(A69,Presupuesto!$A$5:$J$58,10,FALSE)</f>
        <v>2232316.8366666664</v>
      </c>
    </row>
    <row r="70" spans="1:12" ht="30">
      <c r="A70" s="234" t="s">
        <v>63</v>
      </c>
      <c r="B70" s="235" t="str">
        <f>VLOOKUP(A70,APU_P!$A$3:$M$59,2,FALSE)</f>
        <v xml:space="preserve">SUMINISTRO DE MATERIALES PARA LA ESTRUCTURA DE HILO DE GUARDA INDEPENDIENTE PARA ESTRUCTURA TIPO RETENCIÓN HG-R  </v>
      </c>
      <c r="C70" s="234">
        <f>VLOOKUP(A70,APU_P!$A$3:$M$59,8,FALSE)</f>
        <v>1</v>
      </c>
      <c r="D70" s="211">
        <f>VLOOKUP(A70,Presupuesto!$A$5:$J$58,10,FALSE)</f>
        <v>119338.99666666666</v>
      </c>
    </row>
    <row r="71" spans="1:12">
      <c r="A71" s="234" t="s">
        <v>64</v>
      </c>
      <c r="B71" s="235" t="str">
        <f>VLOOKUP(A71,APU_P!$A$3:$M$59,2,FALSE)</f>
        <v>SUMINISTRO DE MATERIALES PARA LA ESTRUCTURA 555 N3</v>
      </c>
      <c r="C71" s="234">
        <f>VLOOKUP(A71,APU_P!$A$3:$M$59,8,FALSE)</f>
        <v>2</v>
      </c>
      <c r="D71" s="211">
        <f>VLOOKUP(A71,Presupuesto!$A$5:$J$58,10,FALSE)</f>
        <v>1269542.2599999998</v>
      </c>
    </row>
    <row r="72" spans="1:12">
      <c r="A72" s="234" t="s">
        <v>66</v>
      </c>
      <c r="B72" s="235" t="str">
        <f>VLOOKUP(A72,APU_P!$A$3:$M$59,2,FALSE)</f>
        <v xml:space="preserve">SUMINISTRO DE TEMPLETE CUAERDA DE GUITARRA 34.5 KV  </v>
      </c>
      <c r="C72" s="234">
        <f>VLOOKUP(A72,APU_P!$A$3:$M$59,8,FALSE)</f>
        <v>2</v>
      </c>
      <c r="D72" s="211">
        <f>VLOOKUP(A72,Presupuesto!$A$5:$J$58,10,FALSE)</f>
        <v>458854.66000000003</v>
      </c>
    </row>
    <row r="73" spans="1:12" ht="30">
      <c r="A73" s="234" t="s">
        <v>68</v>
      </c>
      <c r="B73" s="235" t="str">
        <f>VLOOKUP(A73,APU_P!$A$3:$M$59,2,FALSE)</f>
        <v xml:space="preserve">SUMINISTRO DE SISTEMA DE PUESTA A TIERRA REDES TRIFASICAS CON CABLE DE GUARDA POSTE SENCILLO  </v>
      </c>
      <c r="C73" s="234">
        <f>VLOOKUP(A73,APU_P!$A$3:$M$59,8,FALSE)</f>
        <v>1</v>
      </c>
      <c r="D73" s="211">
        <f>VLOOKUP(A73,Presupuesto!$A$5:$J$58,10,FALSE)</f>
        <v>159930.20666666667</v>
      </c>
    </row>
    <row r="74" spans="1:12">
      <c r="A74" s="234" t="s">
        <v>74</v>
      </c>
      <c r="B74" s="235" t="str">
        <f>VLOOKUP(A74,APU_P!$A$3:$M$59,2,FALSE)</f>
        <v>SUMINISTRO DE POSTE DE CONCRETO DE 16 M X 1350 KGF VIBRADO Y REFORZADO</v>
      </c>
      <c r="C74" s="234">
        <f>VLOOKUP(A74,APU_P!$A$3:$M$59,8,FALSE)</f>
        <v>1</v>
      </c>
      <c r="D74" s="211">
        <f>VLOOKUP(A74,Presupuesto!$A$5:$J$58,10,FALSE)</f>
        <v>4801050.37</v>
      </c>
    </row>
    <row r="75" spans="1:12">
      <c r="A75" s="418" t="s">
        <v>106</v>
      </c>
      <c r="B75" s="418"/>
      <c r="C75" s="418"/>
      <c r="D75" s="264" t="e">
        <f>SUM(D51:D74)</f>
        <v>#N/A</v>
      </c>
    </row>
    <row r="76" spans="1:12">
      <c r="A76" s="415" t="s">
        <v>372</v>
      </c>
      <c r="B76" s="415"/>
      <c r="C76" s="415"/>
    </row>
    <row r="77" spans="1:12">
      <c r="A77" s="232" t="s">
        <v>108</v>
      </c>
      <c r="B77" s="233" t="s">
        <v>367</v>
      </c>
      <c r="C77" s="232" t="s">
        <v>86</v>
      </c>
    </row>
    <row r="78" spans="1:12">
      <c r="A78" s="234" t="s">
        <v>15</v>
      </c>
      <c r="B78" s="235" t="str">
        <f>VLOOKUP(A78,APU_P!$A$3:$M$59,2,FALSE)</f>
        <v>APERTURA DE EXCAVACION POSTE DE 14 MTS M.T. RURAL</v>
      </c>
      <c r="C78" s="234">
        <f>VLOOKUP(A78,APU_P!$A$3:$M$59,9,FALSE)</f>
        <v>1</v>
      </c>
      <c r="D78" s="211">
        <f>VLOOKUP(A78,Presupuesto!$A$5:$J$58,10,FALSE)</f>
        <v>208106.48705532332</v>
      </c>
      <c r="E78" s="419" t="s">
        <v>98</v>
      </c>
      <c r="F78" s="419"/>
      <c r="G78" s="419"/>
      <c r="H78" s="419"/>
      <c r="I78" s="419"/>
      <c r="J78" s="419"/>
      <c r="K78" s="419"/>
      <c r="L78" s="419"/>
    </row>
    <row r="79" spans="1:12">
      <c r="A79" s="234" t="s">
        <v>16</v>
      </c>
      <c r="B79" s="235" t="str">
        <f>VLOOKUP(A79,APU_P!$A$3:$M$59,2,FALSE)</f>
        <v>APERTURA DE EXCAVACION PARA VIGUETA EN RETENIDA RURAL</v>
      </c>
      <c r="C79" s="234">
        <f>VLOOKUP(A79,APU_P!$A$3:$M$59,9,FALSE)</f>
        <v>2</v>
      </c>
      <c r="D79" s="211">
        <f>VLOOKUP(A79,Presupuesto!$A$5:$J$58,10,FALSE)</f>
        <v>92232.969445315204</v>
      </c>
      <c r="E79" s="419"/>
      <c r="F79" s="419"/>
      <c r="G79" s="419"/>
      <c r="H79" s="419"/>
      <c r="I79" s="419"/>
      <c r="J79" s="419"/>
      <c r="K79" s="419"/>
      <c r="L79" s="419"/>
    </row>
    <row r="80" spans="1:12">
      <c r="A80" s="234" t="s">
        <v>17</v>
      </c>
      <c r="B80" s="235" t="str">
        <f>VLOOKUP(A80,APU_P!$A$3:$M$59,2,FALSE)</f>
        <v>HINCADA, PLOMADA Y ORIENTACIÓN DE POSTE DE 14, 16 Y 18 MTS CON GRUA</v>
      </c>
      <c r="C80" s="234">
        <f>VLOOKUP(A80,APU_P!$A$3:$M$59,9,FALSE)</f>
        <v>1</v>
      </c>
      <c r="D80" s="211">
        <f>VLOOKUP(A80,Presupuesto!$A$5:$J$58,10,FALSE)</f>
        <v>418245.8120393047</v>
      </c>
      <c r="E80" s="419"/>
      <c r="F80" s="419"/>
      <c r="G80" s="419"/>
      <c r="H80" s="419"/>
      <c r="I80" s="419"/>
      <c r="J80" s="419"/>
      <c r="K80" s="419"/>
      <c r="L80" s="419"/>
    </row>
    <row r="81" spans="1:12">
      <c r="A81" s="234" t="s">
        <v>18</v>
      </c>
      <c r="B81" s="235" t="str">
        <f>VLOOKUP(A81,APU_P!$A$3:$M$59,2,FALSE)</f>
        <v>INSTALACION LINE A TIERRA MEDIA TENSION</v>
      </c>
      <c r="C81" s="234">
        <f>VLOOKUP(A81,APU_P!$A$3:$M$59,9,FALSE)</f>
        <v>1</v>
      </c>
      <c r="D81" s="211">
        <f>VLOOKUP(A81,Presupuesto!$A$5:$J$58,10,FALSE)</f>
        <v>143889.32084073493</v>
      </c>
      <c r="E81" s="419"/>
      <c r="F81" s="419"/>
      <c r="G81" s="419"/>
      <c r="H81" s="419"/>
      <c r="I81" s="419"/>
      <c r="J81" s="419"/>
      <c r="K81" s="419"/>
      <c r="L81" s="419"/>
    </row>
    <row r="82" spans="1:12">
      <c r="A82" s="234" t="s">
        <v>24</v>
      </c>
      <c r="B82" s="235" t="str">
        <f>VLOOKUP(A82,APU_P!$A$3:$M$59,2,FALSE)</f>
        <v>TRANSPORTE DE POSTE 14 MTS M.T. RURAL DE BODEGA A SITIO CERCANO</v>
      </c>
      <c r="C82" s="234">
        <f>VLOOKUP(A82,APU_P!$A$3:$M$59,9,FALSE)</f>
        <v>1</v>
      </c>
      <c r="D82" s="211">
        <f>VLOOKUP(A82,Presupuesto!$A$5:$J$58,10,FALSE)</f>
        <v>372676.45491597004</v>
      </c>
      <c r="E82" s="419"/>
      <c r="F82" s="419"/>
      <c r="G82" s="419"/>
      <c r="H82" s="419"/>
      <c r="I82" s="419"/>
      <c r="J82" s="419"/>
      <c r="K82" s="419"/>
      <c r="L82" s="419"/>
    </row>
    <row r="83" spans="1:12">
      <c r="A83" s="234" t="s">
        <v>27</v>
      </c>
      <c r="B83" s="235" t="str">
        <f>VLOOKUP(A83,APU_P!$A$3:$M$59,2,FALSE)</f>
        <v>VESTIDA DE ESTRUCTURA TRIFASICA DE PASO UN POSTE 13,8kV</v>
      </c>
      <c r="C83" s="234">
        <f>VLOOKUP(A83,APU_P!$A$3:$M$59,9,FALSE)</f>
        <v>1</v>
      </c>
      <c r="D83" s="211">
        <f>VLOOKUP(A83,Presupuesto!$A$5:$J$58,10,FALSE)</f>
        <v>102381.26740867729</v>
      </c>
      <c r="E83" s="419"/>
      <c r="F83" s="419"/>
      <c r="G83" s="419"/>
      <c r="H83" s="419"/>
      <c r="I83" s="419"/>
      <c r="J83" s="419"/>
      <c r="K83" s="419"/>
      <c r="L83" s="419"/>
    </row>
    <row r="84" spans="1:12">
      <c r="A84" s="234" t="s">
        <v>29</v>
      </c>
      <c r="B84" s="235" t="str">
        <f>VLOOKUP(A84,APU_P!$A$3:$M$59,2,FALSE)</f>
        <v>VESTIDA DE ESTRUCTURA TRIFASICA DE UN POSTE TIPO PASO 34.5 KV</v>
      </c>
      <c r="C84" s="234">
        <f>VLOOKUP(A84,APU_P!$A$3:$M$59,9,FALSE)</f>
        <v>1</v>
      </c>
      <c r="D84" s="211">
        <f>VLOOKUP(A84,Presupuesto!$A$5:$J$58,10,FALSE)</f>
        <v>254627.99547468213</v>
      </c>
      <c r="E84" s="419"/>
      <c r="F84" s="419"/>
      <c r="G84" s="419"/>
      <c r="H84" s="419"/>
      <c r="I84" s="419"/>
      <c r="J84" s="419"/>
      <c r="K84" s="419"/>
      <c r="L84" s="419"/>
    </row>
    <row r="85" spans="1:12">
      <c r="A85" s="234" t="s">
        <v>32</v>
      </c>
      <c r="B85" s="235" t="str">
        <f>VLOOKUP(A85,APU_P!$A$3:$M$59,2,FALSE)</f>
        <v>VESTIDA ESTRUCTURA CABLE DE GUARDA DE PASO</v>
      </c>
      <c r="C85" s="234">
        <f>VLOOKUP(A85,APU_P!$A$3:$M$59,9,FALSE)</f>
        <v>1</v>
      </c>
      <c r="D85" s="211">
        <f>VLOOKUP(A85,Presupuesto!$A$5:$J$58,10,FALSE)</f>
        <v>92236.436956091071</v>
      </c>
      <c r="E85" s="419"/>
      <c r="F85" s="419"/>
      <c r="G85" s="419"/>
      <c r="H85" s="419"/>
      <c r="I85" s="419"/>
      <c r="J85" s="419"/>
      <c r="K85" s="419"/>
      <c r="L85" s="419"/>
    </row>
    <row r="86" spans="1:12">
      <c r="A86" s="234" t="s">
        <v>36</v>
      </c>
      <c r="B86" s="235" t="str">
        <f>VLOOKUP(A86,APU_P!$A$3:$M$59,2,FALSE)</f>
        <v>INSTALACIÓN DE TEMPLETE SENCILLO CON TODOS SUS ACCESORIOS M.T. RURAL</v>
      </c>
      <c r="C86" s="234">
        <f>VLOOKUP(A86,APU_P!$A$3:$M$59,9,FALSE)</f>
        <v>2</v>
      </c>
      <c r="D86" s="211">
        <f>VLOOKUP(A86,Presupuesto!$A$5:$J$58,10,FALSE)</f>
        <v>86009.275486232043</v>
      </c>
      <c r="E86" s="419"/>
      <c r="F86" s="419"/>
      <c r="G86" s="419"/>
      <c r="H86" s="419"/>
      <c r="I86" s="419"/>
      <c r="J86" s="419"/>
      <c r="K86" s="419"/>
      <c r="L86" s="419"/>
    </row>
    <row r="87" spans="1:12" ht="30">
      <c r="A87" s="234" t="s">
        <v>48</v>
      </c>
      <c r="B87" s="235" t="str">
        <f>VLOOKUP(A87,APU_P!$A$3:$M$59,2,FALSE)</f>
        <v>INSTALACIÓN DE PLACAS DE IDENTIFICACIÓN DE PELIGRO RED ENERGIZADA (INCLUYE PLACA EN ACRILICO Y CONECTORES A RED)</v>
      </c>
      <c r="C87" s="234">
        <f>VLOOKUP(A87,APU_P!$A$3:$M$59,9,FALSE)</f>
        <v>1</v>
      </c>
      <c r="D87" s="211">
        <f>VLOOKUP(A87,Presupuesto!$A$5:$J$58,10,FALSE)</f>
        <v>44367.324310453674</v>
      </c>
    </row>
    <row r="88" spans="1:12" ht="30">
      <c r="A88" s="234" t="s">
        <v>49</v>
      </c>
      <c r="B88" s="235" t="str">
        <f>VLOOKUP(A88,APU_P!$A$3:$M$59,2,FALSE)</f>
        <v>INSTALACIÓN DE PLACAS DE IDENTIFICACIÓN DE POSTE, (INCLUYE PLACA DE ALUMINIO, CINTA BAND IT Y HEBILLA)</v>
      </c>
      <c r="C88" s="234">
        <f>VLOOKUP(A88,APU_P!$A$3:$M$59,9,FALSE)</f>
        <v>1</v>
      </c>
      <c r="D88" s="211">
        <f>VLOOKUP(A88,Presupuesto!$A$5:$J$58,10,FALSE)</f>
        <v>37835.81652597092</v>
      </c>
    </row>
    <row r="89" spans="1:12">
      <c r="A89" s="234" t="s">
        <v>57</v>
      </c>
      <c r="B89" s="235" t="str">
        <f>VLOOKUP(A89,APU_P!$A$3:$M$59,2,FALSE)</f>
        <v xml:space="preserve">SUMINISTRO DE MATERIALES PARA LA ESTRUCTURA P103 N2  </v>
      </c>
      <c r="C89" s="234">
        <f>VLOOKUP(A89,APU_P!$A$3:$M$59,9,FALSE)</f>
        <v>1</v>
      </c>
      <c r="D89" s="211">
        <f>VLOOKUP(A89,Presupuesto!$A$5:$J$58,10,FALSE)</f>
        <v>429643.28</v>
      </c>
    </row>
    <row r="90" spans="1:12">
      <c r="A90" s="234" t="s">
        <v>58</v>
      </c>
      <c r="B90" s="235" t="str">
        <f>VLOOKUP(A90,APU_P!$A$3:$M$59,2,FALSE)</f>
        <v xml:space="preserve">SUMINISTRO DE MATERIALES PARA LA ESTRUCTURA P103 N3  </v>
      </c>
      <c r="C90" s="234">
        <f>VLOOKUP(A90,APU_P!$A$3:$M$59,9,FALSE)</f>
        <v>1</v>
      </c>
      <c r="D90" s="211">
        <f ca="1">VLOOKUP(A90,Presupuesto!$A$5:$J$58,10,FALSE)</f>
        <v>467060.34</v>
      </c>
    </row>
    <row r="91" spans="1:12" ht="30">
      <c r="A91" s="234" t="s">
        <v>62</v>
      </c>
      <c r="B91" s="235" t="str">
        <f>VLOOKUP(A91,APU_P!$A$3:$M$59,2,FALSE)</f>
        <v xml:space="preserve">SUMINISTRO DE MATERIALES PARA LA ESTRUCTURA DE HILO DE GUARDA INDEPENDIENTE PARA ESTRUCTURA TIPO PASO HG-P  </v>
      </c>
      <c r="C91" s="234">
        <f>VLOOKUP(A91,APU_P!$A$3:$M$59,9,FALSE)</f>
        <v>1</v>
      </c>
      <c r="D91" s="211">
        <f>VLOOKUP(A91,Presupuesto!$A$5:$J$58,10,FALSE)</f>
        <v>149297.15666666668</v>
      </c>
    </row>
    <row r="92" spans="1:12">
      <c r="A92" s="234" t="s">
        <v>67</v>
      </c>
      <c r="B92" s="235" t="str">
        <f>VLOOKUP(A92,APU_P!$A$3:$M$59,2,FALSE)</f>
        <v xml:space="preserve">SUMINISTRO DE TEMPLETE DIRECTO A VARILLA DE ANCLAJE 34.5 KV  </v>
      </c>
      <c r="C92" s="234">
        <f>VLOOKUP(A92,APU_P!$A$3:$M$59,9,FALSE)</f>
        <v>2</v>
      </c>
      <c r="D92" s="211">
        <f>VLOOKUP(A92,Presupuesto!$A$5:$J$58,10,FALSE)</f>
        <v>376404.16000000003</v>
      </c>
    </row>
    <row r="93" spans="1:12" ht="30">
      <c r="A93" s="234" t="s">
        <v>68</v>
      </c>
      <c r="B93" s="235" t="str">
        <f>VLOOKUP(A93,APU_P!$A$3:$M$59,2,FALSE)</f>
        <v xml:space="preserve">SUMINISTRO DE SISTEMA DE PUESTA A TIERRA REDES TRIFASICAS CON CABLE DE GUARDA POSTE SENCILLO  </v>
      </c>
      <c r="C93" s="234">
        <f>VLOOKUP(A93,APU_P!$A$3:$M$59,9,FALSE)</f>
        <v>1</v>
      </c>
      <c r="D93" s="211">
        <f>VLOOKUP(A93,Presupuesto!$A$5:$J$58,10,FALSE)</f>
        <v>159930.20666666667</v>
      </c>
    </row>
    <row r="94" spans="1:12">
      <c r="A94" s="234" t="s">
        <v>72</v>
      </c>
      <c r="B94" s="235" t="str">
        <f>VLOOKUP(A94,APU_P!$A$3:$M$59,2,FALSE)</f>
        <v>SUMINISTRO DE POSTE DE CONCRETO DE 14 M X 750 KGF VIBRADO Y REFORZADO</v>
      </c>
      <c r="C94" s="234">
        <f>VLOOKUP(A94,APU_P!$A$3:$M$59,9,FALSE)</f>
        <v>1</v>
      </c>
      <c r="D94" s="211">
        <f>VLOOKUP(A94,Presupuesto!$A$5:$J$58,10,FALSE)</f>
        <v>2178445</v>
      </c>
    </row>
    <row r="95" spans="1:12">
      <c r="A95" s="418" t="s">
        <v>106</v>
      </c>
      <c r="B95" s="418"/>
      <c r="C95" s="418"/>
      <c r="D95" s="264">
        <f ca="1">SUM(D78:D94)</f>
        <v>5613389.3037920892</v>
      </c>
    </row>
    <row r="96" spans="1:12">
      <c r="A96" s="415" t="s">
        <v>373</v>
      </c>
      <c r="B96" s="415"/>
      <c r="C96" s="415"/>
    </row>
    <row r="97" spans="1:12">
      <c r="A97" s="232" t="s">
        <v>108</v>
      </c>
      <c r="B97" s="233" t="s">
        <v>367</v>
      </c>
      <c r="C97" s="232" t="s">
        <v>86</v>
      </c>
      <c r="E97" s="419" t="s">
        <v>100</v>
      </c>
      <c r="F97" s="419"/>
      <c r="G97" s="419"/>
      <c r="H97" s="419"/>
      <c r="I97" s="419"/>
      <c r="J97" s="419"/>
      <c r="K97" s="419"/>
      <c r="L97" s="419"/>
    </row>
    <row r="98" spans="1:12">
      <c r="A98" s="234" t="s">
        <v>15</v>
      </c>
      <c r="B98" s="235" t="str">
        <f>VLOOKUP(A98,APU_P!$A$3:$M$59,2,FALSE)</f>
        <v>APERTURA DE EXCAVACION POSTE DE 14 MTS M.T. RURAL</v>
      </c>
      <c r="C98" s="234">
        <f>VLOOKUP(A98,APU_P!$A$3:$M$59,10,FALSE)</f>
        <v>1</v>
      </c>
      <c r="D98" s="211">
        <f>VLOOKUP(A98,Presupuesto!$A$5:$J$58,10,FALSE)</f>
        <v>208106.48705532332</v>
      </c>
      <c r="E98" s="419"/>
      <c r="F98" s="419"/>
      <c r="G98" s="419"/>
      <c r="H98" s="419"/>
      <c r="I98" s="419"/>
      <c r="J98" s="419"/>
      <c r="K98" s="419"/>
      <c r="L98" s="419"/>
    </row>
    <row r="99" spans="1:12">
      <c r="A99" s="234" t="s">
        <v>16</v>
      </c>
      <c r="B99" s="235" t="str">
        <f>VLOOKUP(A99,APU_P!$A$3:$M$59,2,FALSE)</f>
        <v>APERTURA DE EXCAVACION PARA VIGUETA EN RETENIDA RURAL</v>
      </c>
      <c r="C99" s="234">
        <f>VLOOKUP(A99,APU_P!$A$3:$M$59,10,FALSE)</f>
        <v>2</v>
      </c>
      <c r="D99" s="211">
        <f>VLOOKUP(A99,Presupuesto!$A$5:$J$58,10,FALSE)</f>
        <v>92232.969445315204</v>
      </c>
      <c r="E99" s="419"/>
      <c r="F99" s="419"/>
      <c r="G99" s="419"/>
      <c r="H99" s="419"/>
      <c r="I99" s="419"/>
      <c r="J99" s="419"/>
      <c r="K99" s="419"/>
      <c r="L99" s="419"/>
    </row>
    <row r="100" spans="1:12">
      <c r="A100" s="234" t="s">
        <v>17</v>
      </c>
      <c r="B100" s="235" t="str">
        <f>VLOOKUP(A100,APU_P!$A$3:$M$59,2,FALSE)</f>
        <v>HINCADA, PLOMADA Y ORIENTACIÓN DE POSTE DE 14, 16 Y 18 MTS CON GRUA</v>
      </c>
      <c r="C100" s="234">
        <f>VLOOKUP(A100,APU_P!$A$3:$M$59,10,FALSE)</f>
        <v>1</v>
      </c>
      <c r="D100" s="211">
        <f>VLOOKUP(A100,Presupuesto!$A$5:$J$58,10,FALSE)</f>
        <v>418245.8120393047</v>
      </c>
      <c r="E100" s="419"/>
      <c r="F100" s="419"/>
      <c r="G100" s="419"/>
      <c r="H100" s="419"/>
      <c r="I100" s="419"/>
      <c r="J100" s="419"/>
      <c r="K100" s="419"/>
      <c r="L100" s="419"/>
    </row>
    <row r="101" spans="1:12">
      <c r="A101" s="234" t="s">
        <v>18</v>
      </c>
      <c r="B101" s="235" t="str">
        <f>VLOOKUP(A101,APU_P!$A$3:$M$59,2,FALSE)</f>
        <v>INSTALACION LINE A TIERRA MEDIA TENSION</v>
      </c>
      <c r="C101" s="234">
        <f>VLOOKUP(A101,APU_P!$A$3:$M$59,10,FALSE)</f>
        <v>1</v>
      </c>
      <c r="D101" s="211">
        <f>VLOOKUP(A101,Presupuesto!$A$5:$J$58,10,FALSE)</f>
        <v>143889.32084073493</v>
      </c>
      <c r="E101" s="419"/>
      <c r="F101" s="419"/>
      <c r="G101" s="419"/>
      <c r="H101" s="419"/>
      <c r="I101" s="419"/>
      <c r="J101" s="419"/>
      <c r="K101" s="419"/>
      <c r="L101" s="419"/>
    </row>
    <row r="102" spans="1:12">
      <c r="A102" s="234" t="s">
        <v>24</v>
      </c>
      <c r="B102" s="235" t="str">
        <f>VLOOKUP(A102,APU_P!$A$3:$M$59,2,FALSE)</f>
        <v>TRANSPORTE DE POSTE 14 MTS M.T. RURAL DE BODEGA A SITIO CERCANO</v>
      </c>
      <c r="C102" s="234">
        <f>VLOOKUP(A102,APU_P!$A$3:$M$59,10,FALSE)</f>
        <v>1</v>
      </c>
      <c r="D102" s="211">
        <f>VLOOKUP(A102,Presupuesto!$A$5:$J$58,10,FALSE)</f>
        <v>372676.45491597004</v>
      </c>
      <c r="E102" s="419"/>
      <c r="F102" s="419"/>
      <c r="G102" s="419"/>
      <c r="H102" s="419"/>
      <c r="I102" s="419"/>
      <c r="J102" s="419"/>
      <c r="K102" s="419"/>
      <c r="L102" s="419"/>
    </row>
    <row r="103" spans="1:12">
      <c r="A103" s="234" t="s">
        <v>27</v>
      </c>
      <c r="B103" s="235" t="str">
        <f>VLOOKUP(A103,APU_P!$A$3:$M$59,2,FALSE)</f>
        <v>VESTIDA DE ESTRUCTURA TRIFASICA DE PASO UN POSTE 13,8kV</v>
      </c>
      <c r="C103" s="234">
        <f>VLOOKUP(A103,APU_P!$A$3:$M$59,10,FALSE)</f>
        <v>1</v>
      </c>
      <c r="D103" s="211">
        <f>VLOOKUP(A103,Presupuesto!$A$5:$J$58,10,FALSE)</f>
        <v>102381.26740867729</v>
      </c>
      <c r="E103" s="419"/>
      <c r="F103" s="419"/>
      <c r="G103" s="419"/>
      <c r="H103" s="419"/>
      <c r="I103" s="419"/>
      <c r="J103" s="419"/>
      <c r="K103" s="419"/>
      <c r="L103" s="419"/>
    </row>
    <row r="104" spans="1:12">
      <c r="A104" s="234" t="s">
        <v>29</v>
      </c>
      <c r="B104" s="235" t="str">
        <f>VLOOKUP(A104,APU_P!$A$3:$M$59,2,FALSE)</f>
        <v>VESTIDA DE ESTRUCTURA TRIFASICA DE UN POSTE TIPO PASO 34.5 KV</v>
      </c>
      <c r="C104" s="234">
        <f>VLOOKUP(A104,APU_P!$A$3:$M$59,10,FALSE)</f>
        <v>1</v>
      </c>
      <c r="D104" s="211">
        <f>VLOOKUP(A104,Presupuesto!$A$5:$J$58,10,FALSE)</f>
        <v>254627.99547468213</v>
      </c>
      <c r="E104" s="419"/>
      <c r="F104" s="419"/>
      <c r="G104" s="419"/>
      <c r="H104" s="419"/>
      <c r="I104" s="419"/>
      <c r="J104" s="419"/>
      <c r="K104" s="419"/>
      <c r="L104" s="419"/>
    </row>
    <row r="105" spans="1:12">
      <c r="A105" s="234" t="s">
        <v>32</v>
      </c>
      <c r="B105" s="235" t="str">
        <f>VLOOKUP(A105,APU_P!$A$3:$M$59,2,FALSE)</f>
        <v>VESTIDA ESTRUCTURA CABLE DE GUARDA DE PASO</v>
      </c>
      <c r="C105" s="234">
        <f>VLOOKUP(A105,APU_P!$A$3:$M$59,10,FALSE)</f>
        <v>1</v>
      </c>
      <c r="D105" s="211">
        <f>VLOOKUP(A105,Presupuesto!$A$5:$J$58,10,FALSE)</f>
        <v>92236.436956091071</v>
      </c>
      <c r="E105" s="419"/>
      <c r="F105" s="419"/>
      <c r="G105" s="419"/>
      <c r="H105" s="419"/>
      <c r="I105" s="419"/>
      <c r="J105" s="419"/>
      <c r="K105" s="419"/>
      <c r="L105" s="419"/>
    </row>
    <row r="106" spans="1:12">
      <c r="A106" s="234" t="s">
        <v>34</v>
      </c>
      <c r="B106" s="235" t="str">
        <f>VLOOKUP(A106,APU_P!$A$3:$M$59,2,FALSE)</f>
        <v>DESVESTIDA ESTRUCTURA DE SUSPENSION MT RURAL</v>
      </c>
      <c r="C106" s="234">
        <f>VLOOKUP(A106,APU_P!$A$3:$M$59,10,FALSE)</f>
        <v>1</v>
      </c>
      <c r="D106" s="211">
        <f>VLOOKUP(A106,Presupuesto!$A$5:$J$58,10,FALSE)</f>
        <v>100479.28682485777</v>
      </c>
      <c r="E106" s="419"/>
      <c r="F106" s="419"/>
      <c r="G106" s="419"/>
      <c r="H106" s="419"/>
      <c r="I106" s="419"/>
      <c r="J106" s="419"/>
      <c r="K106" s="419"/>
      <c r="L106" s="419"/>
    </row>
    <row r="107" spans="1:12">
      <c r="A107" s="234" t="s">
        <v>35</v>
      </c>
      <c r="B107" s="235" t="str">
        <f>VLOOKUP(A107,APU_P!$A$3:$M$59,2,FALSE)</f>
        <v>DESHINCADA DE POSTES 10, 12 Y 14 mts MT</v>
      </c>
      <c r="C107" s="234">
        <f>VLOOKUP(A107,APU_P!$A$3:$M$59,10,FALSE)</f>
        <v>1</v>
      </c>
      <c r="D107" s="211">
        <f>VLOOKUP(A107,Presupuesto!$A$5:$J$58,10,FALSE)</f>
        <v>527904.54758119991</v>
      </c>
      <c r="E107" s="419"/>
      <c r="F107" s="419"/>
      <c r="G107" s="419"/>
      <c r="H107" s="419"/>
      <c r="I107" s="419"/>
      <c r="J107" s="419"/>
      <c r="K107" s="419"/>
      <c r="L107" s="419"/>
    </row>
    <row r="108" spans="1:12">
      <c r="A108" s="234" t="s">
        <v>36</v>
      </c>
      <c r="B108" s="235" t="str">
        <f>VLOOKUP(A108,APU_P!$A$3:$M$59,2,FALSE)</f>
        <v>INSTALACIÓN DE TEMPLETE SENCILLO CON TODOS SUS ACCESORIOS M.T. RURAL</v>
      </c>
      <c r="C108" s="234">
        <f>VLOOKUP(A108,APU_P!$A$3:$M$59,10,FALSE)</f>
        <v>2</v>
      </c>
      <c r="D108" s="211">
        <f>VLOOKUP(A108,Presupuesto!$A$5:$J$58,10,FALSE)</f>
        <v>86009.275486232043</v>
      </c>
    </row>
    <row r="109" spans="1:12">
      <c r="A109" s="234" t="s">
        <v>37</v>
      </c>
      <c r="B109" s="235" t="e">
        <f>VLOOKUP(A109,APU_P!$A$3:$M$59,2,FALSE)</f>
        <v>#REF!</v>
      </c>
      <c r="C109" s="234">
        <f>VLOOKUP(A109,APU_P!$A$3:$M$59,10,FALSE)</f>
        <v>1</v>
      </c>
      <c r="D109" s="211" t="e">
        <f>VLOOKUP(A109,Presupuesto!$A$5:$J$58,10,FALSE)</f>
        <v>#N/A</v>
      </c>
    </row>
    <row r="110" spans="1:12">
      <c r="A110" s="234" t="s">
        <v>38</v>
      </c>
      <c r="B110" s="235" t="str">
        <f>VLOOKUP(A110,APU_P!$A$3:$M$59,2,FALSE)</f>
        <v>TRANSPORTE DE POSTE RURAL DE SITIO CERCANO A BODEGA EH</v>
      </c>
      <c r="C110" s="234">
        <f>VLOOKUP(A110,APU_P!$A$3:$M$59,10,FALSE)</f>
        <v>1</v>
      </c>
      <c r="D110" s="211">
        <f>VLOOKUP(A110,Presupuesto!$A$5:$J$58,10,FALSE)</f>
        <v>208958.58697274467</v>
      </c>
    </row>
    <row r="111" spans="1:12" ht="30">
      <c r="A111" s="234" t="s">
        <v>48</v>
      </c>
      <c r="B111" s="235" t="str">
        <f>VLOOKUP(A111,APU_P!$A$3:$M$59,2,FALSE)</f>
        <v>INSTALACIÓN DE PLACAS DE IDENTIFICACIÓN DE PELIGRO RED ENERGIZADA (INCLUYE PLACA EN ACRILICO Y CONECTORES A RED)</v>
      </c>
      <c r="C111" s="234">
        <f>VLOOKUP(A111,APU_P!$A$3:$M$59,10,FALSE)</f>
        <v>1</v>
      </c>
      <c r="D111" s="211">
        <f>VLOOKUP(A111,Presupuesto!$A$5:$J$58,10,FALSE)</f>
        <v>44367.324310453674</v>
      </c>
    </row>
    <row r="112" spans="1:12" ht="30">
      <c r="A112" s="234" t="s">
        <v>49</v>
      </c>
      <c r="B112" s="235" t="str">
        <f>VLOOKUP(A112,APU_P!$A$3:$M$59,2,FALSE)</f>
        <v>INSTALACIÓN DE PLACAS DE IDENTIFICACIÓN DE POSTE, (INCLUYE PLACA DE ALUMINIO, CINTA BAND IT Y HEBILLA)</v>
      </c>
      <c r="C112" s="234">
        <f>VLOOKUP(A112,APU_P!$A$3:$M$59,10,FALSE)</f>
        <v>1</v>
      </c>
      <c r="D112" s="211">
        <f>VLOOKUP(A112,Presupuesto!$A$5:$J$58,10,FALSE)</f>
        <v>37835.81652597092</v>
      </c>
    </row>
    <row r="113" spans="1:12">
      <c r="A113" s="234" t="s">
        <v>57</v>
      </c>
      <c r="B113" s="235" t="str">
        <f>VLOOKUP(A113,APU_P!$A$3:$M$59,2,FALSE)</f>
        <v xml:space="preserve">SUMINISTRO DE MATERIALES PARA LA ESTRUCTURA P103 N2  </v>
      </c>
      <c r="C113" s="234">
        <f>VLOOKUP(A113,APU_P!$A$3:$M$59,10,FALSE)</f>
        <v>1</v>
      </c>
      <c r="D113" s="211">
        <f>VLOOKUP(A113,Presupuesto!$A$5:$J$58,10,FALSE)</f>
        <v>429643.28</v>
      </c>
    </row>
    <row r="114" spans="1:12">
      <c r="A114" s="234" t="s">
        <v>58</v>
      </c>
      <c r="B114" s="235" t="str">
        <f>VLOOKUP(A114,APU_P!$A$3:$M$59,2,FALSE)</f>
        <v xml:space="preserve">SUMINISTRO DE MATERIALES PARA LA ESTRUCTURA P103 N3  </v>
      </c>
      <c r="C114" s="234">
        <f>VLOOKUP(A114,APU_P!$A$3:$M$59,10,FALSE)</f>
        <v>1</v>
      </c>
      <c r="D114" s="211">
        <f ca="1">VLOOKUP(A114,Presupuesto!$A$5:$J$58,10,FALSE)</f>
        <v>467060.34</v>
      </c>
    </row>
    <row r="115" spans="1:12" ht="30">
      <c r="A115" s="234" t="s">
        <v>62</v>
      </c>
      <c r="B115" s="235" t="str">
        <f>VLOOKUP(A115,APU_P!$A$3:$M$59,2,FALSE)</f>
        <v xml:space="preserve">SUMINISTRO DE MATERIALES PARA LA ESTRUCTURA DE HILO DE GUARDA INDEPENDIENTE PARA ESTRUCTURA TIPO PASO HG-P  </v>
      </c>
      <c r="C115" s="234">
        <f>VLOOKUP(A115,APU_P!$A$3:$M$59,10,FALSE)</f>
        <v>1</v>
      </c>
      <c r="D115" s="211">
        <f>VLOOKUP(A115,Presupuesto!$A$5:$J$58,10,FALSE)</f>
        <v>149297.15666666668</v>
      </c>
    </row>
    <row r="116" spans="1:12">
      <c r="A116" s="234" t="s">
        <v>67</v>
      </c>
      <c r="B116" s="235" t="str">
        <f>VLOOKUP(A116,APU_P!$A$3:$M$59,2,FALSE)</f>
        <v xml:space="preserve">SUMINISTRO DE TEMPLETE DIRECTO A VARILLA DE ANCLAJE 34.5 KV  </v>
      </c>
      <c r="C116" s="234">
        <f>VLOOKUP(A116,APU_P!$A$3:$M$59,10,FALSE)</f>
        <v>2</v>
      </c>
      <c r="D116" s="211">
        <f>VLOOKUP(A116,Presupuesto!$A$5:$J$58,10,FALSE)</f>
        <v>376404.16000000003</v>
      </c>
    </row>
    <row r="117" spans="1:12" ht="30">
      <c r="A117" s="234" t="s">
        <v>68</v>
      </c>
      <c r="B117" s="235" t="str">
        <f>VLOOKUP(A117,APU_P!$A$3:$M$59,2,FALSE)</f>
        <v xml:space="preserve">SUMINISTRO DE SISTEMA DE PUESTA A TIERRA REDES TRIFASICAS CON CABLE DE GUARDA POSTE SENCILLO  </v>
      </c>
      <c r="C117" s="234">
        <f>VLOOKUP(A117,APU_P!$A$3:$M$59,10,FALSE)</f>
        <v>1</v>
      </c>
      <c r="D117" s="211">
        <f>VLOOKUP(A117,Presupuesto!$A$5:$J$58,10,FALSE)</f>
        <v>159930.20666666667</v>
      </c>
    </row>
    <row r="118" spans="1:12">
      <c r="A118" s="234" t="s">
        <v>72</v>
      </c>
      <c r="B118" s="235" t="str">
        <f>VLOOKUP(A118,APU_P!$A$3:$M$59,2,FALSE)</f>
        <v>SUMINISTRO DE POSTE DE CONCRETO DE 14 M X 750 KGF VIBRADO Y REFORZADO</v>
      </c>
      <c r="C118" s="234">
        <f>VLOOKUP(A118,APU_P!$A$3:$M$59,10,FALSE)</f>
        <v>1</v>
      </c>
      <c r="D118" s="211">
        <f>VLOOKUP(A118,Presupuesto!$A$5:$J$58,10,FALSE)</f>
        <v>2178445</v>
      </c>
    </row>
    <row r="119" spans="1:12">
      <c r="A119" s="418" t="s">
        <v>106</v>
      </c>
      <c r="B119" s="418"/>
      <c r="C119" s="418"/>
      <c r="D119" s="264" t="e">
        <f>SUM(D98:D118)</f>
        <v>#N/A</v>
      </c>
    </row>
    <row r="120" spans="1:12">
      <c r="A120" s="415" t="s">
        <v>374</v>
      </c>
      <c r="B120" s="415"/>
      <c r="C120" s="415"/>
    </row>
    <row r="121" spans="1:12">
      <c r="A121" s="232" t="s">
        <v>108</v>
      </c>
      <c r="B121" s="233" t="s">
        <v>367</v>
      </c>
      <c r="C121" s="232" t="s">
        <v>86</v>
      </c>
    </row>
    <row r="122" spans="1:12">
      <c r="A122" s="234" t="s">
        <v>16</v>
      </c>
      <c r="B122" s="235" t="str">
        <f>VLOOKUP(A122,APU_P!$A$3:$M$59,2,FALSE)</f>
        <v>APERTURA DE EXCAVACION PARA VIGUETA EN RETENIDA RURAL</v>
      </c>
      <c r="C122" s="234">
        <f>VLOOKUP(A122,APU_P!$A$3:$M$59,11,FALSE)</f>
        <v>3</v>
      </c>
      <c r="D122" s="211">
        <f>VLOOKUP(A122,Presupuesto!$A$5:$J$58,10,FALSE)</f>
        <v>92232.969445315204</v>
      </c>
      <c r="E122" s="419" t="s">
        <v>102</v>
      </c>
      <c r="F122" s="419"/>
      <c r="G122" s="419"/>
      <c r="H122" s="419"/>
      <c r="I122" s="419"/>
      <c r="J122" s="419"/>
      <c r="K122" s="419"/>
      <c r="L122" s="419"/>
    </row>
    <row r="123" spans="1:12">
      <c r="A123" s="234" t="s">
        <v>17</v>
      </c>
      <c r="B123" s="235" t="str">
        <f>VLOOKUP(A123,APU_P!$A$3:$M$59,2,FALSE)</f>
        <v>HINCADA, PLOMADA Y ORIENTACIÓN DE POSTE DE 14, 16 Y 18 MTS CON GRUA</v>
      </c>
      <c r="C123" s="234">
        <f>VLOOKUP(A123,APU_P!$A$3:$M$59,11,FALSE)</f>
        <v>1</v>
      </c>
      <c r="D123" s="211">
        <f>VLOOKUP(A123,Presupuesto!$A$5:$J$58,10,FALSE)</f>
        <v>418245.8120393047</v>
      </c>
      <c r="E123" s="419"/>
      <c r="F123" s="419"/>
      <c r="G123" s="419"/>
      <c r="H123" s="419"/>
      <c r="I123" s="419"/>
      <c r="J123" s="419"/>
      <c r="K123" s="419"/>
      <c r="L123" s="419"/>
    </row>
    <row r="124" spans="1:12">
      <c r="A124" s="234" t="s">
        <v>19</v>
      </c>
      <c r="B124" s="235" t="str">
        <f>VLOOKUP(A124,APU_P!$A$3:$M$59,2,FALSE)</f>
        <v>INSTALACIÓN DE TEMPLETE CUERDA GUITARRA CON TODOS SUS ACCESORIOS M.T. RURAL</v>
      </c>
      <c r="C124" s="234">
        <f>VLOOKUP(A124,APU_P!$A$3:$M$59,11,FALSE)</f>
        <v>2</v>
      </c>
      <c r="D124" s="211">
        <f>VLOOKUP(A124,Presupuesto!$A$5:$J$58,10,FALSE)</f>
        <v>100479.28682485777</v>
      </c>
      <c r="E124" s="419"/>
      <c r="F124" s="419"/>
      <c r="G124" s="419"/>
      <c r="H124" s="419"/>
      <c r="I124" s="419"/>
      <c r="J124" s="419"/>
      <c r="K124" s="419"/>
      <c r="L124" s="419"/>
    </row>
    <row r="125" spans="1:12">
      <c r="A125" s="234" t="s">
        <v>24</v>
      </c>
      <c r="B125" s="235" t="str">
        <f>VLOOKUP(A125,APU_P!$A$3:$M$59,2,FALSE)</f>
        <v>TRANSPORTE DE POSTE 14 MTS M.T. RURAL DE BODEGA A SITIO CERCANO</v>
      </c>
      <c r="C125" s="234">
        <f>VLOOKUP(A125,APU_P!$A$3:$M$59,11,FALSE)</f>
        <v>1</v>
      </c>
      <c r="D125" s="211">
        <f>VLOOKUP(A125,Presupuesto!$A$5:$J$58,10,FALSE)</f>
        <v>372676.45491597004</v>
      </c>
      <c r="E125" s="419"/>
      <c r="F125" s="419"/>
      <c r="G125" s="419"/>
      <c r="H125" s="419"/>
      <c r="I125" s="419"/>
      <c r="J125" s="419"/>
      <c r="K125" s="419"/>
      <c r="L125" s="419"/>
    </row>
    <row r="126" spans="1:12">
      <c r="A126" s="234" t="s">
        <v>27</v>
      </c>
      <c r="B126" s="235" t="str">
        <f>VLOOKUP(A126,APU_P!$A$3:$M$59,2,FALSE)</f>
        <v>VESTIDA DE ESTRUCTURA TRIFASICA DE PASO UN POSTE 13,8kV</v>
      </c>
      <c r="C126" s="234">
        <f>VLOOKUP(A126,APU_P!$A$3:$M$59,11,FALSE)</f>
        <v>1</v>
      </c>
      <c r="D126" s="211">
        <f>VLOOKUP(A126,Presupuesto!$A$5:$J$58,10,FALSE)</f>
        <v>102381.26740867729</v>
      </c>
      <c r="E126" s="419"/>
      <c r="F126" s="419"/>
      <c r="G126" s="419"/>
      <c r="H126" s="419"/>
      <c r="I126" s="419"/>
      <c r="J126" s="419"/>
      <c r="K126" s="419"/>
      <c r="L126" s="419"/>
    </row>
    <row r="127" spans="1:12">
      <c r="A127" s="234" t="s">
        <v>30</v>
      </c>
      <c r="B127" s="235" t="str">
        <f>VLOOKUP(A127,APU_P!$A$3:$M$59,2,FALSE)</f>
        <v>VESTIDA DE ESTRUCTURA TRIFASICA DE UN POSTE TIPO RETENCIÓN - 34.5 KV</v>
      </c>
      <c r="C127" s="234">
        <f>VLOOKUP(A127,APU_P!$A$3:$M$59,11,FALSE)</f>
        <v>1</v>
      </c>
      <c r="D127" s="211">
        <f>VLOOKUP(A127,Presupuesto!$A$5:$J$58,10,FALSE)</f>
        <v>339503.99396624288</v>
      </c>
      <c r="E127" s="419"/>
      <c r="F127" s="419"/>
      <c r="G127" s="419"/>
      <c r="H127" s="419"/>
      <c r="I127" s="419"/>
      <c r="J127" s="419"/>
      <c r="K127" s="419"/>
      <c r="L127" s="419"/>
    </row>
    <row r="128" spans="1:12">
      <c r="A128" s="234" t="s">
        <v>31</v>
      </c>
      <c r="B128" s="235" t="str">
        <f>VLOOKUP(A128,APU_P!$A$3:$M$59,2,FALSE)</f>
        <v>VESTIDA ESTRUCTURA CABLE DE GUARDA - RETENCION</v>
      </c>
      <c r="C128" s="234">
        <f>VLOOKUP(A128,APU_P!$A$3:$M$59,11,FALSE)</f>
        <v>1</v>
      </c>
      <c r="D128" s="211">
        <f>VLOOKUP(A128,Presupuesto!$A$5:$J$58,10,FALSE)</f>
        <v>105413.07080696123</v>
      </c>
      <c r="E128" s="419"/>
      <c r="F128" s="419"/>
      <c r="G128" s="419"/>
      <c r="H128" s="419"/>
      <c r="I128" s="419"/>
      <c r="J128" s="419"/>
      <c r="K128" s="419"/>
      <c r="L128" s="419"/>
    </row>
    <row r="129" spans="1:12">
      <c r="A129" s="234" t="s">
        <v>33</v>
      </c>
      <c r="B129" s="235" t="str">
        <f>VLOOKUP(A129,APU_P!$A$3:$M$59,2,FALSE)</f>
        <v>DESVESTIDA ESTRUCTURA DE RETENCION MT RURAL</v>
      </c>
      <c r="C129" s="234">
        <f>VLOOKUP(A129,APU_P!$A$3:$M$59,11,FALSE)</f>
        <v>1</v>
      </c>
      <c r="D129" s="211">
        <f>VLOOKUP(A129,Presupuesto!$A$5:$J$58,10,FALSE)</f>
        <v>143889.32084073493</v>
      </c>
      <c r="E129" s="419"/>
      <c r="F129" s="419"/>
      <c r="G129" s="419"/>
      <c r="H129" s="419"/>
      <c r="I129" s="419"/>
      <c r="J129" s="419"/>
      <c r="K129" s="419"/>
      <c r="L129" s="419"/>
    </row>
    <row r="130" spans="1:12">
      <c r="A130" s="234" t="s">
        <v>35</v>
      </c>
      <c r="B130" s="235" t="str">
        <f>VLOOKUP(A130,APU_P!$A$3:$M$59,2,FALSE)</f>
        <v>DESHINCADA DE POSTES 10, 12 Y 14 mts MT</v>
      </c>
      <c r="C130" s="234">
        <f>VLOOKUP(A130,APU_P!$A$3:$M$59,11,FALSE)</f>
        <v>1</v>
      </c>
      <c r="D130" s="211">
        <f>VLOOKUP(A130,Presupuesto!$A$5:$J$58,10,FALSE)</f>
        <v>527904.54758119991</v>
      </c>
      <c r="E130" s="419"/>
      <c r="F130" s="419"/>
      <c r="G130" s="419"/>
      <c r="H130" s="419"/>
      <c r="I130" s="419"/>
      <c r="J130" s="419"/>
      <c r="K130" s="419"/>
      <c r="L130" s="419"/>
    </row>
    <row r="131" spans="1:12">
      <c r="A131" s="234" t="s">
        <v>36</v>
      </c>
      <c r="B131" s="235" t="str">
        <f>VLOOKUP(A131,APU_P!$A$3:$M$59,2,FALSE)</f>
        <v>INSTALACIÓN DE TEMPLETE SENCILLO CON TODOS SUS ACCESORIOS M.T. RURAL</v>
      </c>
      <c r="C131" s="234">
        <f>VLOOKUP(A131,APU_P!$A$3:$M$59,11,FALSE)</f>
        <v>1</v>
      </c>
      <c r="D131" s="211">
        <f>VLOOKUP(A131,Presupuesto!$A$5:$J$58,10,FALSE)</f>
        <v>86009.275486232043</v>
      </c>
      <c r="E131" s="419"/>
      <c r="F131" s="419"/>
      <c r="G131" s="419"/>
      <c r="H131" s="419"/>
      <c r="I131" s="419"/>
      <c r="J131" s="419"/>
      <c r="K131" s="419"/>
      <c r="L131" s="419"/>
    </row>
    <row r="132" spans="1:12">
      <c r="A132" s="234" t="s">
        <v>37</v>
      </c>
      <c r="B132" s="235" t="e">
        <f>VLOOKUP(A132,APU_P!$A$3:$M$59,2,FALSE)</f>
        <v>#REF!</v>
      </c>
      <c r="C132" s="234">
        <f>VLOOKUP(A132,APU_P!$A$3:$M$59,11,FALSE)</f>
        <v>1</v>
      </c>
      <c r="D132" s="211" t="e">
        <f>VLOOKUP(A132,Presupuesto!$A$5:$J$58,10,FALSE)</f>
        <v>#N/A</v>
      </c>
    </row>
    <row r="133" spans="1:12">
      <c r="A133" s="234" t="s">
        <v>38</v>
      </c>
      <c r="B133" s="235" t="str">
        <f>VLOOKUP(A133,APU_P!$A$3:$M$59,2,FALSE)</f>
        <v>TRANSPORTE DE POSTE RURAL DE SITIO CERCANO A BODEGA EH</v>
      </c>
      <c r="C133" s="234">
        <f>VLOOKUP(A133,APU_P!$A$3:$M$59,11,FALSE)</f>
        <v>1</v>
      </c>
      <c r="D133" s="211">
        <f>VLOOKUP(A133,Presupuesto!$A$5:$J$58,10,FALSE)</f>
        <v>208958.58697274467</v>
      </c>
    </row>
    <row r="134" spans="1:12" ht="30">
      <c r="A134" s="234" t="s">
        <v>48</v>
      </c>
      <c r="B134" s="235" t="str">
        <f>VLOOKUP(A134,APU_P!$A$3:$M$59,2,FALSE)</f>
        <v>INSTALACIÓN DE PLACAS DE IDENTIFICACIÓN DE PELIGRO RED ENERGIZADA (INCLUYE PLACA EN ACRILICO Y CONECTORES A RED)</v>
      </c>
      <c r="C134" s="234">
        <f>VLOOKUP(A134,APU_P!$A$3:$M$59,11,FALSE)</f>
        <v>1</v>
      </c>
      <c r="D134" s="211">
        <f>VLOOKUP(A134,Presupuesto!$A$5:$J$58,10,FALSE)</f>
        <v>44367.324310453674</v>
      </c>
    </row>
    <row r="135" spans="1:12" ht="30">
      <c r="A135" s="234" t="s">
        <v>49</v>
      </c>
      <c r="B135" s="235" t="str">
        <f>VLOOKUP(A135,APU_P!$A$3:$M$59,2,FALSE)</f>
        <v>INSTALACIÓN DE PLACAS DE IDENTIFICACIÓN DE POSTE, (INCLUYE PLACA DE ALUMINIO, CINTA BAND IT Y HEBILLA)</v>
      </c>
      <c r="C135" s="234">
        <f>VLOOKUP(A135,APU_P!$A$3:$M$59,11,FALSE)</f>
        <v>1</v>
      </c>
      <c r="D135" s="211">
        <f>VLOOKUP(A135,Presupuesto!$A$5:$J$58,10,FALSE)</f>
        <v>37835.81652597092</v>
      </c>
    </row>
    <row r="136" spans="1:12">
      <c r="A136" s="234" t="s">
        <v>59</v>
      </c>
      <c r="B136" s="235" t="str">
        <f>VLOOKUP(A136,APU_P!$A$3:$M$59,2,FALSE)</f>
        <v xml:space="preserve">SUMINISTRO DE MATERIALES PARA LA ESTRUCTURA 560 N2  </v>
      </c>
      <c r="C136" s="234">
        <f>VLOOKUP(A136,APU_P!$A$3:$M$59,11,FALSE)</f>
        <v>1</v>
      </c>
      <c r="D136" s="211">
        <f>VLOOKUP(A136,Presupuesto!$A$5:$J$58,10,FALSE)</f>
        <v>1785713.9400000002</v>
      </c>
    </row>
    <row r="137" spans="1:12" ht="30">
      <c r="A137" s="234" t="s">
        <v>63</v>
      </c>
      <c r="B137" s="235" t="str">
        <f>VLOOKUP(A137,APU_P!$A$3:$M$59,2,FALSE)</f>
        <v xml:space="preserve">SUMINISTRO DE MATERIALES PARA LA ESTRUCTURA DE HILO DE GUARDA INDEPENDIENTE PARA ESTRUCTURA TIPO RETENCIÓN HG-R  </v>
      </c>
      <c r="C137" s="234">
        <f>VLOOKUP(A137,APU_P!$A$3:$M$59,11,FALSE)</f>
        <v>1</v>
      </c>
      <c r="D137" s="211">
        <f>VLOOKUP(A137,Presupuesto!$A$5:$J$58,10,FALSE)</f>
        <v>119338.99666666666</v>
      </c>
    </row>
    <row r="138" spans="1:12">
      <c r="A138" s="234" t="s">
        <v>64</v>
      </c>
      <c r="B138" s="235" t="str">
        <f>VLOOKUP(A138,APU_P!$A$3:$M$59,2,FALSE)</f>
        <v>SUMINISTRO DE MATERIALES PARA LA ESTRUCTURA 555 N3</v>
      </c>
      <c r="C138" s="234">
        <f>VLOOKUP(A138,APU_P!$A$3:$M$59,11,FALSE)</f>
        <v>2</v>
      </c>
      <c r="D138" s="211">
        <f>VLOOKUP(A138,Presupuesto!$A$5:$J$58,10,FALSE)</f>
        <v>1269542.2599999998</v>
      </c>
    </row>
    <row r="139" spans="1:12">
      <c r="A139" s="234" t="s">
        <v>66</v>
      </c>
      <c r="B139" s="235" t="str">
        <f>VLOOKUP(A139,APU_P!$A$3:$M$59,2,FALSE)</f>
        <v xml:space="preserve">SUMINISTRO DE TEMPLETE CUAERDA DE GUITARRA 34.5 KV  </v>
      </c>
      <c r="C139" s="234">
        <f>VLOOKUP(A139,APU_P!$A$3:$M$59,11,FALSE)</f>
        <v>2</v>
      </c>
      <c r="D139" s="211">
        <f>VLOOKUP(A139,Presupuesto!$A$5:$J$58,10,FALSE)</f>
        <v>458854.66000000003</v>
      </c>
    </row>
    <row r="140" spans="1:12">
      <c r="A140" s="234" t="s">
        <v>67</v>
      </c>
      <c r="B140" s="235" t="str">
        <f>VLOOKUP(A140,APU_P!$A$3:$M$59,2,FALSE)</f>
        <v xml:space="preserve">SUMINISTRO DE TEMPLETE DIRECTO A VARILLA DE ANCLAJE 34.5 KV  </v>
      </c>
      <c r="C140" s="234">
        <f>VLOOKUP(A140,APU_P!$A$3:$M$59,11,FALSE)</f>
        <v>1</v>
      </c>
      <c r="D140" s="211">
        <f>VLOOKUP(A140,Presupuesto!$A$5:$J$58,10,FALSE)</f>
        <v>376404.16000000003</v>
      </c>
    </row>
    <row r="141" spans="1:12">
      <c r="A141" s="234" t="s">
        <v>74</v>
      </c>
      <c r="B141" s="235" t="str">
        <f>VLOOKUP(A141,APU_P!$A$3:$M$59,2,FALSE)</f>
        <v>SUMINISTRO DE POSTE DE CONCRETO DE 16 M X 1350 KGF VIBRADO Y REFORZADO</v>
      </c>
      <c r="C141" s="234">
        <f>VLOOKUP(A141,APU_P!$A$3:$M$59,11,FALSE)</f>
        <v>1</v>
      </c>
      <c r="D141" s="211">
        <f>VLOOKUP(A141,Presupuesto!$A$5:$J$58,10,FALSE)</f>
        <v>4801050.37</v>
      </c>
    </row>
    <row r="142" spans="1:12">
      <c r="A142" s="418" t="s">
        <v>106</v>
      </c>
      <c r="B142" s="418"/>
      <c r="C142" s="418"/>
      <c r="D142" s="264" t="e">
        <f>SUM(D122:D141)</f>
        <v>#N/A</v>
      </c>
    </row>
    <row r="143" spans="1:12">
      <c r="A143" s="415" t="s">
        <v>375</v>
      </c>
      <c r="B143" s="415"/>
      <c r="C143" s="415"/>
    </row>
    <row r="144" spans="1:12">
      <c r="A144" s="232" t="s">
        <v>108</v>
      </c>
      <c r="B144" s="233" t="s">
        <v>367</v>
      </c>
      <c r="C144" s="232" t="s">
        <v>86</v>
      </c>
    </row>
    <row r="145" spans="1:12" ht="15" customHeight="1">
      <c r="A145" s="234" t="s">
        <v>30</v>
      </c>
      <c r="B145" s="235" t="str">
        <f>VLOOKUP(A145,APU_P!$A$3:$M$59,2,FALSE)</f>
        <v>VESTIDA DE ESTRUCTURA TRIFASICA DE UN POSTE TIPO RETENCIÓN - 34.5 KV</v>
      </c>
      <c r="C145" s="234">
        <f>VLOOKUP(A145,APU_P!$A$3:$M$59,12,FALSE)</f>
        <v>1</v>
      </c>
      <c r="D145" s="211">
        <f>VLOOKUP(A145,Presupuesto!$A$5:$J$58,10,FALSE)</f>
        <v>339503.99396624288</v>
      </c>
      <c r="E145" s="419" t="s">
        <v>89</v>
      </c>
      <c r="F145" s="419"/>
      <c r="G145" s="419"/>
      <c r="H145" s="419"/>
      <c r="I145" s="419"/>
      <c r="J145" s="419"/>
      <c r="K145" s="419"/>
      <c r="L145" s="263"/>
    </row>
    <row r="146" spans="1:12" ht="15" customHeight="1">
      <c r="A146" s="234" t="s">
        <v>31</v>
      </c>
      <c r="B146" s="235" t="str">
        <f>VLOOKUP(A146,APU_P!$A$3:$M$59,2,FALSE)</f>
        <v>VESTIDA ESTRUCTURA CABLE DE GUARDA - RETENCION</v>
      </c>
      <c r="C146" s="234">
        <f>VLOOKUP(A146,APU_P!$A$3:$M$59,12,FALSE)</f>
        <v>0</v>
      </c>
      <c r="D146" s="211">
        <f>VLOOKUP(A146,Presupuesto!$A$5:$J$58,10,FALSE)</f>
        <v>105413.07080696123</v>
      </c>
      <c r="E146" s="419"/>
      <c r="F146" s="419"/>
      <c r="G146" s="419"/>
      <c r="H146" s="419"/>
      <c r="I146" s="419"/>
      <c r="J146" s="419"/>
      <c r="K146" s="419"/>
      <c r="L146" s="263"/>
    </row>
    <row r="147" spans="1:12">
      <c r="A147" s="234" t="s">
        <v>64</v>
      </c>
      <c r="B147" s="235" t="str">
        <f>VLOOKUP(A147,APU_P!$A$3:$M$59,2,FALSE)</f>
        <v>SUMINISTRO DE MATERIALES PARA LA ESTRUCTURA 555 N3</v>
      </c>
      <c r="C147" s="234">
        <f>VLOOKUP(A147,APU_P!$A$3:$M$59,12,FALSE)</f>
        <v>1</v>
      </c>
      <c r="D147" s="211">
        <f>VLOOKUP(A147,Presupuesto!$A$5:$J$58,10,FALSE)</f>
        <v>1269542.2599999998</v>
      </c>
      <c r="E147" s="419"/>
      <c r="F147" s="419"/>
      <c r="G147" s="419"/>
      <c r="H147" s="419"/>
      <c r="I147" s="419"/>
      <c r="J147" s="419"/>
      <c r="K147" s="419"/>
      <c r="L147" s="263"/>
    </row>
    <row r="148" spans="1:12">
      <c r="A148" s="418" t="s">
        <v>106</v>
      </c>
      <c r="B148" s="418"/>
      <c r="C148" s="418"/>
      <c r="D148" s="264">
        <f>SUM(D145:D147)</f>
        <v>1714459.3247732038</v>
      </c>
      <c r="E148" s="263"/>
      <c r="F148" s="263"/>
      <c r="G148" s="263"/>
      <c r="H148" s="263"/>
      <c r="I148" s="263"/>
      <c r="J148" s="263"/>
      <c r="K148" s="263"/>
      <c r="L148" s="263"/>
    </row>
    <row r="149" spans="1:12">
      <c r="A149" s="415" t="s">
        <v>104</v>
      </c>
      <c r="B149" s="415"/>
      <c r="C149" s="415"/>
      <c r="E149" s="263"/>
      <c r="F149" s="263"/>
      <c r="G149" s="263"/>
      <c r="H149" s="263"/>
      <c r="I149" s="263"/>
      <c r="J149" s="263"/>
      <c r="K149" s="263"/>
      <c r="L149" s="263"/>
    </row>
    <row r="150" spans="1:12">
      <c r="A150" s="232" t="s">
        <v>108</v>
      </c>
      <c r="B150" s="233" t="s">
        <v>367</v>
      </c>
      <c r="C150" s="232" t="s">
        <v>86</v>
      </c>
    </row>
    <row r="151" spans="1:12">
      <c r="A151" s="234" t="s">
        <v>20</v>
      </c>
      <c r="B151" s="235" t="str">
        <f>VLOOKUP(A151,APU_P!$A$3:$M$59,2,FALSE)</f>
        <v>RIEGA, TENDIDO Y TENSIONADO DE UN CABLE DE GUARDA</v>
      </c>
      <c r="C151" s="234">
        <f>VLOOKUP(A151,APU_P!$A$3:$M$59,13,FALSE)</f>
        <v>0.71599999999999997</v>
      </c>
      <c r="D151" s="211">
        <f>VLOOKUP(A151,Presupuesto!$A$5:$J$58,10,FALSE)</f>
        <v>1369099.4853941507</v>
      </c>
      <c r="E151" s="419" t="s">
        <v>376</v>
      </c>
      <c r="F151" s="419"/>
      <c r="G151" s="419"/>
      <c r="H151" s="419"/>
      <c r="I151" s="419"/>
      <c r="J151" s="419"/>
      <c r="K151" s="419"/>
      <c r="L151" s="419"/>
    </row>
    <row r="152" spans="1:12" ht="30">
      <c r="A152" s="234" t="s">
        <v>23</v>
      </c>
      <c r="B152" s="235" t="str">
        <f>VLOOKUP(A152,APU_P!$A$3:$M$59,2,FALSE)</f>
        <v>TENDIDO Y TENSIONADO DE CABLE ECOLOGICO PARA RED MT TRIFASICA 36 KV DISPOSICION HORIZONTAL</v>
      </c>
      <c r="C152" s="234">
        <f>VLOOKUP(A152,APU_P!$A$3:$M$59,13,FALSE)</f>
        <v>2.149</v>
      </c>
      <c r="D152" s="211">
        <f>VLOOKUP(A152,Presupuesto!$A$5:$J$58,10,FALSE)</f>
        <v>4316892.8148074783</v>
      </c>
      <c r="E152" s="419"/>
      <c r="F152" s="419"/>
      <c r="G152" s="419"/>
      <c r="H152" s="419"/>
      <c r="I152" s="419"/>
      <c r="J152" s="419"/>
      <c r="K152" s="419"/>
      <c r="L152" s="419"/>
    </row>
    <row r="153" spans="1:12">
      <c r="A153" s="234" t="s">
        <v>43</v>
      </c>
      <c r="B153" s="235" t="str">
        <f>VLOOKUP(A153,APU_P!$A$3:$M$59,2,FALSE)</f>
        <v>DESMONTE, RECOGIDA Y ENROLLADO CABLE MT URBANO TRIFASICO</v>
      </c>
      <c r="C153" s="234">
        <f>VLOOKUP(A153,APU_P!$A$3:$M$59,13,FALSE)</f>
        <v>1.47</v>
      </c>
      <c r="D153" s="211">
        <f>VLOOKUP(A153,Presupuesto!$A$5:$J$58,10,FALSE)</f>
        <v>510883.74827699596</v>
      </c>
      <c r="E153" s="419"/>
      <c r="F153" s="419"/>
      <c r="G153" s="419"/>
      <c r="H153" s="419"/>
      <c r="I153" s="419"/>
      <c r="J153" s="419"/>
      <c r="K153" s="419"/>
      <c r="L153" s="419"/>
    </row>
    <row r="154" spans="1:12" ht="30">
      <c r="A154" s="234" t="s">
        <v>45</v>
      </c>
      <c r="B154" s="235" t="str">
        <f>VLOOKUP(A154,APU_P!$A$3:$M$59,2,FALSE)</f>
        <v>TENDIDO Y TENSIONADO DE CABLE ECOLOGICO PARA RED MT TRIFASICA 15 KV DISPOSICION HORIZONTAL</v>
      </c>
      <c r="C154" s="234">
        <f>VLOOKUP(A154,APU_P!$A$3:$M$59,13,FALSE)</f>
        <v>1.47</v>
      </c>
      <c r="D154" s="211">
        <f>VLOOKUP(A154,Presupuesto!$A$5:$J$58,10,FALSE)</f>
        <v>2476329.5405645748</v>
      </c>
      <c r="E154" s="419"/>
      <c r="F154" s="419"/>
      <c r="G154" s="419"/>
      <c r="H154" s="419"/>
      <c r="I154" s="419"/>
      <c r="J154" s="419"/>
      <c r="K154" s="419"/>
      <c r="L154" s="419"/>
    </row>
    <row r="155" spans="1:12">
      <c r="A155" s="234" t="s">
        <v>46</v>
      </c>
      <c r="B155" s="235" t="str">
        <f>VLOOKUP(A155,APU_P!$A$3:$M$59,2,FALSE)</f>
        <v>INSTALACIÓN DE DEFENSA METALICA - ABATIMIENTO N2</v>
      </c>
      <c r="C155" s="234">
        <f>VLOOKUP(A155,APU_P!$A$3:$M$59,13,FALSE)</f>
        <v>307</v>
      </c>
      <c r="D155" s="211">
        <f>VLOOKUP(A155,Presupuesto!$A$5:$J$58,10,FALSE)</f>
        <v>37500.918940000003</v>
      </c>
      <c r="E155" s="419"/>
      <c r="F155" s="419"/>
      <c r="G155" s="419"/>
      <c r="H155" s="419"/>
      <c r="I155" s="419"/>
      <c r="J155" s="419"/>
      <c r="K155" s="419"/>
      <c r="L155" s="419"/>
    </row>
    <row r="156" spans="1:12" ht="30">
      <c r="A156" s="234" t="s">
        <v>50</v>
      </c>
      <c r="B156" s="235" t="str">
        <f>VLOOKUP(A156,APU_P!$A$3:$M$59,2,FALSE)</f>
        <v>LEVANTAMIENTO DE PLANO AS-BUILT DE OBRA CONSTRUIDA, GEOREFERENCIADA, MEDIA TENSIÓN Y BAJA TENSIÓN, INCLUYE REGISTRO FOTOGRÁFICO, COPIA FÍSICA Y ARCHIVOS EN CD</v>
      </c>
      <c r="C156" s="234">
        <f>VLOOKUP(A156,APU_P!$A$3:$M$59,13,FALSE)</f>
        <v>1</v>
      </c>
      <c r="D156" s="211">
        <f>VLOOKUP(A156,Presupuesto!$A$5:$J$58,10,FALSE)</f>
        <v>2394280.4283642457</v>
      </c>
      <c r="E156" s="419"/>
      <c r="F156" s="419"/>
      <c r="G156" s="419"/>
      <c r="H156" s="419"/>
      <c r="I156" s="419"/>
      <c r="J156" s="419"/>
      <c r="K156" s="419"/>
      <c r="L156" s="419"/>
    </row>
    <row r="157" spans="1:12" ht="30">
      <c r="A157" s="234" t="s">
        <v>51</v>
      </c>
      <c r="B157" s="235" t="str">
        <f>VLOOKUP(A157,APU_P!$A$3:$M$59,2,FALSE)</f>
        <v>PREPARACION DISEÑO, MEMORIA DE CALCULO Y DEMAS DOCUMENTOS PARA CERTIFICACION RETIE (ART 10.1 DE RETIE-2013)</v>
      </c>
      <c r="C157" s="234">
        <f>VLOOKUP(A157,APU_P!$A$3:$M$59,13,FALSE)</f>
        <v>1</v>
      </c>
      <c r="D157" s="211">
        <f>VLOOKUP(A157,Presupuesto!$A$5:$J$58,10,FALSE)</f>
        <v>10319184.64116597</v>
      </c>
      <c r="E157" s="419"/>
      <c r="F157" s="419"/>
      <c r="G157" s="419"/>
      <c r="H157" s="419"/>
      <c r="I157" s="419"/>
      <c r="J157" s="419"/>
      <c r="K157" s="419"/>
      <c r="L157" s="419"/>
    </row>
    <row r="158" spans="1:12" ht="45">
      <c r="A158" s="234" t="s">
        <v>52</v>
      </c>
      <c r="B158" s="235" t="str">
        <f>VLOOKUP(A158,APU_P!$A$3:$M$59,2,FALSE)</f>
        <v>REUNIR, DILIGENCIAR Y HACER ENTREGA DE LA INFORMACIÓN GENERAL DEL PROYECTO INCLUYENDO FORMATOS SPARD, INFORMES Y DOCUMENTOS  REQUERIDOS POR EH SEGÚN FORMATO FT-DEX-03-004.  ENTREGA FÍSICA Y MAGNÉTICA DE LA INFORMACIÓN</v>
      </c>
      <c r="C158" s="234">
        <f>VLOOKUP(A158,APU_P!$A$3:$M$59,13,FALSE)</f>
        <v>1</v>
      </c>
      <c r="D158" s="211">
        <f>VLOOKUP(A158,Presupuesto!$A$5:$J$58,10,FALSE)</f>
        <v>603249.11198275862</v>
      </c>
      <c r="E158" s="419"/>
      <c r="F158" s="419"/>
      <c r="G158" s="419"/>
      <c r="H158" s="419"/>
      <c r="I158" s="419"/>
      <c r="J158" s="419"/>
      <c r="K158" s="419"/>
      <c r="L158" s="419"/>
    </row>
    <row r="159" spans="1:12">
      <c r="A159" s="234" t="s">
        <v>53</v>
      </c>
      <c r="B159" s="235" t="str">
        <f>VLOOKUP(A159,APU_P!$A$3:$M$59,2,FALSE)</f>
        <v>INSPECCION RETIE</v>
      </c>
      <c r="C159" s="234">
        <f>VLOOKUP(A159,APU_P!$A$3:$M$59,13,FALSE)</f>
        <v>1</v>
      </c>
      <c r="D159" s="211">
        <f>VLOOKUP(A159,Presupuesto!$A$5:$J$58,10,FALSE)</f>
        <v>16027532.467674591</v>
      </c>
      <c r="E159" s="419"/>
      <c r="F159" s="419"/>
      <c r="G159" s="419"/>
      <c r="H159" s="419"/>
      <c r="I159" s="419"/>
      <c r="J159" s="419"/>
      <c r="K159" s="419"/>
      <c r="L159" s="419"/>
    </row>
    <row r="160" spans="1:12">
      <c r="A160" s="234" t="s">
        <v>54</v>
      </c>
      <c r="B160" s="235" t="str">
        <f>VLOOKUP(A160,APU_P!$A$3:$M$59,2,FALSE)</f>
        <v>REDISEÑO DE RED NIVEL DE TENSIÓN DE 34,5KV/13,8KV</v>
      </c>
      <c r="C160" s="234">
        <f>VLOOKUP(A160,APU_P!$A$3:$M$59,13,FALSE)</f>
        <v>1</v>
      </c>
      <c r="D160" s="211">
        <f>VLOOKUP(A160,Presupuesto!$A$5:$J$58,10,FALSE)</f>
        <v>20095934.390390106</v>
      </c>
      <c r="E160" s="419"/>
      <c r="F160" s="419"/>
      <c r="G160" s="419"/>
      <c r="H160" s="419"/>
      <c r="I160" s="419"/>
      <c r="J160" s="419"/>
      <c r="K160" s="419"/>
      <c r="L160" s="419"/>
    </row>
    <row r="161" spans="1:12">
      <c r="A161" s="234" t="s">
        <v>55</v>
      </c>
      <c r="B161" s="235" t="str">
        <f>VLOOKUP(A161,APU_P!$A$3:$M$59,2,FALSE)</f>
        <v>ELABORACIÓN DE DOSSIER Y MANUALES DE OPERACIÓN Y MANTENIMIENTO</v>
      </c>
      <c r="C161" s="234">
        <f>VLOOKUP(A161,APU_P!$A$3:$M$59,13,FALSE)</f>
        <v>1</v>
      </c>
      <c r="D161" s="211">
        <f>VLOOKUP(A161,Presupuesto!$A$5:$J$58,10,FALSE)</f>
        <v>9862296.9864245895</v>
      </c>
      <c r="E161" s="419"/>
      <c r="F161" s="419"/>
      <c r="G161" s="419"/>
      <c r="H161" s="419"/>
      <c r="I161" s="419"/>
      <c r="J161" s="419"/>
      <c r="K161" s="419"/>
      <c r="L161" s="419"/>
    </row>
    <row r="162" spans="1:12">
      <c r="A162" s="234" t="s">
        <v>69</v>
      </c>
      <c r="B162" s="235" t="str">
        <f>VLOOKUP(A162,APU_P!$A$3:$M$59,2,FALSE)</f>
        <v xml:space="preserve">SUMINISTRO DE SISTEMA DE BARRERAS METÁLICAS CON ABATIMIENTO N2  </v>
      </c>
      <c r="C162" s="234">
        <f>VLOOKUP(A162,APU_P!$A$3:$M$59,13,FALSE)</f>
        <v>1</v>
      </c>
      <c r="D162" s="211">
        <f>VLOOKUP(A162,Presupuesto!$A$5:$J$58,10,FALSE)</f>
        <v>122118016.56</v>
      </c>
      <c r="E162" s="419"/>
      <c r="F162" s="419"/>
      <c r="G162" s="419"/>
      <c r="H162" s="419"/>
      <c r="I162" s="419"/>
      <c r="J162" s="419"/>
      <c r="K162" s="419"/>
      <c r="L162" s="419"/>
    </row>
    <row r="163" spans="1:12">
      <c r="A163" s="234" t="s">
        <v>70</v>
      </c>
      <c r="B163" s="235" t="str">
        <f>VLOOKUP(A163,APU_P!$A$3:$M$59,2,FALSE)</f>
        <v xml:space="preserve">SUMINISTRO DE CABLE ECOLÓGICO TRICAPA  XLPE-TK DE 4/0 </v>
      </c>
      <c r="C163" s="234">
        <f>VLOOKUP(A163,APU_P!$A$3:$M$59,13,FALSE)</f>
        <v>1</v>
      </c>
      <c r="D163" s="211">
        <f>VLOOKUP(A163,Presupuesto!$A$5:$J$58,10,FALSE)</f>
        <v>34610.151369706837</v>
      </c>
      <c r="E163" s="419"/>
      <c r="F163" s="419"/>
      <c r="G163" s="419"/>
      <c r="H163" s="419"/>
      <c r="I163" s="419"/>
      <c r="J163" s="419"/>
      <c r="K163" s="419"/>
      <c r="L163" s="419"/>
    </row>
    <row r="164" spans="1:12" ht="30">
      <c r="A164" s="234" t="s">
        <v>71</v>
      </c>
      <c r="B164" s="235" t="str">
        <f>VLOOKUP(A164,APU_P!$A$3:$M$60,2,FALSE)</f>
        <v>SUMINISTRO DE CABLE DE ACERO GALVANIZADO EXTRARRESISTENTE DE 1/4 GX-3000 KG PARA HILO GUARDA</v>
      </c>
      <c r="C164" s="234">
        <f>VLOOKUP(A164,APU_P!$A$3:$M$60,13,FALSE)</f>
        <v>1</v>
      </c>
      <c r="D164" s="211">
        <f>VLOOKUP(A164,Presupuesto!$A$5:$J$59,10,FALSE)</f>
        <v>2580.162777777778</v>
      </c>
      <c r="E164" s="419"/>
      <c r="F164" s="419"/>
      <c r="G164" s="419"/>
      <c r="H164" s="419"/>
      <c r="I164" s="419"/>
      <c r="J164" s="419"/>
      <c r="K164" s="419"/>
      <c r="L164" s="419"/>
    </row>
    <row r="165" spans="1:12">
      <c r="A165" s="286" t="s">
        <v>75</v>
      </c>
      <c r="B165" s="235" t="str">
        <f>VLOOKUP(A165,APU_P!$A$3:$M$60,2,FALSE)</f>
        <v xml:space="preserve">SUMINISTRO DE CABLE ECOLÓGICO TRICAPA  XLPE-TK 2/0 </v>
      </c>
      <c r="C165" s="234">
        <f>VLOOKUP(A165,APU_P!$A$3:$M$60,13,FALSE)</f>
        <v>1</v>
      </c>
      <c r="D165" s="211">
        <f>VLOOKUP(A165,Presupuesto!$A$5:$J$59,10,FALSE)</f>
        <v>28014.718249999998</v>
      </c>
      <c r="E165" s="284"/>
      <c r="F165" s="284"/>
      <c r="G165" s="284"/>
      <c r="H165" s="284"/>
      <c r="I165" s="284"/>
      <c r="J165" s="284"/>
      <c r="K165" s="284"/>
      <c r="L165" s="284"/>
    </row>
    <row r="166" spans="1:12">
      <c r="A166" s="421" t="s">
        <v>106</v>
      </c>
      <c r="B166" s="421"/>
      <c r="C166" s="421"/>
      <c r="D166" s="264">
        <f>SUM(D151:D164)</f>
        <v>190168391.40813297</v>
      </c>
    </row>
  </sheetData>
  <dataConsolidate/>
  <mergeCells count="28">
    <mergeCell ref="A142:C142"/>
    <mergeCell ref="A166:C166"/>
    <mergeCell ref="A148:C148"/>
    <mergeCell ref="E97:L107"/>
    <mergeCell ref="E122:L131"/>
    <mergeCell ref="E145:K147"/>
    <mergeCell ref="E151:L164"/>
    <mergeCell ref="E3:L5"/>
    <mergeCell ref="E16:L21"/>
    <mergeCell ref="E44:L47"/>
    <mergeCell ref="E51:L61"/>
    <mergeCell ref="E78:L86"/>
    <mergeCell ref="A14:C14"/>
    <mergeCell ref="A1:C1"/>
    <mergeCell ref="A7:C7"/>
    <mergeCell ref="A143:C143"/>
    <mergeCell ref="A149:C149"/>
    <mergeCell ref="A42:C42"/>
    <mergeCell ref="A49:C49"/>
    <mergeCell ref="A76:C76"/>
    <mergeCell ref="A96:C96"/>
    <mergeCell ref="A120:C120"/>
    <mergeCell ref="A6:C6"/>
    <mergeCell ref="A41:C41"/>
    <mergeCell ref="A48:C48"/>
    <mergeCell ref="A75:C75"/>
    <mergeCell ref="A95:C95"/>
    <mergeCell ref="A119:C119"/>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9">
    <tabColor rgb="FFFF0000"/>
  </sheetPr>
  <dimension ref="A1:M75"/>
  <sheetViews>
    <sheetView topLeftCell="A16" zoomScale="85" zoomScaleNormal="85" workbookViewId="0">
      <selection activeCell="H4" sqref="H4"/>
    </sheetView>
  </sheetViews>
  <sheetFormatPr baseColWidth="10" defaultColWidth="11.42578125" defaultRowHeight="12.75"/>
  <cols>
    <col min="1" max="1" width="20.5703125" style="79" customWidth="1"/>
    <col min="2" max="2" width="34.140625" style="79" customWidth="1"/>
    <col min="3" max="3" width="16.140625" style="79" customWidth="1"/>
    <col min="4" max="4" width="19.140625" style="79" customWidth="1"/>
    <col min="5" max="5" width="17.28515625" style="79" bestFit="1" customWidth="1"/>
    <col min="6" max="6" width="18.42578125" style="79" customWidth="1"/>
    <col min="7" max="7" width="23.7109375" style="79" customWidth="1"/>
    <col min="8" max="8" width="22.85546875" style="79" customWidth="1"/>
    <col min="9" max="10" width="16" style="79" bestFit="1" customWidth="1"/>
    <col min="11" max="11" width="11.42578125" style="79" hidden="1" customWidth="1"/>
    <col min="12" max="12" width="20" style="79" hidden="1" customWidth="1"/>
    <col min="13" max="13" width="16.7109375" style="79" hidden="1" customWidth="1"/>
    <col min="14" max="16384" width="11.42578125" style="79"/>
  </cols>
  <sheetData>
    <row r="1" spans="1:8" ht="16.149999999999999" customHeight="1">
      <c r="A1" s="441" t="s">
        <v>377</v>
      </c>
      <c r="B1" s="442"/>
      <c r="C1" s="442"/>
      <c r="D1" s="442"/>
      <c r="E1" s="442"/>
      <c r="F1" s="442"/>
      <c r="G1" s="442"/>
      <c r="H1" s="443"/>
    </row>
    <row r="2" spans="1:8" ht="15.75">
      <c r="A2" s="444" t="s">
        <v>378</v>
      </c>
      <c r="B2" s="445"/>
      <c r="C2" s="445"/>
      <c r="D2" s="445"/>
      <c r="E2" s="445"/>
      <c r="F2" s="445"/>
      <c r="G2" s="445"/>
      <c r="H2" s="446"/>
    </row>
    <row r="3" spans="1:8">
      <c r="A3" s="8"/>
      <c r="B3" s="9"/>
      <c r="C3" s="9"/>
      <c r="D3" s="9"/>
      <c r="E3" s="9"/>
      <c r="F3" s="9"/>
      <c r="G3" s="9"/>
      <c r="H3" s="10"/>
    </row>
    <row r="4" spans="1:8" ht="15.75">
      <c r="A4" s="11" t="s">
        <v>379</v>
      </c>
      <c r="B4" s="12" t="s">
        <v>13</v>
      </c>
      <c r="C4" s="13"/>
      <c r="D4" s="14"/>
      <c r="E4" s="15" t="s">
        <v>380</v>
      </c>
      <c r="F4" s="16">
        <f>H67</f>
        <v>175274.36434155598</v>
      </c>
      <c r="G4" s="13" t="s">
        <v>381</v>
      </c>
      <c r="H4" s="17" t="s">
        <v>382</v>
      </c>
    </row>
    <row r="5" spans="1:8" ht="12" customHeight="1">
      <c r="A5" s="18"/>
      <c r="B5" s="19"/>
      <c r="C5" s="13"/>
      <c r="D5" s="20"/>
      <c r="E5" s="15"/>
      <c r="F5" s="21"/>
      <c r="G5" s="13"/>
      <c r="H5" s="22"/>
    </row>
    <row r="6" spans="1:8" ht="15.6" customHeight="1">
      <c r="A6" s="18" t="s">
        <v>383</v>
      </c>
      <c r="B6" s="447" t="str">
        <f>A1</f>
        <v>ACARREO, HINCADA, PLOMADA Y ORIENTACIÓN DE POSTE PRFV EMBONADO DE 12 Y 14 M</v>
      </c>
      <c r="C6" s="447"/>
      <c r="D6" s="447"/>
      <c r="E6" s="447"/>
      <c r="F6" s="447"/>
      <c r="G6" s="448"/>
      <c r="H6" s="23" t="s">
        <v>384</v>
      </c>
    </row>
    <row r="7" spans="1:8">
      <c r="A7" s="24"/>
      <c r="B7" s="25"/>
      <c r="C7" s="25"/>
      <c r="D7" s="25"/>
      <c r="E7" s="25"/>
      <c r="F7" s="25"/>
      <c r="G7" s="25"/>
      <c r="H7" s="26"/>
    </row>
    <row r="8" spans="1:8">
      <c r="A8" s="27"/>
      <c r="B8" s="28"/>
      <c r="C8" s="28"/>
      <c r="D8" s="28"/>
      <c r="E8" s="28"/>
      <c r="F8" s="28"/>
      <c r="G8" s="28"/>
      <c r="H8" s="29"/>
    </row>
    <row r="9" spans="1:8" ht="15.75">
      <c r="A9" s="30" t="s">
        <v>5</v>
      </c>
      <c r="B9" s="9"/>
      <c r="C9" s="9"/>
      <c r="D9" s="9"/>
      <c r="E9" s="9"/>
      <c r="F9" s="9"/>
      <c r="G9" s="9"/>
      <c r="H9" s="10"/>
    </row>
    <row r="10" spans="1:8" s="80" customFormat="1" ht="15" customHeight="1">
      <c r="A10" s="31" t="s">
        <v>385</v>
      </c>
      <c r="B10" s="449" t="s">
        <v>386</v>
      </c>
      <c r="C10" s="450"/>
      <c r="D10" s="431"/>
      <c r="E10" s="32" t="s">
        <v>85</v>
      </c>
      <c r="F10" s="32" t="s">
        <v>387</v>
      </c>
      <c r="G10" s="32" t="s">
        <v>86</v>
      </c>
      <c r="H10" s="33" t="s">
        <v>388</v>
      </c>
    </row>
    <row r="11" spans="1:8" ht="15">
      <c r="A11" s="4"/>
      <c r="B11" s="426"/>
      <c r="C11" s="432"/>
      <c r="D11" s="427"/>
      <c r="E11" s="4"/>
      <c r="F11" s="170"/>
      <c r="G11" s="73"/>
      <c r="H11" s="6">
        <f>F11*G11</f>
        <v>0</v>
      </c>
    </row>
    <row r="12" spans="1:8" ht="15">
      <c r="A12" s="4"/>
      <c r="B12" s="426"/>
      <c r="C12" s="432"/>
      <c r="D12" s="427"/>
      <c r="E12" s="4"/>
      <c r="F12" s="170"/>
      <c r="G12" s="73"/>
      <c r="H12" s="6">
        <f t="shared" ref="H12:H16" si="0">F12*G12</f>
        <v>0</v>
      </c>
    </row>
    <row r="13" spans="1:8" ht="15">
      <c r="A13" s="4"/>
      <c r="B13" s="426"/>
      <c r="C13" s="432"/>
      <c r="D13" s="427"/>
      <c r="E13" s="4"/>
      <c r="F13" s="170"/>
      <c r="G13" s="73"/>
      <c r="H13" s="6">
        <f t="shared" si="0"/>
        <v>0</v>
      </c>
    </row>
    <row r="14" spans="1:8" ht="15">
      <c r="A14" s="4"/>
      <c r="B14" s="433"/>
      <c r="C14" s="434"/>
      <c r="D14" s="435"/>
      <c r="E14" s="4"/>
      <c r="F14" s="170"/>
      <c r="G14" s="73"/>
      <c r="H14" s="6">
        <f t="shared" si="0"/>
        <v>0</v>
      </c>
    </row>
    <row r="15" spans="1:8" ht="15">
      <c r="A15" s="4"/>
      <c r="B15" s="433"/>
      <c r="C15" s="434"/>
      <c r="D15" s="435"/>
      <c r="E15" s="4"/>
      <c r="F15" s="170"/>
      <c r="G15" s="73"/>
      <c r="H15" s="6">
        <f t="shared" si="0"/>
        <v>0</v>
      </c>
    </row>
    <row r="16" spans="1:8" ht="15">
      <c r="A16" s="4"/>
      <c r="B16" s="436"/>
      <c r="C16" s="437"/>
      <c r="D16" s="438"/>
      <c r="E16" s="5"/>
      <c r="F16" s="170"/>
      <c r="G16" s="73"/>
      <c r="H16" s="6">
        <f t="shared" si="0"/>
        <v>0</v>
      </c>
    </row>
    <row r="17" spans="1:13" ht="15.75">
      <c r="A17" s="37" t="s">
        <v>389</v>
      </c>
      <c r="B17" s="9"/>
      <c r="C17" s="38"/>
      <c r="D17" s="38"/>
      <c r="E17" s="38"/>
      <c r="F17" s="9"/>
      <c r="G17" s="9"/>
      <c r="H17" s="87">
        <f>SUM(H11:H16)</f>
        <v>0</v>
      </c>
    </row>
    <row r="18" spans="1:13">
      <c r="A18" s="8"/>
      <c r="B18" s="9"/>
      <c r="C18" s="9"/>
      <c r="D18" s="9"/>
      <c r="E18" s="9"/>
      <c r="F18" s="9"/>
      <c r="G18" s="9"/>
      <c r="H18" s="10"/>
    </row>
    <row r="19" spans="1:13" ht="15.75">
      <c r="A19" s="428" t="s">
        <v>6</v>
      </c>
      <c r="B19" s="429"/>
      <c r="C19" s="9"/>
      <c r="D19" s="9"/>
      <c r="E19" s="9"/>
      <c r="F19" s="9"/>
      <c r="G19" s="9"/>
      <c r="H19" s="10"/>
    </row>
    <row r="20" spans="1:13" ht="30" customHeight="1">
      <c r="A20" s="40" t="s">
        <v>385</v>
      </c>
      <c r="B20" s="430" t="s">
        <v>386</v>
      </c>
      <c r="C20" s="431"/>
      <c r="D20" s="32" t="s">
        <v>86</v>
      </c>
      <c r="E20" s="32" t="s">
        <v>390</v>
      </c>
      <c r="F20" s="32" t="s">
        <v>391</v>
      </c>
      <c r="G20" s="32" t="s">
        <v>392</v>
      </c>
      <c r="H20" s="33" t="s">
        <v>393</v>
      </c>
      <c r="L20" s="79" t="s">
        <v>394</v>
      </c>
      <c r="M20" s="79" t="s">
        <v>395</v>
      </c>
    </row>
    <row r="21" spans="1:13" s="81" customFormat="1" ht="15">
      <c r="A21" s="152"/>
      <c r="B21" s="426" t="s">
        <v>396</v>
      </c>
      <c r="C21" s="427"/>
      <c r="D21" s="73">
        <v>0</v>
      </c>
      <c r="E21" s="4" t="s">
        <v>397</v>
      </c>
      <c r="F21" s="170">
        <f>K21*$L$22</f>
        <v>491355.26262931031</v>
      </c>
      <c r="G21" s="75">
        <v>10</v>
      </c>
      <c r="H21" s="6">
        <f>(D21*F21)/G21</f>
        <v>0</v>
      </c>
      <c r="K21" s="41">
        <v>400401.9</v>
      </c>
      <c r="L21" s="85">
        <v>1160000</v>
      </c>
      <c r="M21" s="85">
        <v>1423500</v>
      </c>
    </row>
    <row r="22" spans="1:13" s="81" customFormat="1" ht="15">
      <c r="A22" s="152"/>
      <c r="B22" s="426" t="s">
        <v>398</v>
      </c>
      <c r="C22" s="427"/>
      <c r="D22" s="73">
        <v>0</v>
      </c>
      <c r="E22" s="4" t="s">
        <v>397</v>
      </c>
      <c r="F22" s="170">
        <f t="shared" ref="F22:F33" si="1">K22*$L$22</f>
        <v>491355.26262931031</v>
      </c>
      <c r="G22" s="75">
        <v>10</v>
      </c>
      <c r="H22" s="6">
        <f t="shared" ref="H22:H33" si="2">(D22*F22)/G22</f>
        <v>0</v>
      </c>
      <c r="J22" s="100"/>
      <c r="K22" s="41">
        <v>400401.9</v>
      </c>
      <c r="L22" s="439">
        <f>M21/L21</f>
        <v>1.227155172413793</v>
      </c>
      <c r="M22" s="440"/>
    </row>
    <row r="23" spans="1:13" s="81" customFormat="1" ht="15">
      <c r="A23" s="152"/>
      <c r="B23" s="426" t="s">
        <v>399</v>
      </c>
      <c r="C23" s="427"/>
      <c r="D23" s="73">
        <v>0</v>
      </c>
      <c r="E23" s="4" t="s">
        <v>397</v>
      </c>
      <c r="F23" s="170">
        <f t="shared" si="1"/>
        <v>316219.23517241376</v>
      </c>
      <c r="G23" s="75">
        <v>5</v>
      </c>
      <c r="H23" s="6">
        <f t="shared" si="2"/>
        <v>0</v>
      </c>
      <c r="K23" s="41">
        <v>257684.8</v>
      </c>
    </row>
    <row r="24" spans="1:13" s="81" customFormat="1" ht="15">
      <c r="A24" s="152"/>
      <c r="B24" s="426" t="s">
        <v>400</v>
      </c>
      <c r="C24" s="427"/>
      <c r="D24" s="73">
        <v>1</v>
      </c>
      <c r="E24" s="4" t="s">
        <v>397</v>
      </c>
      <c r="F24" s="170">
        <f t="shared" si="1"/>
        <v>301624.55599137931</v>
      </c>
      <c r="G24" s="75">
        <v>10</v>
      </c>
      <c r="H24" s="6">
        <f t="shared" si="2"/>
        <v>30162.455599137931</v>
      </c>
      <c r="K24" s="41">
        <v>245791.7</v>
      </c>
    </row>
    <row r="25" spans="1:13" s="81" customFormat="1" ht="15">
      <c r="A25" s="152"/>
      <c r="B25" s="426" t="s">
        <v>401</v>
      </c>
      <c r="C25" s="427"/>
      <c r="D25" s="73">
        <v>0</v>
      </c>
      <c r="E25" s="4" t="s">
        <v>397</v>
      </c>
      <c r="F25" s="170">
        <f t="shared" si="1"/>
        <v>257840.51844827583</v>
      </c>
      <c r="G25" s="75">
        <v>10</v>
      </c>
      <c r="H25" s="6">
        <f t="shared" si="2"/>
        <v>0</v>
      </c>
      <c r="K25" s="41">
        <v>210112.4</v>
      </c>
    </row>
    <row r="26" spans="1:13" s="81" customFormat="1" ht="15">
      <c r="A26" s="152"/>
      <c r="B26" s="426" t="s">
        <v>402</v>
      </c>
      <c r="C26" s="427"/>
      <c r="D26" s="73">
        <v>2</v>
      </c>
      <c r="E26" s="4" t="s">
        <v>397</v>
      </c>
      <c r="F26" s="170">
        <f t="shared" si="1"/>
        <v>199461.84262931033</v>
      </c>
      <c r="G26" s="75">
        <v>10</v>
      </c>
      <c r="H26" s="6">
        <f t="shared" si="2"/>
        <v>39892.368525862068</v>
      </c>
      <c r="K26" s="41">
        <v>162540.03333333333</v>
      </c>
    </row>
    <row r="27" spans="1:13" s="81" customFormat="1" ht="15">
      <c r="A27" s="152"/>
      <c r="B27" s="426" t="s">
        <v>403</v>
      </c>
      <c r="C27" s="427"/>
      <c r="D27" s="73">
        <v>2</v>
      </c>
      <c r="E27" s="4" t="s">
        <v>397</v>
      </c>
      <c r="F27" s="170">
        <f t="shared" si="1"/>
        <v>81158.643620689661</v>
      </c>
      <c r="G27" s="75">
        <v>10</v>
      </c>
      <c r="H27" s="6">
        <f t="shared" si="2"/>
        <v>16231.728724137933</v>
      </c>
      <c r="K27" s="41">
        <v>66135.600000000006</v>
      </c>
    </row>
    <row r="28" spans="1:13" s="81" customFormat="1" ht="15">
      <c r="A28" s="152"/>
      <c r="B28" s="426" t="s">
        <v>404</v>
      </c>
      <c r="C28" s="427"/>
      <c r="D28" s="73">
        <v>0</v>
      </c>
      <c r="E28" s="4" t="s">
        <v>397</v>
      </c>
      <c r="F28" s="170">
        <f t="shared" si="1"/>
        <v>184867.16344827582</v>
      </c>
      <c r="G28" s="75">
        <v>10</v>
      </c>
      <c r="H28" s="6">
        <f t="shared" si="2"/>
        <v>0</v>
      </c>
      <c r="K28" s="41">
        <v>150646.93333333332</v>
      </c>
    </row>
    <row r="29" spans="1:13" s="81" customFormat="1" ht="15">
      <c r="A29" s="152"/>
      <c r="B29" s="426" t="s">
        <v>405</v>
      </c>
      <c r="C29" s="427"/>
      <c r="D29" s="73">
        <v>0</v>
      </c>
      <c r="E29" s="4" t="s">
        <v>397</v>
      </c>
      <c r="F29" s="170">
        <f t="shared" si="1"/>
        <v>117645.32112068964</v>
      </c>
      <c r="G29" s="75">
        <v>13</v>
      </c>
      <c r="H29" s="6">
        <f t="shared" si="2"/>
        <v>0</v>
      </c>
      <c r="K29" s="41">
        <v>95868.333333333328</v>
      </c>
    </row>
    <row r="30" spans="1:13" s="81" customFormat="1" ht="15">
      <c r="A30" s="152"/>
      <c r="B30" s="426" t="s">
        <v>406</v>
      </c>
      <c r="C30" s="427"/>
      <c r="D30" s="73">
        <v>0</v>
      </c>
      <c r="E30" s="4" t="s">
        <v>397</v>
      </c>
      <c r="F30" s="170">
        <f t="shared" si="1"/>
        <v>184867.16344827582</v>
      </c>
      <c r="G30" s="75">
        <v>13</v>
      </c>
      <c r="H30" s="6">
        <f t="shared" si="2"/>
        <v>0</v>
      </c>
      <c r="K30" s="41">
        <v>150646.93333333332</v>
      </c>
    </row>
    <row r="31" spans="1:13" s="81" customFormat="1" ht="15">
      <c r="A31" s="152"/>
      <c r="B31" s="426" t="s">
        <v>407</v>
      </c>
      <c r="C31" s="427"/>
      <c r="D31" s="73">
        <v>0</v>
      </c>
      <c r="E31" s="4" t="s">
        <v>397</v>
      </c>
      <c r="F31" s="170">
        <f t="shared" si="1"/>
        <v>103050.68284482758</v>
      </c>
      <c r="G31" s="75">
        <v>10</v>
      </c>
      <c r="H31" s="6">
        <f t="shared" si="2"/>
        <v>0</v>
      </c>
      <c r="K31" s="41">
        <v>83975.266666666663</v>
      </c>
    </row>
    <row r="32" spans="1:13" s="81" customFormat="1" ht="15">
      <c r="A32" s="152"/>
      <c r="B32" s="426" t="s">
        <v>408</v>
      </c>
      <c r="C32" s="427"/>
      <c r="D32" s="73">
        <v>1</v>
      </c>
      <c r="E32" s="4" t="s">
        <v>397</v>
      </c>
      <c r="F32" s="170">
        <f t="shared" si="1"/>
        <v>177569.84431034481</v>
      </c>
      <c r="G32" s="75">
        <v>13</v>
      </c>
      <c r="H32" s="6">
        <f t="shared" si="2"/>
        <v>13659.218793103446</v>
      </c>
      <c r="K32" s="41">
        <v>144700.4</v>
      </c>
    </row>
    <row r="33" spans="1:11" s="81" customFormat="1" ht="15">
      <c r="A33" s="152"/>
      <c r="B33" s="426" t="s">
        <v>409</v>
      </c>
      <c r="C33" s="427"/>
      <c r="D33" s="74">
        <v>0</v>
      </c>
      <c r="E33" s="43" t="s">
        <v>397</v>
      </c>
      <c r="F33" s="170">
        <f t="shared" si="1"/>
        <v>117646.13922413792</v>
      </c>
      <c r="G33" s="76">
        <v>10</v>
      </c>
      <c r="H33" s="6">
        <f t="shared" si="2"/>
        <v>0</v>
      </c>
      <c r="K33" s="44">
        <v>95869</v>
      </c>
    </row>
    <row r="34" spans="1:11" ht="15.75">
      <c r="A34" s="45" t="s">
        <v>410</v>
      </c>
      <c r="B34" s="9"/>
      <c r="C34" s="9"/>
      <c r="D34" s="9"/>
      <c r="E34" s="9"/>
      <c r="F34" s="9"/>
      <c r="G34" s="9"/>
      <c r="H34" s="87">
        <f>SUM(H21:H33)</f>
        <v>99945.77164224138</v>
      </c>
    </row>
    <row r="35" spans="1:11">
      <c r="A35" s="8"/>
      <c r="B35" s="9"/>
      <c r="C35" s="9"/>
      <c r="D35" s="9"/>
      <c r="E35" s="9"/>
      <c r="F35" s="9"/>
      <c r="G35" s="9"/>
      <c r="H35" s="10"/>
    </row>
    <row r="36" spans="1:11" ht="15.75">
      <c r="A36" s="428" t="s">
        <v>7</v>
      </c>
      <c r="B36" s="429"/>
      <c r="C36" s="9"/>
      <c r="D36" s="9"/>
      <c r="E36" s="9"/>
      <c r="F36" s="9"/>
      <c r="G36" s="9"/>
      <c r="H36" s="10"/>
    </row>
    <row r="37" spans="1:11" ht="15.75">
      <c r="A37" s="40" t="s">
        <v>385</v>
      </c>
      <c r="B37" s="430" t="s">
        <v>386</v>
      </c>
      <c r="C37" s="431"/>
      <c r="D37" s="32" t="s">
        <v>86</v>
      </c>
      <c r="E37" s="32" t="s">
        <v>390</v>
      </c>
      <c r="F37" s="32" t="s">
        <v>411</v>
      </c>
      <c r="G37" s="32" t="s">
        <v>393</v>
      </c>
      <c r="H37" s="33" t="s">
        <v>412</v>
      </c>
    </row>
    <row r="38" spans="1:11" s="81" customFormat="1" ht="15">
      <c r="A38" s="46">
        <v>1</v>
      </c>
      <c r="B38" s="426" t="s">
        <v>413</v>
      </c>
      <c r="C38" s="427"/>
      <c r="D38" s="73">
        <v>1</v>
      </c>
      <c r="E38" s="47" t="s">
        <v>397</v>
      </c>
      <c r="F38" s="73">
        <v>10</v>
      </c>
      <c r="G38" s="170">
        <v>69701.16508838383</v>
      </c>
      <c r="H38" s="6">
        <f>(D38*G38)/F38</f>
        <v>6970.1165088383832</v>
      </c>
    </row>
    <row r="39" spans="1:11" s="81" customFormat="1" ht="15" customHeight="1">
      <c r="A39" s="46">
        <v>2</v>
      </c>
      <c r="B39" s="426" t="s">
        <v>414</v>
      </c>
      <c r="C39" s="427"/>
      <c r="D39" s="73">
        <v>0</v>
      </c>
      <c r="E39" s="47" t="s">
        <v>397</v>
      </c>
      <c r="F39" s="73">
        <v>1</v>
      </c>
      <c r="G39" s="170">
        <v>2500000</v>
      </c>
      <c r="H39" s="6">
        <f t="shared" ref="H39:H50" si="3">(D39*G39)/F39</f>
        <v>0</v>
      </c>
    </row>
    <row r="40" spans="1:11" s="81" customFormat="1" ht="15">
      <c r="A40" s="46">
        <v>3</v>
      </c>
      <c r="B40" s="426" t="s">
        <v>415</v>
      </c>
      <c r="C40" s="427"/>
      <c r="D40" s="73">
        <v>0</v>
      </c>
      <c r="E40" s="47" t="s">
        <v>397</v>
      </c>
      <c r="F40" s="73">
        <v>10</v>
      </c>
      <c r="G40" s="170">
        <v>55509.259259259248</v>
      </c>
      <c r="H40" s="6">
        <f t="shared" si="3"/>
        <v>0</v>
      </c>
    </row>
    <row r="41" spans="1:11" s="81" customFormat="1" ht="15">
      <c r="A41" s="46">
        <v>4</v>
      </c>
      <c r="B41" s="426" t="s">
        <v>416</v>
      </c>
      <c r="C41" s="427"/>
      <c r="D41" s="73">
        <v>0</v>
      </c>
      <c r="E41" s="47" t="s">
        <v>397</v>
      </c>
      <c r="F41" s="73">
        <v>13</v>
      </c>
      <c r="G41" s="170">
        <v>1000000</v>
      </c>
      <c r="H41" s="6">
        <f t="shared" si="3"/>
        <v>0</v>
      </c>
    </row>
    <row r="42" spans="1:11" s="81" customFormat="1" ht="15">
      <c r="A42" s="46">
        <v>5</v>
      </c>
      <c r="B42" s="426" t="s">
        <v>417</v>
      </c>
      <c r="C42" s="427"/>
      <c r="D42" s="73">
        <v>0</v>
      </c>
      <c r="E42" s="47" t="s">
        <v>397</v>
      </c>
      <c r="F42" s="73">
        <v>10</v>
      </c>
      <c r="G42" s="170">
        <v>120000</v>
      </c>
      <c r="H42" s="6">
        <f t="shared" si="3"/>
        <v>0</v>
      </c>
    </row>
    <row r="43" spans="1:11" s="81" customFormat="1" ht="15">
      <c r="A43" s="46">
        <v>6</v>
      </c>
      <c r="B43" s="426" t="s">
        <v>418</v>
      </c>
      <c r="C43" s="427"/>
      <c r="D43" s="73">
        <v>0</v>
      </c>
      <c r="E43" s="47" t="s">
        <v>419</v>
      </c>
      <c r="F43" s="73">
        <v>10</v>
      </c>
      <c r="G43" s="170">
        <v>28500</v>
      </c>
      <c r="H43" s="6">
        <f t="shared" si="3"/>
        <v>0</v>
      </c>
    </row>
    <row r="44" spans="1:11" s="81" customFormat="1" ht="15">
      <c r="A44" s="46">
        <v>7</v>
      </c>
      <c r="B44" s="426" t="s">
        <v>420</v>
      </c>
      <c r="C44" s="427"/>
      <c r="D44" s="73">
        <v>0</v>
      </c>
      <c r="E44" s="47" t="s">
        <v>421</v>
      </c>
      <c r="F44" s="73">
        <v>1</v>
      </c>
      <c r="G44" s="170">
        <v>464100</v>
      </c>
      <c r="H44" s="6">
        <f t="shared" si="3"/>
        <v>0</v>
      </c>
    </row>
    <row r="45" spans="1:11" s="81" customFormat="1" ht="15">
      <c r="A45" s="46">
        <v>8</v>
      </c>
      <c r="B45" s="426" t="s">
        <v>422</v>
      </c>
      <c r="C45" s="427"/>
      <c r="D45" s="73">
        <v>0</v>
      </c>
      <c r="E45" s="47" t="s">
        <v>423</v>
      </c>
      <c r="F45" s="73">
        <v>1</v>
      </c>
      <c r="G45" s="170">
        <v>952380.95238095231</v>
      </c>
      <c r="H45" s="6">
        <f t="shared" si="3"/>
        <v>0</v>
      </c>
    </row>
    <row r="46" spans="1:11" s="81" customFormat="1" ht="15">
      <c r="A46" s="46">
        <v>9</v>
      </c>
      <c r="B46" s="426" t="s">
        <v>424</v>
      </c>
      <c r="C46" s="427"/>
      <c r="D46" s="73">
        <v>0</v>
      </c>
      <c r="E46" s="47" t="s">
        <v>423</v>
      </c>
      <c r="F46" s="73">
        <v>1</v>
      </c>
      <c r="G46" s="170">
        <v>2700000</v>
      </c>
      <c r="H46" s="6">
        <f t="shared" si="3"/>
        <v>0</v>
      </c>
    </row>
    <row r="47" spans="1:11" s="81" customFormat="1" ht="15">
      <c r="A47" s="46">
        <v>10</v>
      </c>
      <c r="B47" s="426" t="s">
        <v>425</v>
      </c>
      <c r="C47" s="427"/>
      <c r="D47" s="73">
        <v>0</v>
      </c>
      <c r="E47" s="47" t="s">
        <v>423</v>
      </c>
      <c r="F47" s="73">
        <v>2</v>
      </c>
      <c r="G47" s="170">
        <v>3800000</v>
      </c>
      <c r="H47" s="6">
        <f t="shared" si="3"/>
        <v>0</v>
      </c>
    </row>
    <row r="48" spans="1:11" s="81" customFormat="1" ht="15">
      <c r="A48" s="46">
        <v>11</v>
      </c>
      <c r="B48" s="426" t="s">
        <v>426</v>
      </c>
      <c r="C48" s="427"/>
      <c r="D48" s="73">
        <v>0</v>
      </c>
      <c r="E48" s="47" t="s">
        <v>423</v>
      </c>
      <c r="F48" s="73">
        <v>10</v>
      </c>
      <c r="G48" s="170">
        <v>3200000</v>
      </c>
      <c r="H48" s="6">
        <f t="shared" si="3"/>
        <v>0</v>
      </c>
    </row>
    <row r="49" spans="1:8" s="81" customFormat="1" ht="15">
      <c r="A49" s="46">
        <v>12</v>
      </c>
      <c r="B49" s="426" t="s">
        <v>427</v>
      </c>
      <c r="C49" s="427"/>
      <c r="D49" s="73">
        <v>0</v>
      </c>
      <c r="E49" s="47" t="s">
        <v>423</v>
      </c>
      <c r="F49" s="73">
        <v>2</v>
      </c>
      <c r="G49" s="170">
        <v>2600000</v>
      </c>
      <c r="H49" s="6">
        <f t="shared" si="3"/>
        <v>0</v>
      </c>
    </row>
    <row r="50" spans="1:8" s="81" customFormat="1" ht="15">
      <c r="A50" s="50">
        <v>13</v>
      </c>
      <c r="B50" s="426" t="s">
        <v>428</v>
      </c>
      <c r="C50" s="427"/>
      <c r="D50" s="73">
        <v>0</v>
      </c>
      <c r="E50" s="51" t="s">
        <v>397</v>
      </c>
      <c r="F50" s="73">
        <v>1</v>
      </c>
      <c r="G50" s="170">
        <v>4500000</v>
      </c>
      <c r="H50" s="6">
        <f t="shared" si="3"/>
        <v>0</v>
      </c>
    </row>
    <row r="51" spans="1:8" s="81" customFormat="1" ht="15.75">
      <c r="A51" s="53" t="s">
        <v>429</v>
      </c>
      <c r="B51" s="9"/>
      <c r="C51" s="38"/>
      <c r="D51" s="38"/>
      <c r="E51" s="38"/>
      <c r="F51" s="9"/>
      <c r="G51" s="9"/>
      <c r="H51" s="88">
        <f>SUM(H38:H50)</f>
        <v>6970.1165088383832</v>
      </c>
    </row>
    <row r="52" spans="1:8">
      <c r="A52" s="8"/>
      <c r="B52" s="9"/>
      <c r="C52" s="9"/>
      <c r="D52" s="54"/>
      <c r="E52" s="54"/>
      <c r="F52" s="54"/>
      <c r="G52" s="54"/>
      <c r="H52" s="10"/>
    </row>
    <row r="53" spans="1:8" ht="15.75">
      <c r="A53" s="428" t="s">
        <v>8</v>
      </c>
      <c r="B53" s="429"/>
      <c r="C53" s="9"/>
      <c r="D53" s="54"/>
      <c r="E53" s="54"/>
      <c r="F53" s="54"/>
      <c r="G53" s="54"/>
      <c r="H53" s="10"/>
    </row>
    <row r="54" spans="1:8" ht="15.75">
      <c r="A54" s="40" t="s">
        <v>385</v>
      </c>
      <c r="B54" s="430" t="s">
        <v>386</v>
      </c>
      <c r="C54" s="431"/>
      <c r="D54" s="55" t="s">
        <v>390</v>
      </c>
      <c r="E54" s="55" t="s">
        <v>86</v>
      </c>
      <c r="F54" s="55" t="s">
        <v>430</v>
      </c>
      <c r="G54" s="55" t="s">
        <v>431</v>
      </c>
      <c r="H54" s="33" t="s">
        <v>393</v>
      </c>
    </row>
    <row r="55" spans="1:8" s="81" customFormat="1" ht="15">
      <c r="A55" s="46">
        <v>1</v>
      </c>
      <c r="B55" s="426" t="s">
        <v>432</v>
      </c>
      <c r="C55" s="427"/>
      <c r="D55" s="56" t="s">
        <v>397</v>
      </c>
      <c r="E55" s="73">
        <v>0</v>
      </c>
      <c r="F55" s="170">
        <v>210000</v>
      </c>
      <c r="G55" s="73">
        <v>13</v>
      </c>
      <c r="H55" s="6">
        <f>(E55*F55)/G55</f>
        <v>0</v>
      </c>
    </row>
    <row r="56" spans="1:8" s="81" customFormat="1" ht="15">
      <c r="A56" s="46">
        <v>2</v>
      </c>
      <c r="B56" s="426" t="s">
        <v>433</v>
      </c>
      <c r="C56" s="427"/>
      <c r="D56" s="57" t="s">
        <v>434</v>
      </c>
      <c r="E56" s="73">
        <v>1</v>
      </c>
      <c r="F56" s="170">
        <v>410150.85714285716</v>
      </c>
      <c r="G56" s="73">
        <v>6</v>
      </c>
      <c r="H56" s="6">
        <f t="shared" ref="H56:H57" si="4">(E56*F56)/G56</f>
        <v>68358.476190476198</v>
      </c>
    </row>
    <row r="57" spans="1:8" s="81" customFormat="1" ht="15">
      <c r="A57" s="50">
        <v>3</v>
      </c>
      <c r="B57" s="426" t="s">
        <v>435</v>
      </c>
      <c r="C57" s="427"/>
      <c r="D57" s="58" t="s">
        <v>434</v>
      </c>
      <c r="E57" s="73">
        <v>0</v>
      </c>
      <c r="F57" s="170">
        <v>500000</v>
      </c>
      <c r="G57" s="73">
        <v>10</v>
      </c>
      <c r="H57" s="6">
        <f t="shared" si="4"/>
        <v>0</v>
      </c>
    </row>
    <row r="58" spans="1:8" ht="15.75">
      <c r="A58" s="45" t="s">
        <v>436</v>
      </c>
      <c r="B58" s="9"/>
      <c r="C58" s="38"/>
      <c r="D58" s="38"/>
      <c r="E58" s="38"/>
      <c r="F58" s="9"/>
      <c r="G58" s="9"/>
      <c r="H58" s="87">
        <f>SUM(H55:H57)</f>
        <v>68358.476190476198</v>
      </c>
    </row>
    <row r="59" spans="1:8">
      <c r="A59" s="59"/>
      <c r="B59" s="9"/>
      <c r="C59" s="9"/>
      <c r="D59" s="9"/>
      <c r="E59" s="38"/>
      <c r="F59" s="9"/>
      <c r="G59" s="9"/>
      <c r="H59" s="10"/>
    </row>
    <row r="60" spans="1:8" ht="15.75">
      <c r="A60" s="428" t="s">
        <v>9</v>
      </c>
      <c r="B60" s="429"/>
      <c r="C60" s="60"/>
      <c r="D60" s="61"/>
      <c r="E60" s="62"/>
      <c r="F60" s="63"/>
      <c r="G60" s="64"/>
      <c r="H60" s="10"/>
    </row>
    <row r="61" spans="1:8" ht="15.75">
      <c r="A61" s="40" t="s">
        <v>385</v>
      </c>
      <c r="B61" s="430" t="s">
        <v>386</v>
      </c>
      <c r="C61" s="431"/>
      <c r="D61" s="55" t="s">
        <v>86</v>
      </c>
      <c r="E61" s="55" t="s">
        <v>390</v>
      </c>
      <c r="F61" s="55" t="s">
        <v>431</v>
      </c>
      <c r="G61" s="55" t="s">
        <v>430</v>
      </c>
      <c r="H61" s="33" t="s">
        <v>393</v>
      </c>
    </row>
    <row r="62" spans="1:8" ht="15">
      <c r="A62" s="46">
        <v>1</v>
      </c>
      <c r="B62" s="422" t="s">
        <v>437</v>
      </c>
      <c r="C62" s="423"/>
      <c r="D62" s="73">
        <v>0</v>
      </c>
      <c r="E62" s="47" t="s">
        <v>423</v>
      </c>
      <c r="F62" s="73">
        <v>10</v>
      </c>
      <c r="G62" s="170">
        <v>70000</v>
      </c>
      <c r="H62" s="49">
        <f>(D62*G62)/F62</f>
        <v>0</v>
      </c>
    </row>
    <row r="63" spans="1:8" ht="15">
      <c r="A63" s="46">
        <v>2</v>
      </c>
      <c r="B63" s="422" t="s">
        <v>438</v>
      </c>
      <c r="C63" s="423"/>
      <c r="D63" s="73">
        <v>0</v>
      </c>
      <c r="E63" s="47" t="s">
        <v>423</v>
      </c>
      <c r="F63" s="73">
        <v>13</v>
      </c>
      <c r="G63" s="170">
        <v>45000</v>
      </c>
      <c r="H63" s="49">
        <f t="shared" ref="H63:H64" si="5">(D63*G63)/F63</f>
        <v>0</v>
      </c>
    </row>
    <row r="64" spans="1:8" ht="15">
      <c r="A64" s="50">
        <v>3</v>
      </c>
      <c r="B64" s="424" t="s">
        <v>439</v>
      </c>
      <c r="C64" s="425"/>
      <c r="D64" s="73">
        <v>0</v>
      </c>
      <c r="E64" s="51" t="s">
        <v>423</v>
      </c>
      <c r="F64" s="73">
        <v>13</v>
      </c>
      <c r="G64" s="170">
        <v>20000</v>
      </c>
      <c r="H64" s="49">
        <f t="shared" si="5"/>
        <v>0</v>
      </c>
    </row>
    <row r="65" spans="1:8" ht="15.75">
      <c r="A65" s="45" t="s">
        <v>440</v>
      </c>
      <c r="B65" s="9"/>
      <c r="C65" s="38"/>
      <c r="D65" s="54"/>
      <c r="E65" s="54"/>
      <c r="F65" s="54"/>
      <c r="G65" s="54"/>
      <c r="H65" s="39">
        <f>SUM(H62:H64)</f>
        <v>0</v>
      </c>
    </row>
    <row r="66" spans="1:8">
      <c r="A66" s="59"/>
      <c r="B66" s="9"/>
      <c r="C66" s="9"/>
      <c r="D66" s="9"/>
      <c r="E66" s="65"/>
      <c r="F66" s="9"/>
      <c r="G66" s="9"/>
      <c r="H66" s="10"/>
    </row>
    <row r="67" spans="1:8" ht="15.75">
      <c r="A67" s="66" t="s">
        <v>441</v>
      </c>
      <c r="B67" s="9"/>
      <c r="C67" s="9"/>
      <c r="D67" s="9"/>
      <c r="E67" s="9"/>
      <c r="F67" s="9"/>
      <c r="G67" s="9"/>
      <c r="H67" s="86">
        <f>H65+H58+H51+H34+H17</f>
        <v>175274.36434155598</v>
      </c>
    </row>
    <row r="68" spans="1:8">
      <c r="A68" s="8"/>
      <c r="B68" s="9"/>
      <c r="C68" s="9"/>
      <c r="D68" s="9"/>
      <c r="E68" s="9"/>
      <c r="F68" s="9"/>
      <c r="G68" s="9"/>
      <c r="H68" s="10"/>
    </row>
    <row r="69" spans="1:8" ht="15.75">
      <c r="A69" s="67" t="s">
        <v>442</v>
      </c>
      <c r="B69" s="25"/>
      <c r="C69" s="68">
        <v>0.05</v>
      </c>
      <c r="D69" s="25"/>
      <c r="E69" s="25"/>
      <c r="F69" s="25"/>
      <c r="G69" s="25"/>
      <c r="H69" s="69">
        <f>H67*(C69)</f>
        <v>8763.7182170777996</v>
      </c>
    </row>
    <row r="70" spans="1:8" ht="15.75">
      <c r="A70" s="70" t="s">
        <v>443</v>
      </c>
      <c r="B70" s="28"/>
      <c r="C70" s="71">
        <v>0.19</v>
      </c>
      <c r="D70" s="28"/>
      <c r="E70" s="28"/>
      <c r="F70" s="28"/>
      <c r="G70" s="28"/>
      <c r="H70" s="84">
        <f>C70*(H67+1)</f>
        <v>33302.319224895633</v>
      </c>
    </row>
    <row r="71" spans="1:8">
      <c r="A71" s="8"/>
      <c r="B71" s="9"/>
      <c r="C71" s="9"/>
      <c r="D71" s="9"/>
      <c r="E71" s="9"/>
      <c r="F71" s="9"/>
      <c r="G71" s="9"/>
      <c r="H71" s="10"/>
    </row>
    <row r="72" spans="1:8" ht="15.75">
      <c r="A72" s="59" t="s">
        <v>444</v>
      </c>
      <c r="B72" s="9"/>
      <c r="C72" s="9"/>
      <c r="D72" s="9"/>
      <c r="E72" s="9"/>
      <c r="F72" s="9"/>
      <c r="G72" s="9"/>
      <c r="H72" s="39">
        <f>SUM(H69:H70)</f>
        <v>42066.037441973429</v>
      </c>
    </row>
    <row r="73" spans="1:8">
      <c r="A73" s="24"/>
      <c r="B73" s="25"/>
      <c r="C73" s="25"/>
      <c r="D73" s="25"/>
      <c r="E73" s="25"/>
      <c r="F73" s="25"/>
      <c r="G73" s="25"/>
      <c r="H73" s="26"/>
    </row>
    <row r="75" spans="1:8">
      <c r="A75" s="3"/>
      <c r="H75" s="2"/>
    </row>
  </sheetData>
  <mergeCells count="51">
    <mergeCell ref="L22:M22"/>
    <mergeCell ref="B12:D12"/>
    <mergeCell ref="A1:H1"/>
    <mergeCell ref="A2:H2"/>
    <mergeCell ref="B6:G6"/>
    <mergeCell ref="B10:D10"/>
    <mergeCell ref="B11:D11"/>
    <mergeCell ref="B26:C26"/>
    <mergeCell ref="B13:D13"/>
    <mergeCell ref="B14:D14"/>
    <mergeCell ref="B15:D15"/>
    <mergeCell ref="B16:D16"/>
    <mergeCell ref="A19:B19"/>
    <mergeCell ref="B20:C20"/>
    <mergeCell ref="B21:C21"/>
    <mergeCell ref="B22:C22"/>
    <mergeCell ref="B23:C23"/>
    <mergeCell ref="B24:C24"/>
    <mergeCell ref="B25:C25"/>
    <mergeCell ref="B40:C40"/>
    <mergeCell ref="B27:C27"/>
    <mergeCell ref="B28:C28"/>
    <mergeCell ref="B29:C29"/>
    <mergeCell ref="B30:C30"/>
    <mergeCell ref="B31:C31"/>
    <mergeCell ref="B32:C32"/>
    <mergeCell ref="B33:C33"/>
    <mergeCell ref="A36:B36"/>
    <mergeCell ref="B37:C37"/>
    <mergeCell ref="B38:C38"/>
    <mergeCell ref="B39:C39"/>
    <mergeCell ref="B54:C54"/>
    <mergeCell ref="B41:C41"/>
    <mergeCell ref="B42:C42"/>
    <mergeCell ref="B43:C43"/>
    <mergeCell ref="B44:C44"/>
    <mergeCell ref="B45:C45"/>
    <mergeCell ref="B46:C46"/>
    <mergeCell ref="B47:C47"/>
    <mergeCell ref="B48:C48"/>
    <mergeCell ref="B49:C49"/>
    <mergeCell ref="B50:C50"/>
    <mergeCell ref="A53:B53"/>
    <mergeCell ref="B63:C63"/>
    <mergeCell ref="B64:C64"/>
    <mergeCell ref="B55:C55"/>
    <mergeCell ref="B56:C56"/>
    <mergeCell ref="B57:C57"/>
    <mergeCell ref="A60:B60"/>
    <mergeCell ref="B61:C61"/>
    <mergeCell ref="B62:C62"/>
  </mergeCells>
  <conditionalFormatting sqref="B62:B64">
    <cfRule type="expression" dxfId="162" priority="1">
      <formula>H62&gt;0</formula>
    </cfRule>
  </conditionalFormatting>
  <conditionalFormatting sqref="C62:C64">
    <cfRule type="expression" dxfId="161" priority="2">
      <formula>#REF!&gt;0</formula>
    </cfRule>
  </conditionalFormatting>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0">
    <tabColor rgb="FF00B050"/>
  </sheetPr>
  <dimension ref="A1:H75"/>
  <sheetViews>
    <sheetView workbookViewId="0">
      <selection activeCell="H4" sqref="H4"/>
    </sheetView>
  </sheetViews>
  <sheetFormatPr baseColWidth="10" defaultColWidth="11.42578125" defaultRowHeight="15"/>
  <cols>
    <col min="1" max="1" width="19.140625" customWidth="1"/>
    <col min="2" max="2" width="53.140625" customWidth="1"/>
    <col min="3" max="3" width="8" customWidth="1"/>
    <col min="4" max="4" width="11.140625" bestFit="1" customWidth="1"/>
    <col min="5" max="5" width="17.28515625" bestFit="1" customWidth="1"/>
    <col min="6" max="6" width="14.5703125" bestFit="1" customWidth="1"/>
    <col min="7" max="7" width="14.7109375" customWidth="1"/>
    <col min="8" max="8" width="17.28515625" customWidth="1"/>
  </cols>
  <sheetData>
    <row r="1" spans="1:8" ht="16.5" thickTop="1">
      <c r="A1" s="441" t="s">
        <v>445</v>
      </c>
      <c r="B1" s="442"/>
      <c r="C1" s="442"/>
      <c r="D1" s="442"/>
      <c r="E1" s="442"/>
      <c r="F1" s="442"/>
      <c r="G1" s="442"/>
      <c r="H1" s="443"/>
    </row>
    <row r="2" spans="1:8" ht="15.75">
      <c r="A2" s="444" t="s">
        <v>378</v>
      </c>
      <c r="B2" s="445"/>
      <c r="C2" s="445"/>
      <c r="D2" s="445"/>
      <c r="E2" s="445"/>
      <c r="F2" s="445"/>
      <c r="G2" s="445"/>
      <c r="H2" s="446"/>
    </row>
    <row r="3" spans="1:8">
      <c r="A3" s="8"/>
      <c r="B3" s="9"/>
      <c r="C3" s="9"/>
      <c r="D3" s="9"/>
      <c r="E3" s="9"/>
      <c r="F3" s="9"/>
      <c r="G3" s="9"/>
      <c r="H3" s="10"/>
    </row>
    <row r="4" spans="1:8" ht="15.75">
      <c r="A4" s="11" t="s">
        <v>379</v>
      </c>
      <c r="B4" s="12" t="s">
        <v>15</v>
      </c>
      <c r="C4" s="13"/>
      <c r="D4" s="14"/>
      <c r="E4" s="15" t="s">
        <v>380</v>
      </c>
      <c r="F4" s="16">
        <f>H67</f>
        <v>208106.48705532332</v>
      </c>
      <c r="G4" s="13" t="s">
        <v>381</v>
      </c>
      <c r="H4" s="17" t="s">
        <v>382</v>
      </c>
    </row>
    <row r="5" spans="1:8" ht="15.75">
      <c r="A5" s="18"/>
      <c r="B5" s="19"/>
      <c r="C5" s="13"/>
      <c r="D5" s="20"/>
      <c r="E5" s="15"/>
      <c r="F5" s="21"/>
      <c r="G5" s="13"/>
      <c r="H5" s="22"/>
    </row>
    <row r="6" spans="1:8" ht="15.75">
      <c r="A6" s="18" t="s">
        <v>383</v>
      </c>
      <c r="B6" s="447" t="str">
        <f>A1</f>
        <v>APERTURA DE EXCAVACION POSTE DE 14 MTS M.T. RURAL</v>
      </c>
      <c r="C6" s="447"/>
      <c r="D6" s="447"/>
      <c r="E6" s="447"/>
      <c r="F6" s="447"/>
      <c r="G6" s="448"/>
      <c r="H6" s="23" t="s">
        <v>384</v>
      </c>
    </row>
    <row r="7" spans="1:8" ht="15.75" thickBot="1">
      <c r="A7" s="24"/>
      <c r="B7" s="25"/>
      <c r="C7" s="25"/>
      <c r="D7" s="25"/>
      <c r="E7" s="25"/>
      <c r="F7" s="25"/>
      <c r="G7" s="25"/>
      <c r="H7" s="26"/>
    </row>
    <row r="8" spans="1:8" ht="15.75" thickTop="1">
      <c r="A8" s="27"/>
      <c r="B8" s="28"/>
      <c r="C8" s="28"/>
      <c r="D8" s="28"/>
      <c r="E8" s="28"/>
      <c r="F8" s="28"/>
      <c r="G8" s="28"/>
      <c r="H8" s="29"/>
    </row>
    <row r="9" spans="1:8" ht="15.75">
      <c r="A9" s="30" t="s">
        <v>5</v>
      </c>
      <c r="B9" s="9"/>
      <c r="C9" s="9"/>
      <c r="D9" s="9"/>
      <c r="E9" s="9"/>
      <c r="F9" s="9"/>
      <c r="G9" s="9"/>
      <c r="H9" s="10"/>
    </row>
    <row r="10" spans="1:8" ht="15.75">
      <c r="A10" s="31" t="s">
        <v>385</v>
      </c>
      <c r="B10" s="449" t="s">
        <v>386</v>
      </c>
      <c r="C10" s="450"/>
      <c r="D10" s="431"/>
      <c r="E10" s="32" t="s">
        <v>85</v>
      </c>
      <c r="F10" s="32" t="s">
        <v>387</v>
      </c>
      <c r="G10" s="32" t="s">
        <v>86</v>
      </c>
      <c r="H10" s="33" t="s">
        <v>388</v>
      </c>
    </row>
    <row r="11" spans="1:8">
      <c r="A11" s="4"/>
      <c r="B11" s="426"/>
      <c r="C11" s="432"/>
      <c r="D11" s="427"/>
      <c r="E11" s="4"/>
      <c r="F11" s="170"/>
      <c r="G11" s="73"/>
      <c r="H11" s="6">
        <f>F11*G11</f>
        <v>0</v>
      </c>
    </row>
    <row r="12" spans="1:8">
      <c r="A12" s="4"/>
      <c r="B12" s="426"/>
      <c r="C12" s="432"/>
      <c r="D12" s="427"/>
      <c r="E12" s="4"/>
      <c r="F12" s="170"/>
      <c r="G12" s="73"/>
      <c r="H12" s="6">
        <f>F12*G12</f>
        <v>0</v>
      </c>
    </row>
    <row r="13" spans="1:8">
      <c r="A13" s="4"/>
      <c r="B13" s="426"/>
      <c r="C13" s="432"/>
      <c r="D13" s="427"/>
      <c r="E13" s="4"/>
      <c r="F13" s="170"/>
      <c r="G13" s="73"/>
      <c r="H13" s="6">
        <f t="shared" ref="H13:H16" si="0">F13*G13</f>
        <v>0</v>
      </c>
    </row>
    <row r="14" spans="1:8">
      <c r="A14" s="4"/>
      <c r="B14" s="433"/>
      <c r="C14" s="434"/>
      <c r="D14" s="435"/>
      <c r="E14" s="4"/>
      <c r="F14" s="170"/>
      <c r="G14" s="73"/>
      <c r="H14" s="6">
        <f t="shared" si="0"/>
        <v>0</v>
      </c>
    </row>
    <row r="15" spans="1:8">
      <c r="A15" s="4"/>
      <c r="B15" s="433"/>
      <c r="C15" s="434"/>
      <c r="D15" s="435"/>
      <c r="E15" s="4"/>
      <c r="F15" s="170"/>
      <c r="G15" s="73"/>
      <c r="H15" s="6">
        <f t="shared" si="0"/>
        <v>0</v>
      </c>
    </row>
    <row r="16" spans="1:8">
      <c r="A16" s="4"/>
      <c r="B16" s="436"/>
      <c r="C16" s="437"/>
      <c r="D16" s="438"/>
      <c r="E16" s="5"/>
      <c r="F16" s="170"/>
      <c r="G16" s="73"/>
      <c r="H16" s="6">
        <f t="shared" si="0"/>
        <v>0</v>
      </c>
    </row>
    <row r="17" spans="1:8" ht="15.75">
      <c r="A17" s="37" t="s">
        <v>389</v>
      </c>
      <c r="B17" s="9"/>
      <c r="C17" s="38"/>
      <c r="D17" s="38"/>
      <c r="E17" s="38"/>
      <c r="F17" s="9"/>
      <c r="G17" s="9"/>
      <c r="H17" s="87">
        <f>SUM(H11:H16)</f>
        <v>0</v>
      </c>
    </row>
    <row r="18" spans="1:8">
      <c r="A18" s="8"/>
      <c r="B18" s="9"/>
      <c r="C18" s="9"/>
      <c r="D18" s="9"/>
      <c r="E18" s="9"/>
      <c r="F18" s="9"/>
      <c r="G18" s="9"/>
      <c r="H18" s="10"/>
    </row>
    <row r="19" spans="1:8" ht="15.75">
      <c r="A19" s="428" t="s">
        <v>6</v>
      </c>
      <c r="B19" s="429"/>
      <c r="C19" s="9"/>
      <c r="D19" s="9"/>
      <c r="E19" s="9"/>
      <c r="F19" s="9"/>
      <c r="G19" s="9"/>
      <c r="H19" s="10"/>
    </row>
    <row r="20" spans="1:8" ht="31.5">
      <c r="A20" s="40" t="s">
        <v>385</v>
      </c>
      <c r="B20" s="430" t="s">
        <v>386</v>
      </c>
      <c r="C20" s="431"/>
      <c r="D20" s="32" t="s">
        <v>86</v>
      </c>
      <c r="E20" s="32" t="s">
        <v>390</v>
      </c>
      <c r="F20" s="32" t="s">
        <v>391</v>
      </c>
      <c r="G20" s="32" t="s">
        <v>392</v>
      </c>
      <c r="H20" s="33" t="s">
        <v>393</v>
      </c>
    </row>
    <row r="21" spans="1:8" ht="15.75">
      <c r="A21" s="4"/>
      <c r="B21" s="451" t="s">
        <v>396</v>
      </c>
      <c r="C21" s="452"/>
      <c r="D21" s="73">
        <v>0</v>
      </c>
      <c r="E21" s="4" t="s">
        <v>397</v>
      </c>
      <c r="F21" s="170">
        <f>'1.1'!F21</f>
        <v>491355.26262931031</v>
      </c>
      <c r="G21" s="75">
        <v>3</v>
      </c>
      <c r="H21" s="6">
        <f>(D21*F21)/G21</f>
        <v>0</v>
      </c>
    </row>
    <row r="22" spans="1:8" ht="15.75">
      <c r="A22" s="4"/>
      <c r="B22" s="451" t="s">
        <v>398</v>
      </c>
      <c r="C22" s="452"/>
      <c r="D22" s="73">
        <v>0</v>
      </c>
      <c r="E22" s="4" t="s">
        <v>397</v>
      </c>
      <c r="F22" s="170">
        <f>'1.1'!F22</f>
        <v>491355.26262931031</v>
      </c>
      <c r="G22" s="75">
        <v>3</v>
      </c>
      <c r="H22" s="6">
        <f t="shared" ref="H22:H33" si="1">(D22*F22)/G22</f>
        <v>0</v>
      </c>
    </row>
    <row r="23" spans="1:8" ht="15.75">
      <c r="A23" s="4"/>
      <c r="B23" s="451" t="s">
        <v>399</v>
      </c>
      <c r="C23" s="452"/>
      <c r="D23" s="73">
        <v>0</v>
      </c>
      <c r="E23" s="4" t="s">
        <v>397</v>
      </c>
      <c r="F23" s="170">
        <f>'1.1'!F23</f>
        <v>316219.23517241376</v>
      </c>
      <c r="G23" s="75">
        <v>5</v>
      </c>
      <c r="H23" s="6">
        <f t="shared" si="1"/>
        <v>0</v>
      </c>
    </row>
    <row r="24" spans="1:8" ht="15.75">
      <c r="A24" s="4"/>
      <c r="B24" s="451" t="s">
        <v>400</v>
      </c>
      <c r="C24" s="452"/>
      <c r="D24" s="73">
        <v>1</v>
      </c>
      <c r="E24" s="4" t="s">
        <v>397</v>
      </c>
      <c r="F24" s="170">
        <f>'1.1'!F24</f>
        <v>301624.55599137931</v>
      </c>
      <c r="G24" s="75">
        <v>3</v>
      </c>
      <c r="H24" s="6">
        <f t="shared" si="1"/>
        <v>100541.5186637931</v>
      </c>
    </row>
    <row r="25" spans="1:8" ht="15.75">
      <c r="A25" s="4"/>
      <c r="B25" s="451" t="s">
        <v>401</v>
      </c>
      <c r="C25" s="452"/>
      <c r="D25" s="73">
        <v>0</v>
      </c>
      <c r="E25" s="4" t="s">
        <v>397</v>
      </c>
      <c r="F25" s="170">
        <f>'1.1'!F25</f>
        <v>257840.51844827583</v>
      </c>
      <c r="G25" s="75">
        <v>3</v>
      </c>
      <c r="H25" s="6">
        <f t="shared" si="1"/>
        <v>0</v>
      </c>
    </row>
    <row r="26" spans="1:8" ht="15.75">
      <c r="A26" s="4"/>
      <c r="B26" s="451" t="s">
        <v>402</v>
      </c>
      <c r="C26" s="452"/>
      <c r="D26" s="73">
        <v>0</v>
      </c>
      <c r="E26" s="4" t="s">
        <v>397</v>
      </c>
      <c r="F26" s="170">
        <f>'1.1'!F26</f>
        <v>199461.84262931033</v>
      </c>
      <c r="G26" s="75">
        <v>3</v>
      </c>
      <c r="H26" s="6">
        <f t="shared" si="1"/>
        <v>0</v>
      </c>
    </row>
    <row r="27" spans="1:8" ht="15.75">
      <c r="A27" s="4"/>
      <c r="B27" s="451" t="s">
        <v>403</v>
      </c>
      <c r="C27" s="452"/>
      <c r="D27" s="73">
        <v>0</v>
      </c>
      <c r="E27" s="4" t="s">
        <v>397</v>
      </c>
      <c r="F27" s="170">
        <f>'1.1'!F27</f>
        <v>81158.643620689661</v>
      </c>
      <c r="G27" s="75">
        <v>3</v>
      </c>
      <c r="H27" s="6">
        <f t="shared" si="1"/>
        <v>0</v>
      </c>
    </row>
    <row r="28" spans="1:8" ht="15.75">
      <c r="A28" s="4"/>
      <c r="B28" s="451" t="s">
        <v>404</v>
      </c>
      <c r="C28" s="452"/>
      <c r="D28" s="73">
        <v>1</v>
      </c>
      <c r="E28" s="4" t="s">
        <v>397</v>
      </c>
      <c r="F28" s="170">
        <f>'1.1'!F28</f>
        <v>184867.16344827582</v>
      </c>
      <c r="G28" s="75">
        <v>3</v>
      </c>
      <c r="H28" s="6">
        <f t="shared" si="1"/>
        <v>61622.387816091941</v>
      </c>
    </row>
    <row r="29" spans="1:8" ht="15.75">
      <c r="A29" s="4"/>
      <c r="B29" s="451" t="s">
        <v>405</v>
      </c>
      <c r="C29" s="452"/>
      <c r="D29" s="73">
        <v>1</v>
      </c>
      <c r="E29" s="4" t="s">
        <v>397</v>
      </c>
      <c r="F29" s="170">
        <f>'1.1'!F29</f>
        <v>117645.32112068964</v>
      </c>
      <c r="G29" s="75">
        <v>13</v>
      </c>
      <c r="H29" s="6">
        <f t="shared" si="1"/>
        <v>9049.6400862068949</v>
      </c>
    </row>
    <row r="30" spans="1:8" ht="15.75">
      <c r="A30" s="4"/>
      <c r="B30" s="451" t="s">
        <v>406</v>
      </c>
      <c r="C30" s="452"/>
      <c r="D30" s="73">
        <v>0</v>
      </c>
      <c r="E30" s="4" t="s">
        <v>397</v>
      </c>
      <c r="F30" s="170">
        <f>'1.1'!F30</f>
        <v>184867.16344827582</v>
      </c>
      <c r="G30" s="75">
        <v>13</v>
      </c>
      <c r="H30" s="6">
        <f t="shared" si="1"/>
        <v>0</v>
      </c>
    </row>
    <row r="31" spans="1:8" ht="15.75">
      <c r="A31" s="4"/>
      <c r="B31" s="451" t="s">
        <v>407</v>
      </c>
      <c r="C31" s="452"/>
      <c r="D31" s="73">
        <v>0</v>
      </c>
      <c r="E31" s="4" t="s">
        <v>397</v>
      </c>
      <c r="F31" s="170">
        <f>'1.1'!F31</f>
        <v>103050.68284482758</v>
      </c>
      <c r="G31" s="75">
        <v>3</v>
      </c>
      <c r="H31" s="6">
        <f t="shared" si="1"/>
        <v>0</v>
      </c>
    </row>
    <row r="32" spans="1:8" ht="15.75">
      <c r="A32" s="4"/>
      <c r="B32" s="451" t="s">
        <v>408</v>
      </c>
      <c r="C32" s="452"/>
      <c r="D32" s="73">
        <v>1</v>
      </c>
      <c r="E32" s="4" t="s">
        <v>397</v>
      </c>
      <c r="F32" s="170">
        <f>'1.1'!F32</f>
        <v>177569.84431034481</v>
      </c>
      <c r="G32" s="75">
        <v>13</v>
      </c>
      <c r="H32" s="6">
        <f t="shared" si="1"/>
        <v>13659.218793103446</v>
      </c>
    </row>
    <row r="33" spans="1:8" ht="15.75">
      <c r="A33" s="4"/>
      <c r="B33" s="453" t="s">
        <v>409</v>
      </c>
      <c r="C33" s="454"/>
      <c r="D33" s="74">
        <v>0</v>
      </c>
      <c r="E33" s="43" t="s">
        <v>397</v>
      </c>
      <c r="F33" s="170">
        <f>'1.1'!F33</f>
        <v>117646.13922413792</v>
      </c>
      <c r="G33" s="76">
        <v>3</v>
      </c>
      <c r="H33" s="6">
        <f t="shared" si="1"/>
        <v>0</v>
      </c>
    </row>
    <row r="34" spans="1:8" ht="15.75">
      <c r="A34" s="45" t="s">
        <v>410</v>
      </c>
      <c r="B34" s="9"/>
      <c r="C34" s="9"/>
      <c r="D34" s="9"/>
      <c r="E34" s="9"/>
      <c r="F34" s="9"/>
      <c r="G34" s="9"/>
      <c r="H34" s="87">
        <f>SUM(H21:H33)</f>
        <v>184872.76535919539</v>
      </c>
    </row>
    <row r="35" spans="1:8">
      <c r="A35" s="8"/>
      <c r="B35" s="9"/>
      <c r="C35" s="9"/>
      <c r="D35" s="9"/>
      <c r="E35" s="9"/>
      <c r="F35" s="9"/>
      <c r="G35" s="9"/>
      <c r="H35" s="10"/>
    </row>
    <row r="36" spans="1:8" ht="15.75">
      <c r="A36" s="428" t="s">
        <v>7</v>
      </c>
      <c r="B36" s="429"/>
      <c r="C36" s="9"/>
      <c r="D36" s="9"/>
      <c r="E36" s="9"/>
      <c r="F36" s="9"/>
      <c r="G36" s="9"/>
      <c r="H36" s="10"/>
    </row>
    <row r="37" spans="1:8" ht="31.5">
      <c r="A37" s="40" t="s">
        <v>385</v>
      </c>
      <c r="B37" s="430" t="s">
        <v>386</v>
      </c>
      <c r="C37" s="431"/>
      <c r="D37" s="32" t="s">
        <v>86</v>
      </c>
      <c r="E37" s="32" t="s">
        <v>390</v>
      </c>
      <c r="F37" s="32" t="s">
        <v>411</v>
      </c>
      <c r="G37" s="32" t="s">
        <v>393</v>
      </c>
      <c r="H37" s="33" t="s">
        <v>412</v>
      </c>
    </row>
    <row r="38" spans="1:8" ht="15.75">
      <c r="A38" s="46">
        <v>1</v>
      </c>
      <c r="B38" s="422" t="s">
        <v>413</v>
      </c>
      <c r="C38" s="423"/>
      <c r="D38" s="73">
        <v>1</v>
      </c>
      <c r="E38" s="47" t="s">
        <v>397</v>
      </c>
      <c r="F38" s="73">
        <v>3</v>
      </c>
      <c r="G38" s="170">
        <v>69701.16508838383</v>
      </c>
      <c r="H38" s="6">
        <f>(D38*G38)/F38</f>
        <v>23233.721696127945</v>
      </c>
    </row>
    <row r="39" spans="1:8" ht="15.75">
      <c r="A39" s="46">
        <v>2</v>
      </c>
      <c r="B39" s="422" t="s">
        <v>414</v>
      </c>
      <c r="C39" s="423"/>
      <c r="D39" s="73">
        <v>0</v>
      </c>
      <c r="E39" s="47" t="s">
        <v>397</v>
      </c>
      <c r="F39" s="73">
        <v>1</v>
      </c>
      <c r="G39" s="170">
        <v>2500000</v>
      </c>
      <c r="H39" s="6">
        <f t="shared" ref="H39:H50" si="2">(D39*G39)/F39</f>
        <v>0</v>
      </c>
    </row>
    <row r="40" spans="1:8" ht="15.75">
      <c r="A40" s="46">
        <v>3</v>
      </c>
      <c r="B40" s="422" t="s">
        <v>415</v>
      </c>
      <c r="C40" s="423"/>
      <c r="D40" s="73">
        <v>0</v>
      </c>
      <c r="E40" s="47" t="s">
        <v>397</v>
      </c>
      <c r="F40" s="73">
        <v>3</v>
      </c>
      <c r="G40" s="170">
        <v>55509.259259259248</v>
      </c>
      <c r="H40" s="6">
        <f t="shared" si="2"/>
        <v>0</v>
      </c>
    </row>
    <row r="41" spans="1:8" ht="15.75">
      <c r="A41" s="46">
        <v>4</v>
      </c>
      <c r="B41" s="422" t="s">
        <v>416</v>
      </c>
      <c r="C41" s="423"/>
      <c r="D41" s="73">
        <v>0</v>
      </c>
      <c r="E41" s="47" t="s">
        <v>397</v>
      </c>
      <c r="F41" s="73">
        <v>13</v>
      </c>
      <c r="G41" s="170">
        <v>1000000</v>
      </c>
      <c r="H41" s="6">
        <f t="shared" si="2"/>
        <v>0</v>
      </c>
    </row>
    <row r="42" spans="1:8" ht="15.75">
      <c r="A42" s="46">
        <v>5</v>
      </c>
      <c r="B42" s="422" t="s">
        <v>417</v>
      </c>
      <c r="C42" s="423"/>
      <c r="D42" s="73">
        <v>0</v>
      </c>
      <c r="E42" s="47" t="s">
        <v>397</v>
      </c>
      <c r="F42" s="73">
        <v>3</v>
      </c>
      <c r="G42" s="170">
        <v>120000</v>
      </c>
      <c r="H42" s="6">
        <f t="shared" si="2"/>
        <v>0</v>
      </c>
    </row>
    <row r="43" spans="1:8" ht="15.75">
      <c r="A43" s="46">
        <v>6</v>
      </c>
      <c r="B43" s="422" t="s">
        <v>418</v>
      </c>
      <c r="C43" s="423"/>
      <c r="D43" s="73">
        <v>0</v>
      </c>
      <c r="E43" s="47" t="s">
        <v>419</v>
      </c>
      <c r="F43" s="73">
        <v>3</v>
      </c>
      <c r="G43" s="170">
        <v>28500</v>
      </c>
      <c r="H43" s="6">
        <f t="shared" si="2"/>
        <v>0</v>
      </c>
    </row>
    <row r="44" spans="1:8" ht="15.75">
      <c r="A44" s="46">
        <v>7</v>
      </c>
      <c r="B44" s="422" t="s">
        <v>420</v>
      </c>
      <c r="C44" s="423"/>
      <c r="D44" s="73">
        <v>0</v>
      </c>
      <c r="E44" s="47" t="s">
        <v>421</v>
      </c>
      <c r="F44" s="73">
        <v>1</v>
      </c>
      <c r="G44" s="170">
        <v>464100</v>
      </c>
      <c r="H44" s="6">
        <f t="shared" si="2"/>
        <v>0</v>
      </c>
    </row>
    <row r="45" spans="1:8" ht="15.75">
      <c r="A45" s="46">
        <v>8</v>
      </c>
      <c r="B45" s="422" t="s">
        <v>422</v>
      </c>
      <c r="C45" s="423"/>
      <c r="D45" s="73">
        <v>0</v>
      </c>
      <c r="E45" s="47" t="s">
        <v>423</v>
      </c>
      <c r="F45" s="73">
        <v>1</v>
      </c>
      <c r="G45" s="170">
        <v>952380.95238095231</v>
      </c>
      <c r="H45" s="6">
        <f t="shared" si="2"/>
        <v>0</v>
      </c>
    </row>
    <row r="46" spans="1:8" ht="15.75">
      <c r="A46" s="46">
        <v>9</v>
      </c>
      <c r="B46" s="422" t="s">
        <v>424</v>
      </c>
      <c r="C46" s="423"/>
      <c r="D46" s="73">
        <v>0</v>
      </c>
      <c r="E46" s="47" t="s">
        <v>423</v>
      </c>
      <c r="F46" s="73">
        <v>1</v>
      </c>
      <c r="G46" s="170">
        <v>2700000</v>
      </c>
      <c r="H46" s="6">
        <f t="shared" si="2"/>
        <v>0</v>
      </c>
    </row>
    <row r="47" spans="1:8" ht="15.75">
      <c r="A47" s="46">
        <v>10</v>
      </c>
      <c r="B47" s="422" t="s">
        <v>425</v>
      </c>
      <c r="C47" s="423"/>
      <c r="D47" s="73">
        <v>0</v>
      </c>
      <c r="E47" s="47" t="s">
        <v>423</v>
      </c>
      <c r="F47" s="73">
        <v>2</v>
      </c>
      <c r="G47" s="170">
        <v>3800000</v>
      </c>
      <c r="H47" s="6">
        <f t="shared" si="2"/>
        <v>0</v>
      </c>
    </row>
    <row r="48" spans="1:8" ht="15.75">
      <c r="A48" s="46">
        <v>11</v>
      </c>
      <c r="B48" s="422" t="s">
        <v>426</v>
      </c>
      <c r="C48" s="423"/>
      <c r="D48" s="73">
        <v>0</v>
      </c>
      <c r="E48" s="47" t="s">
        <v>423</v>
      </c>
      <c r="F48" s="73">
        <v>3</v>
      </c>
      <c r="G48" s="170">
        <v>3200000</v>
      </c>
      <c r="H48" s="6">
        <f t="shared" si="2"/>
        <v>0</v>
      </c>
    </row>
    <row r="49" spans="1:8" ht="15.75">
      <c r="A49" s="46">
        <v>12</v>
      </c>
      <c r="B49" s="422" t="s">
        <v>427</v>
      </c>
      <c r="C49" s="423"/>
      <c r="D49" s="73">
        <v>0</v>
      </c>
      <c r="E49" s="47" t="s">
        <v>423</v>
      </c>
      <c r="F49" s="73">
        <v>2</v>
      </c>
      <c r="G49" s="170">
        <v>2600000</v>
      </c>
      <c r="H49" s="6">
        <f t="shared" si="2"/>
        <v>0</v>
      </c>
    </row>
    <row r="50" spans="1:8" ht="15.75">
      <c r="A50" s="50">
        <v>13</v>
      </c>
      <c r="B50" s="424" t="s">
        <v>428</v>
      </c>
      <c r="C50" s="425"/>
      <c r="D50" s="73">
        <v>0</v>
      </c>
      <c r="E50" s="51" t="s">
        <v>397</v>
      </c>
      <c r="F50" s="73">
        <v>1</v>
      </c>
      <c r="G50" s="170">
        <v>4500000</v>
      </c>
      <c r="H50" s="6">
        <f t="shared" si="2"/>
        <v>0</v>
      </c>
    </row>
    <row r="51" spans="1:8" ht="15.75">
      <c r="A51" s="53" t="s">
        <v>429</v>
      </c>
      <c r="B51" s="9"/>
      <c r="C51" s="38"/>
      <c r="D51" s="38"/>
      <c r="E51" s="38"/>
      <c r="F51" s="9"/>
      <c r="G51" s="9"/>
      <c r="H51" s="88">
        <f>SUM(H38:H50)</f>
        <v>23233.721696127945</v>
      </c>
    </row>
    <row r="52" spans="1:8">
      <c r="A52" s="8"/>
      <c r="B52" s="9"/>
      <c r="C52" s="9"/>
      <c r="D52" s="54"/>
      <c r="E52" s="54"/>
      <c r="F52" s="54"/>
      <c r="G52" s="54"/>
      <c r="H52" s="10"/>
    </row>
    <row r="53" spans="1:8" ht="15.75">
      <c r="A53" s="428" t="s">
        <v>8</v>
      </c>
      <c r="B53" s="429"/>
      <c r="C53" s="9"/>
      <c r="D53" s="54"/>
      <c r="E53" s="54"/>
      <c r="F53" s="54"/>
      <c r="G53" s="54"/>
      <c r="H53" s="10"/>
    </row>
    <row r="54" spans="1:8" ht="31.5">
      <c r="A54" s="40" t="s">
        <v>385</v>
      </c>
      <c r="B54" s="430" t="s">
        <v>386</v>
      </c>
      <c r="C54" s="431"/>
      <c r="D54" s="55" t="s">
        <v>390</v>
      </c>
      <c r="E54" s="55" t="s">
        <v>86</v>
      </c>
      <c r="F54" s="55" t="s">
        <v>430</v>
      </c>
      <c r="G54" s="55" t="s">
        <v>431</v>
      </c>
      <c r="H54" s="33" t="s">
        <v>393</v>
      </c>
    </row>
    <row r="55" spans="1:8" ht="15.75">
      <c r="A55" s="46">
        <v>1</v>
      </c>
      <c r="B55" s="422" t="s">
        <v>432</v>
      </c>
      <c r="C55" s="423"/>
      <c r="D55" s="56" t="s">
        <v>397</v>
      </c>
      <c r="E55" s="73">
        <v>0</v>
      </c>
      <c r="F55" s="170">
        <v>210000</v>
      </c>
      <c r="G55" s="73">
        <v>4</v>
      </c>
      <c r="H55" s="6">
        <f>(E55*F55)/G55</f>
        <v>0</v>
      </c>
    </row>
    <row r="56" spans="1:8" ht="15.75">
      <c r="A56" s="46">
        <v>2</v>
      </c>
      <c r="B56" s="422" t="s">
        <v>433</v>
      </c>
      <c r="C56" s="423"/>
      <c r="D56" s="57" t="s">
        <v>434</v>
      </c>
      <c r="E56" s="73">
        <v>0</v>
      </c>
      <c r="F56" s="170">
        <v>410150.85714285716</v>
      </c>
      <c r="G56" s="73">
        <v>6</v>
      </c>
      <c r="H56" s="6">
        <f t="shared" ref="H56:H57" si="3">(E56*F56)/G56</f>
        <v>0</v>
      </c>
    </row>
    <row r="57" spans="1:8" ht="15.75">
      <c r="A57" s="50">
        <v>3</v>
      </c>
      <c r="B57" s="424" t="s">
        <v>435</v>
      </c>
      <c r="C57" s="425"/>
      <c r="D57" s="58" t="s">
        <v>434</v>
      </c>
      <c r="E57" s="73">
        <v>0</v>
      </c>
      <c r="F57" s="170">
        <v>500000</v>
      </c>
      <c r="G57" s="73">
        <v>3</v>
      </c>
      <c r="H57" s="6">
        <f t="shared" si="3"/>
        <v>0</v>
      </c>
    </row>
    <row r="58" spans="1:8" ht="15.75">
      <c r="A58" s="45" t="s">
        <v>436</v>
      </c>
      <c r="B58" s="9"/>
      <c r="C58" s="38"/>
      <c r="D58" s="38"/>
      <c r="E58" s="38"/>
      <c r="F58" s="9"/>
      <c r="G58" s="9"/>
      <c r="H58" s="87">
        <f>SUM(H55:H57)</f>
        <v>0</v>
      </c>
    </row>
    <row r="59" spans="1:8">
      <c r="A59" s="59"/>
      <c r="B59" s="9"/>
      <c r="C59" s="9"/>
      <c r="D59" s="9"/>
      <c r="E59" s="38"/>
      <c r="F59" s="9"/>
      <c r="G59" s="9"/>
      <c r="H59" s="10"/>
    </row>
    <row r="60" spans="1:8" ht="15.75">
      <c r="A60" s="428" t="s">
        <v>9</v>
      </c>
      <c r="B60" s="429"/>
      <c r="C60" s="60"/>
      <c r="D60" s="61"/>
      <c r="E60" s="62"/>
      <c r="F60" s="63"/>
      <c r="G60" s="64"/>
      <c r="H60" s="10"/>
    </row>
    <row r="61" spans="1:8" ht="31.5">
      <c r="A61" s="40" t="s">
        <v>385</v>
      </c>
      <c r="B61" s="430" t="s">
        <v>386</v>
      </c>
      <c r="C61" s="431"/>
      <c r="D61" s="55" t="s">
        <v>86</v>
      </c>
      <c r="E61" s="55" t="s">
        <v>390</v>
      </c>
      <c r="F61" s="55" t="s">
        <v>431</v>
      </c>
      <c r="G61" s="55" t="s">
        <v>430</v>
      </c>
      <c r="H61" s="33" t="s">
        <v>393</v>
      </c>
    </row>
    <row r="62" spans="1:8" ht="15.75">
      <c r="A62" s="46">
        <v>1</v>
      </c>
      <c r="B62" s="422" t="s">
        <v>437</v>
      </c>
      <c r="C62" s="423"/>
      <c r="D62" s="73">
        <v>0</v>
      </c>
      <c r="E62" s="47" t="s">
        <v>423</v>
      </c>
      <c r="F62" s="73">
        <v>3</v>
      </c>
      <c r="G62" s="170">
        <v>70000</v>
      </c>
      <c r="H62" s="6">
        <f>(D62*G62)/F62</f>
        <v>0</v>
      </c>
    </row>
    <row r="63" spans="1:8" ht="15.75">
      <c r="A63" s="46">
        <v>2</v>
      </c>
      <c r="B63" s="422" t="s">
        <v>438</v>
      </c>
      <c r="C63" s="423"/>
      <c r="D63" s="73">
        <v>0</v>
      </c>
      <c r="E63" s="47" t="s">
        <v>423</v>
      </c>
      <c r="F63" s="73">
        <v>13</v>
      </c>
      <c r="G63" s="170">
        <v>45000</v>
      </c>
      <c r="H63" s="6">
        <f t="shared" ref="H63:H64" si="4">(D63*G63)/F63</f>
        <v>0</v>
      </c>
    </row>
    <row r="64" spans="1:8" ht="15.75">
      <c r="A64" s="50">
        <v>3</v>
      </c>
      <c r="B64" s="424" t="s">
        <v>439</v>
      </c>
      <c r="C64" s="425"/>
      <c r="D64" s="73">
        <v>0</v>
      </c>
      <c r="E64" s="51" t="s">
        <v>423</v>
      </c>
      <c r="F64" s="73">
        <v>13</v>
      </c>
      <c r="G64" s="170">
        <v>20000</v>
      </c>
      <c r="H64" s="6">
        <f t="shared" si="4"/>
        <v>0</v>
      </c>
    </row>
    <row r="65" spans="1:8" ht="15.75">
      <c r="A65" s="45" t="s">
        <v>440</v>
      </c>
      <c r="B65" s="9"/>
      <c r="C65" s="38"/>
      <c r="D65" s="54"/>
      <c r="E65" s="54"/>
      <c r="F65" s="54"/>
      <c r="G65" s="54"/>
      <c r="H65" s="175">
        <f>SUM(H62:H64)</f>
        <v>0</v>
      </c>
    </row>
    <row r="66" spans="1:8">
      <c r="A66" s="59"/>
      <c r="B66" s="9"/>
      <c r="C66" s="9"/>
      <c r="D66" s="9"/>
      <c r="E66" s="65"/>
      <c r="F66" s="9"/>
      <c r="G66" s="9"/>
      <c r="H66" s="10"/>
    </row>
    <row r="67" spans="1:8" ht="15.75">
      <c r="A67" s="66" t="s">
        <v>441</v>
      </c>
      <c r="B67" s="9"/>
      <c r="C67" s="9"/>
      <c r="D67" s="9"/>
      <c r="E67" s="9"/>
      <c r="F67" s="9"/>
      <c r="G67" s="9"/>
      <c r="H67" s="86">
        <f>SUM(H65,H58,H51,H34,H17)</f>
        <v>208106.48705532332</v>
      </c>
    </row>
    <row r="68" spans="1:8">
      <c r="A68" s="8"/>
      <c r="B68" s="9"/>
      <c r="C68" s="9"/>
      <c r="D68" s="9"/>
      <c r="E68" s="9"/>
      <c r="F68" s="9"/>
      <c r="G68" s="9"/>
      <c r="H68" s="10"/>
    </row>
    <row r="69" spans="1:8" ht="15.75">
      <c r="A69" s="67" t="s">
        <v>442</v>
      </c>
      <c r="B69" s="25"/>
      <c r="C69" s="68">
        <v>0.05</v>
      </c>
      <c r="D69" s="25"/>
      <c r="E69" s="25"/>
      <c r="F69" s="25"/>
      <c r="G69" s="25"/>
      <c r="H69" s="69">
        <v>0</v>
      </c>
    </row>
    <row r="70" spans="1:8" ht="16.5" thickTop="1">
      <c r="A70" s="70" t="s">
        <v>443</v>
      </c>
      <c r="B70" s="28"/>
      <c r="C70" s="71">
        <v>0</v>
      </c>
      <c r="D70" s="28"/>
      <c r="E70" s="28"/>
      <c r="F70" s="28"/>
      <c r="G70" s="28"/>
      <c r="H70" s="72">
        <v>0</v>
      </c>
    </row>
    <row r="71" spans="1:8">
      <c r="A71" s="8"/>
      <c r="B71" s="9"/>
      <c r="C71" s="9"/>
      <c r="D71" s="9"/>
      <c r="E71" s="9"/>
      <c r="F71" s="9"/>
      <c r="G71" s="9"/>
      <c r="H71" s="10"/>
    </row>
    <row r="72" spans="1:8" ht="15.75">
      <c r="A72" s="59" t="s">
        <v>444</v>
      </c>
      <c r="B72" s="9"/>
      <c r="C72" s="9"/>
      <c r="D72" s="9"/>
      <c r="E72" s="9"/>
      <c r="F72" s="9"/>
      <c r="G72" s="9"/>
      <c r="H72" s="39">
        <v>0</v>
      </c>
    </row>
    <row r="73" spans="1:8" ht="15.75" thickBot="1">
      <c r="A73" s="24"/>
      <c r="B73" s="25"/>
      <c r="C73" s="25"/>
      <c r="D73" s="25"/>
      <c r="E73" s="25"/>
      <c r="F73" s="25"/>
      <c r="G73" s="25"/>
      <c r="H73" s="26"/>
    </row>
    <row r="74" spans="1:8" ht="15.75" thickTop="1"/>
    <row r="75" spans="1:8">
      <c r="A75" s="3"/>
      <c r="H75" s="2"/>
    </row>
  </sheetData>
  <mergeCells count="50">
    <mergeCell ref="B12:D12"/>
    <mergeCell ref="A1:H1"/>
    <mergeCell ref="A2:H2"/>
    <mergeCell ref="B6:G6"/>
    <mergeCell ref="B10:D10"/>
    <mergeCell ref="B11:D11"/>
    <mergeCell ref="B26:C26"/>
    <mergeCell ref="B13:D13"/>
    <mergeCell ref="B14:D14"/>
    <mergeCell ref="B15:D15"/>
    <mergeCell ref="B16:D16"/>
    <mergeCell ref="A19:B19"/>
    <mergeCell ref="B20:C20"/>
    <mergeCell ref="B21:C21"/>
    <mergeCell ref="B22:C22"/>
    <mergeCell ref="B23:C23"/>
    <mergeCell ref="B24:C24"/>
    <mergeCell ref="B25:C25"/>
    <mergeCell ref="B40:C40"/>
    <mergeCell ref="B27:C27"/>
    <mergeCell ref="B28:C28"/>
    <mergeCell ref="B29:C29"/>
    <mergeCell ref="B30:C30"/>
    <mergeCell ref="B31:C31"/>
    <mergeCell ref="B32:C32"/>
    <mergeCell ref="B33:C33"/>
    <mergeCell ref="A36:B36"/>
    <mergeCell ref="B37:C37"/>
    <mergeCell ref="B38:C38"/>
    <mergeCell ref="B39:C39"/>
    <mergeCell ref="B54:C54"/>
    <mergeCell ref="B41:C41"/>
    <mergeCell ref="B42:C42"/>
    <mergeCell ref="B43:C43"/>
    <mergeCell ref="B44:C44"/>
    <mergeCell ref="B45:C45"/>
    <mergeCell ref="B46:C46"/>
    <mergeCell ref="B47:C47"/>
    <mergeCell ref="B48:C48"/>
    <mergeCell ref="B49:C49"/>
    <mergeCell ref="B50:C50"/>
    <mergeCell ref="A53:B53"/>
    <mergeCell ref="B63:C63"/>
    <mergeCell ref="B64:C64"/>
    <mergeCell ref="B55:C55"/>
    <mergeCell ref="B56:C56"/>
    <mergeCell ref="B57:C57"/>
    <mergeCell ref="A60:B60"/>
    <mergeCell ref="B61:C61"/>
    <mergeCell ref="B62:C62"/>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1">
    <tabColor rgb="FF00B050"/>
  </sheetPr>
  <dimension ref="A1:H75"/>
  <sheetViews>
    <sheetView workbookViewId="0">
      <selection activeCell="H4" sqref="H4"/>
    </sheetView>
  </sheetViews>
  <sheetFormatPr baseColWidth="10" defaultColWidth="11.42578125" defaultRowHeight="12.75"/>
  <cols>
    <col min="1" max="1" width="22.42578125" style="79" customWidth="1"/>
    <col min="2" max="2" width="34.140625" style="79" customWidth="1"/>
    <col min="3" max="3" width="16.140625" style="79" customWidth="1"/>
    <col min="4" max="4" width="19.140625" style="79" customWidth="1"/>
    <col min="5" max="5" width="17.28515625" style="79" bestFit="1" customWidth="1"/>
    <col min="6" max="6" width="18.42578125" style="79" customWidth="1"/>
    <col min="7" max="7" width="23.7109375" style="79" customWidth="1"/>
    <col min="8" max="8" width="31" style="79" customWidth="1"/>
    <col min="9" max="16384" width="11.42578125" style="79"/>
  </cols>
  <sheetData>
    <row r="1" spans="1:8" ht="16.149999999999999" customHeight="1" thickTop="1">
      <c r="A1" s="441" t="s">
        <v>446</v>
      </c>
      <c r="B1" s="442"/>
      <c r="C1" s="442"/>
      <c r="D1" s="442"/>
      <c r="E1" s="442"/>
      <c r="F1" s="442"/>
      <c r="G1" s="442"/>
      <c r="H1" s="443"/>
    </row>
    <row r="2" spans="1:8" ht="15.75">
      <c r="A2" s="444" t="s">
        <v>378</v>
      </c>
      <c r="B2" s="445"/>
      <c r="C2" s="445"/>
      <c r="D2" s="445"/>
      <c r="E2" s="445"/>
      <c r="F2" s="445"/>
      <c r="G2" s="445"/>
      <c r="H2" s="446"/>
    </row>
    <row r="3" spans="1:8">
      <c r="A3" s="8"/>
      <c r="B3" s="9"/>
      <c r="C3" s="9"/>
      <c r="D3" s="9"/>
      <c r="E3" s="9"/>
      <c r="F3" s="9"/>
      <c r="G3" s="9"/>
      <c r="H3" s="10"/>
    </row>
    <row r="4" spans="1:8" ht="15.75">
      <c r="A4" s="11" t="s">
        <v>379</v>
      </c>
      <c r="B4" s="12" t="s">
        <v>16</v>
      </c>
      <c r="C4" s="13"/>
      <c r="D4" s="14"/>
      <c r="E4" s="15" t="s">
        <v>380</v>
      </c>
      <c r="F4" s="16">
        <f>H67</f>
        <v>92232.969445315204</v>
      </c>
      <c r="G4" s="13" t="s">
        <v>381</v>
      </c>
      <c r="H4" s="17" t="s">
        <v>382</v>
      </c>
    </row>
    <row r="5" spans="1:8" ht="12" customHeight="1">
      <c r="A5" s="18"/>
      <c r="B5" s="19"/>
      <c r="C5" s="13"/>
      <c r="D5" s="20"/>
      <c r="E5" s="15"/>
      <c r="F5" s="21"/>
      <c r="G5" s="13"/>
      <c r="H5" s="22"/>
    </row>
    <row r="6" spans="1:8" ht="15.6" customHeight="1">
      <c r="A6" s="18" t="s">
        <v>383</v>
      </c>
      <c r="B6" s="447" t="str">
        <f>A1</f>
        <v>APERTURA DE EXCAVACION PARA VIGUETA EN RETENIDA RURAL</v>
      </c>
      <c r="C6" s="447"/>
      <c r="D6" s="447"/>
      <c r="E6" s="447"/>
      <c r="F6" s="447"/>
      <c r="G6" s="448"/>
      <c r="H6" s="23" t="s">
        <v>384</v>
      </c>
    </row>
    <row r="7" spans="1:8" ht="13.5" thickBot="1">
      <c r="A7" s="24"/>
      <c r="B7" s="25"/>
      <c r="C7" s="25"/>
      <c r="D7" s="25"/>
      <c r="E7" s="25"/>
      <c r="F7" s="25"/>
      <c r="G7" s="25"/>
      <c r="H7" s="26"/>
    </row>
    <row r="8" spans="1:8" ht="13.5" thickTop="1">
      <c r="A8" s="27"/>
      <c r="B8" s="28"/>
      <c r="C8" s="28"/>
      <c r="D8" s="28"/>
      <c r="E8" s="28"/>
      <c r="F8" s="28"/>
      <c r="G8" s="28"/>
      <c r="H8" s="29"/>
    </row>
    <row r="9" spans="1:8" ht="15.75">
      <c r="A9" s="30" t="s">
        <v>5</v>
      </c>
      <c r="B9" s="9"/>
      <c r="C9" s="9"/>
      <c r="D9" s="9"/>
      <c r="E9" s="9"/>
      <c r="F9" s="9"/>
      <c r="G9" s="9"/>
      <c r="H9" s="10"/>
    </row>
    <row r="10" spans="1:8" s="80" customFormat="1" ht="15" customHeight="1">
      <c r="A10" s="31" t="s">
        <v>385</v>
      </c>
      <c r="B10" s="449" t="s">
        <v>386</v>
      </c>
      <c r="C10" s="450"/>
      <c r="D10" s="431"/>
      <c r="E10" s="32" t="s">
        <v>85</v>
      </c>
      <c r="F10" s="32" t="s">
        <v>387</v>
      </c>
      <c r="G10" s="32" t="s">
        <v>86</v>
      </c>
      <c r="H10" s="33" t="s">
        <v>388</v>
      </c>
    </row>
    <row r="11" spans="1:8" ht="15">
      <c r="A11" s="152"/>
      <c r="B11" s="426"/>
      <c r="C11" s="432"/>
      <c r="D11" s="427"/>
      <c r="E11" s="4"/>
      <c r="F11" s="170"/>
      <c r="G11" s="152"/>
      <c r="H11" s="6">
        <f>F11*G11</f>
        <v>0</v>
      </c>
    </row>
    <row r="12" spans="1:8" ht="15">
      <c r="A12" s="152"/>
      <c r="B12" s="426"/>
      <c r="C12" s="432"/>
      <c r="D12" s="427"/>
      <c r="E12" s="4"/>
      <c r="F12" s="170"/>
      <c r="G12" s="152"/>
      <c r="H12" s="6">
        <f t="shared" ref="H12:H16" si="0">F12*G12</f>
        <v>0</v>
      </c>
    </row>
    <row r="13" spans="1:8" ht="15">
      <c r="A13" s="152"/>
      <c r="B13" s="426"/>
      <c r="C13" s="432"/>
      <c r="D13" s="427"/>
      <c r="E13" s="4"/>
      <c r="F13" s="170"/>
      <c r="G13" s="152"/>
      <c r="H13" s="6">
        <f t="shared" si="0"/>
        <v>0</v>
      </c>
    </row>
    <row r="14" spans="1:8" ht="15">
      <c r="A14" s="152"/>
      <c r="B14" s="433"/>
      <c r="C14" s="434"/>
      <c r="D14" s="435"/>
      <c r="E14" s="4"/>
      <c r="F14" s="170"/>
      <c r="G14" s="152"/>
      <c r="H14" s="6">
        <f t="shared" si="0"/>
        <v>0</v>
      </c>
    </row>
    <row r="15" spans="1:8" ht="15">
      <c r="A15" s="152"/>
      <c r="B15" s="433"/>
      <c r="C15" s="434"/>
      <c r="D15" s="435"/>
      <c r="E15" s="4"/>
      <c r="F15" s="170"/>
      <c r="G15" s="152"/>
      <c r="H15" s="6">
        <f t="shared" si="0"/>
        <v>0</v>
      </c>
    </row>
    <row r="16" spans="1:8" ht="15">
      <c r="A16" s="152"/>
      <c r="B16" s="436"/>
      <c r="C16" s="437"/>
      <c r="D16" s="438"/>
      <c r="E16" s="5"/>
      <c r="F16" s="170"/>
      <c r="G16" s="152"/>
      <c r="H16" s="6">
        <f t="shared" si="0"/>
        <v>0</v>
      </c>
    </row>
    <row r="17" spans="1:8" ht="15.75">
      <c r="A17" s="37" t="s">
        <v>389</v>
      </c>
      <c r="B17" s="9"/>
      <c r="C17" s="38"/>
      <c r="D17" s="38"/>
      <c r="E17" s="38"/>
      <c r="F17" s="9"/>
      <c r="G17" s="9"/>
      <c r="H17" s="87">
        <f>H11+H12+H13+H14+H15+H16</f>
        <v>0</v>
      </c>
    </row>
    <row r="18" spans="1:8">
      <c r="A18" s="8"/>
      <c r="B18" s="9"/>
      <c r="C18" s="9"/>
      <c r="D18" s="9"/>
      <c r="E18" s="9"/>
      <c r="F18" s="9"/>
      <c r="G18" s="9"/>
      <c r="H18" s="10"/>
    </row>
    <row r="19" spans="1:8" ht="15.75">
      <c r="A19" s="428" t="s">
        <v>6</v>
      </c>
      <c r="B19" s="429"/>
      <c r="C19" s="9"/>
      <c r="D19" s="9"/>
      <c r="E19" s="9"/>
      <c r="F19" s="9"/>
      <c r="G19" s="9"/>
      <c r="H19" s="10"/>
    </row>
    <row r="20" spans="1:8" ht="30" customHeight="1">
      <c r="A20" s="40" t="s">
        <v>385</v>
      </c>
      <c r="B20" s="430" t="s">
        <v>386</v>
      </c>
      <c r="C20" s="431"/>
      <c r="D20" s="32" t="s">
        <v>86</v>
      </c>
      <c r="E20" s="32" t="s">
        <v>390</v>
      </c>
      <c r="F20" s="32" t="s">
        <v>391</v>
      </c>
      <c r="G20" s="32" t="s">
        <v>392</v>
      </c>
      <c r="H20" s="33" t="s">
        <v>393</v>
      </c>
    </row>
    <row r="21" spans="1:8" s="81" customFormat="1" ht="15">
      <c r="A21" s="152"/>
      <c r="B21" s="426" t="s">
        <v>396</v>
      </c>
      <c r="C21" s="427"/>
      <c r="D21" s="73">
        <v>0</v>
      </c>
      <c r="E21" s="4" t="s">
        <v>397</v>
      </c>
      <c r="F21" s="170">
        <f>'1.1'!F21</f>
        <v>491355.26262931031</v>
      </c>
      <c r="G21" s="75">
        <v>8</v>
      </c>
      <c r="H21" s="89">
        <f>(D21*F21)/G21</f>
        <v>0</v>
      </c>
    </row>
    <row r="22" spans="1:8" s="81" customFormat="1" ht="15">
      <c r="A22" s="152"/>
      <c r="B22" s="426" t="s">
        <v>398</v>
      </c>
      <c r="C22" s="427"/>
      <c r="D22" s="73">
        <v>0</v>
      </c>
      <c r="E22" s="4" t="s">
        <v>397</v>
      </c>
      <c r="F22" s="170">
        <f>'1.1'!F22</f>
        <v>491355.26262931031</v>
      </c>
      <c r="G22" s="75">
        <v>8</v>
      </c>
      <c r="H22" s="89">
        <f t="shared" ref="H22:H33" si="1">(D22*F22)/G22</f>
        <v>0</v>
      </c>
    </row>
    <row r="23" spans="1:8" s="81" customFormat="1" ht="15">
      <c r="A23" s="152"/>
      <c r="B23" s="426" t="s">
        <v>399</v>
      </c>
      <c r="C23" s="427"/>
      <c r="D23" s="73">
        <v>0</v>
      </c>
      <c r="E23" s="4" t="s">
        <v>397</v>
      </c>
      <c r="F23" s="170">
        <f>'1.1'!F23</f>
        <v>316219.23517241376</v>
      </c>
      <c r="G23" s="75">
        <v>5</v>
      </c>
      <c r="H23" s="89">
        <f t="shared" si="1"/>
        <v>0</v>
      </c>
    </row>
    <row r="24" spans="1:8" s="81" customFormat="1" ht="15">
      <c r="A24" s="152"/>
      <c r="B24" s="426" t="s">
        <v>400</v>
      </c>
      <c r="C24" s="427"/>
      <c r="D24" s="73">
        <v>1</v>
      </c>
      <c r="E24" s="4" t="s">
        <v>397</v>
      </c>
      <c r="F24" s="170">
        <f>'1.1'!F24</f>
        <v>301624.55599137931</v>
      </c>
      <c r="G24" s="75">
        <v>8</v>
      </c>
      <c r="H24" s="89">
        <f t="shared" si="1"/>
        <v>37703.069498922414</v>
      </c>
    </row>
    <row r="25" spans="1:8" s="81" customFormat="1" ht="15">
      <c r="A25" s="152"/>
      <c r="B25" s="426" t="s">
        <v>401</v>
      </c>
      <c r="C25" s="427"/>
      <c r="D25" s="73">
        <v>0</v>
      </c>
      <c r="E25" s="4" t="s">
        <v>397</v>
      </c>
      <c r="F25" s="170">
        <f>'1.1'!F25</f>
        <v>257840.51844827583</v>
      </c>
      <c r="G25" s="75">
        <v>8</v>
      </c>
      <c r="H25" s="89">
        <f t="shared" si="1"/>
        <v>0</v>
      </c>
    </row>
    <row r="26" spans="1:8" s="81" customFormat="1" ht="15">
      <c r="A26" s="152"/>
      <c r="B26" s="426" t="s">
        <v>402</v>
      </c>
      <c r="C26" s="427"/>
      <c r="D26" s="73">
        <v>0</v>
      </c>
      <c r="E26" s="4" t="s">
        <v>397</v>
      </c>
      <c r="F26" s="170">
        <f>'1.1'!F26</f>
        <v>199461.84262931033</v>
      </c>
      <c r="G26" s="75">
        <v>8</v>
      </c>
      <c r="H26" s="89">
        <f t="shared" si="1"/>
        <v>0</v>
      </c>
    </row>
    <row r="27" spans="1:8" s="81" customFormat="1" ht="15">
      <c r="A27" s="152"/>
      <c r="B27" s="426" t="s">
        <v>403</v>
      </c>
      <c r="C27" s="427"/>
      <c r="D27" s="73">
        <v>0</v>
      </c>
      <c r="E27" s="4" t="s">
        <v>397</v>
      </c>
      <c r="F27" s="170">
        <f>'1.1'!F27</f>
        <v>81158.643620689661</v>
      </c>
      <c r="G27" s="75">
        <v>8</v>
      </c>
      <c r="H27" s="89">
        <f t="shared" si="1"/>
        <v>0</v>
      </c>
    </row>
    <row r="28" spans="1:8" s="81" customFormat="1" ht="15">
      <c r="A28" s="152"/>
      <c r="B28" s="426" t="s">
        <v>404</v>
      </c>
      <c r="C28" s="427"/>
      <c r="D28" s="73">
        <v>1</v>
      </c>
      <c r="E28" s="4" t="s">
        <v>397</v>
      </c>
      <c r="F28" s="170">
        <f>'1.1'!F28</f>
        <v>184867.16344827582</v>
      </c>
      <c r="G28" s="75">
        <v>8</v>
      </c>
      <c r="H28" s="89">
        <f t="shared" si="1"/>
        <v>23108.395431034478</v>
      </c>
    </row>
    <row r="29" spans="1:8" s="81" customFormat="1" ht="15">
      <c r="A29" s="152"/>
      <c r="B29" s="426" t="s">
        <v>405</v>
      </c>
      <c r="C29" s="427"/>
      <c r="D29" s="73">
        <v>1</v>
      </c>
      <c r="E29" s="4" t="s">
        <v>397</v>
      </c>
      <c r="F29" s="170">
        <f>'1.1'!F29</f>
        <v>117645.32112068964</v>
      </c>
      <c r="G29" s="75">
        <v>13</v>
      </c>
      <c r="H29" s="89">
        <f t="shared" si="1"/>
        <v>9049.6400862068949</v>
      </c>
    </row>
    <row r="30" spans="1:8" s="81" customFormat="1" ht="15">
      <c r="A30" s="152"/>
      <c r="B30" s="426" t="s">
        <v>406</v>
      </c>
      <c r="C30" s="427"/>
      <c r="D30" s="73">
        <v>0</v>
      </c>
      <c r="E30" s="4" t="s">
        <v>397</v>
      </c>
      <c r="F30" s="170">
        <f>'1.1'!F30</f>
        <v>184867.16344827582</v>
      </c>
      <c r="G30" s="75">
        <v>13</v>
      </c>
      <c r="H30" s="89">
        <f t="shared" si="1"/>
        <v>0</v>
      </c>
    </row>
    <row r="31" spans="1:8" s="81" customFormat="1" ht="15">
      <c r="A31" s="152"/>
      <c r="B31" s="426" t="s">
        <v>407</v>
      </c>
      <c r="C31" s="427"/>
      <c r="D31" s="73">
        <v>0</v>
      </c>
      <c r="E31" s="4" t="s">
        <v>397</v>
      </c>
      <c r="F31" s="170">
        <f>'1.1'!F31</f>
        <v>103050.68284482758</v>
      </c>
      <c r="G31" s="75">
        <v>8</v>
      </c>
      <c r="H31" s="89">
        <f t="shared" si="1"/>
        <v>0</v>
      </c>
    </row>
    <row r="32" spans="1:8" s="81" customFormat="1" ht="15">
      <c r="A32" s="152"/>
      <c r="B32" s="426" t="s">
        <v>408</v>
      </c>
      <c r="C32" s="427"/>
      <c r="D32" s="73">
        <v>1</v>
      </c>
      <c r="E32" s="4" t="s">
        <v>397</v>
      </c>
      <c r="F32" s="170">
        <f>'1.1'!F32</f>
        <v>177569.84431034481</v>
      </c>
      <c r="G32" s="75">
        <v>13</v>
      </c>
      <c r="H32" s="89">
        <f t="shared" si="1"/>
        <v>13659.218793103446</v>
      </c>
    </row>
    <row r="33" spans="1:8" s="81" customFormat="1" ht="15">
      <c r="A33" s="152"/>
      <c r="B33" s="426" t="s">
        <v>409</v>
      </c>
      <c r="C33" s="427"/>
      <c r="D33" s="74">
        <v>0</v>
      </c>
      <c r="E33" s="43" t="s">
        <v>397</v>
      </c>
      <c r="F33" s="170">
        <f>'1.1'!F33</f>
        <v>117646.13922413792</v>
      </c>
      <c r="G33" s="76">
        <v>8</v>
      </c>
      <c r="H33" s="89">
        <f t="shared" si="1"/>
        <v>0</v>
      </c>
    </row>
    <row r="34" spans="1:8" ht="15.75">
      <c r="A34" s="45" t="s">
        <v>410</v>
      </c>
      <c r="B34" s="9"/>
      <c r="C34" s="9"/>
      <c r="D34" s="9"/>
      <c r="E34" s="9"/>
      <c r="F34" s="9"/>
      <c r="G34" s="9"/>
      <c r="H34" s="87">
        <f>H21+H22+H23+H24+H25+H26+H27+H28+H29+H30+H31+H32+H33</f>
        <v>83520.323809267225</v>
      </c>
    </row>
    <row r="35" spans="1:8">
      <c r="A35" s="8"/>
      <c r="B35" s="9"/>
      <c r="C35" s="9"/>
      <c r="D35" s="9"/>
      <c r="E35" s="9"/>
      <c r="F35" s="9"/>
      <c r="G35" s="9"/>
      <c r="H35" s="10"/>
    </row>
    <row r="36" spans="1:8" ht="15.75">
      <c r="A36" s="428" t="s">
        <v>7</v>
      </c>
      <c r="B36" s="429"/>
      <c r="C36" s="9"/>
      <c r="D36" s="9"/>
      <c r="E36" s="9"/>
      <c r="F36" s="9"/>
      <c r="G36" s="9"/>
      <c r="H36" s="10"/>
    </row>
    <row r="37" spans="1:8" ht="15.75">
      <c r="A37" s="40" t="s">
        <v>385</v>
      </c>
      <c r="B37" s="430" t="s">
        <v>386</v>
      </c>
      <c r="C37" s="431"/>
      <c r="D37" s="32" t="s">
        <v>86</v>
      </c>
      <c r="E37" s="32" t="s">
        <v>390</v>
      </c>
      <c r="F37" s="32" t="s">
        <v>411</v>
      </c>
      <c r="G37" s="32" t="s">
        <v>393</v>
      </c>
      <c r="H37" s="33" t="s">
        <v>412</v>
      </c>
    </row>
    <row r="38" spans="1:8" s="81" customFormat="1" ht="15">
      <c r="A38" s="46">
        <v>1</v>
      </c>
      <c r="B38" s="426" t="s">
        <v>413</v>
      </c>
      <c r="C38" s="427"/>
      <c r="D38" s="73">
        <v>1</v>
      </c>
      <c r="E38" s="47" t="s">
        <v>397</v>
      </c>
      <c r="F38" s="73">
        <v>8</v>
      </c>
      <c r="G38" s="170">
        <v>69701.16508838383</v>
      </c>
      <c r="H38" s="90">
        <f>(D38*G38)/F38</f>
        <v>8712.6456360479788</v>
      </c>
    </row>
    <row r="39" spans="1:8" s="81" customFormat="1" ht="15" customHeight="1">
      <c r="A39" s="46">
        <v>2</v>
      </c>
      <c r="B39" s="426" t="s">
        <v>414</v>
      </c>
      <c r="C39" s="427"/>
      <c r="D39" s="73">
        <v>0</v>
      </c>
      <c r="E39" s="47" t="s">
        <v>397</v>
      </c>
      <c r="F39" s="73">
        <v>1</v>
      </c>
      <c r="G39" s="170">
        <v>2500000</v>
      </c>
      <c r="H39" s="90">
        <f t="shared" ref="H39:H50" si="2">(D39*G39)/F39</f>
        <v>0</v>
      </c>
    </row>
    <row r="40" spans="1:8" s="81" customFormat="1" ht="15">
      <c r="A40" s="46">
        <v>3</v>
      </c>
      <c r="B40" s="426" t="s">
        <v>415</v>
      </c>
      <c r="C40" s="427"/>
      <c r="D40" s="73">
        <v>0</v>
      </c>
      <c r="E40" s="47" t="s">
        <v>397</v>
      </c>
      <c r="F40" s="73">
        <v>8</v>
      </c>
      <c r="G40" s="170">
        <v>55509.259259259248</v>
      </c>
      <c r="H40" s="90">
        <f t="shared" si="2"/>
        <v>0</v>
      </c>
    </row>
    <row r="41" spans="1:8" s="81" customFormat="1" ht="15">
      <c r="A41" s="46">
        <v>4</v>
      </c>
      <c r="B41" s="426" t="s">
        <v>416</v>
      </c>
      <c r="C41" s="427"/>
      <c r="D41" s="73">
        <v>0</v>
      </c>
      <c r="E41" s="47" t="s">
        <v>397</v>
      </c>
      <c r="F41" s="73">
        <v>13</v>
      </c>
      <c r="G41" s="170">
        <v>1000000</v>
      </c>
      <c r="H41" s="90">
        <f t="shared" si="2"/>
        <v>0</v>
      </c>
    </row>
    <row r="42" spans="1:8" s="81" customFormat="1" ht="15">
      <c r="A42" s="46">
        <v>5</v>
      </c>
      <c r="B42" s="426" t="s">
        <v>417</v>
      </c>
      <c r="C42" s="427"/>
      <c r="D42" s="73">
        <v>0</v>
      </c>
      <c r="E42" s="47" t="s">
        <v>397</v>
      </c>
      <c r="F42" s="73">
        <v>8</v>
      </c>
      <c r="G42" s="170">
        <v>120000</v>
      </c>
      <c r="H42" s="90">
        <f t="shared" si="2"/>
        <v>0</v>
      </c>
    </row>
    <row r="43" spans="1:8" s="81" customFormat="1" ht="15">
      <c r="A43" s="46">
        <v>6</v>
      </c>
      <c r="B43" s="426" t="s">
        <v>418</v>
      </c>
      <c r="C43" s="427"/>
      <c r="D43" s="73">
        <v>0</v>
      </c>
      <c r="E43" s="47" t="s">
        <v>419</v>
      </c>
      <c r="F43" s="73">
        <v>8</v>
      </c>
      <c r="G43" s="170">
        <v>28500</v>
      </c>
      <c r="H43" s="90">
        <f t="shared" si="2"/>
        <v>0</v>
      </c>
    </row>
    <row r="44" spans="1:8" s="81" customFormat="1" ht="15">
      <c r="A44" s="46">
        <v>7</v>
      </c>
      <c r="B44" s="426" t="s">
        <v>420</v>
      </c>
      <c r="C44" s="427"/>
      <c r="D44" s="73">
        <v>0</v>
      </c>
      <c r="E44" s="47" t="s">
        <v>421</v>
      </c>
      <c r="F44" s="73">
        <v>1</v>
      </c>
      <c r="G44" s="170">
        <v>464100</v>
      </c>
      <c r="H44" s="90">
        <f t="shared" si="2"/>
        <v>0</v>
      </c>
    </row>
    <row r="45" spans="1:8" s="81" customFormat="1" ht="15">
      <c r="A45" s="46">
        <v>8</v>
      </c>
      <c r="B45" s="426" t="s">
        <v>422</v>
      </c>
      <c r="C45" s="427"/>
      <c r="D45" s="73">
        <v>0</v>
      </c>
      <c r="E45" s="47" t="s">
        <v>423</v>
      </c>
      <c r="F45" s="73">
        <v>1</v>
      </c>
      <c r="G45" s="170">
        <v>952380.95238095231</v>
      </c>
      <c r="H45" s="90">
        <f t="shared" si="2"/>
        <v>0</v>
      </c>
    </row>
    <row r="46" spans="1:8" s="81" customFormat="1" ht="15">
      <c r="A46" s="46">
        <v>9</v>
      </c>
      <c r="B46" s="426" t="s">
        <v>424</v>
      </c>
      <c r="C46" s="427"/>
      <c r="D46" s="73">
        <v>0</v>
      </c>
      <c r="E46" s="47" t="s">
        <v>423</v>
      </c>
      <c r="F46" s="73">
        <v>1</v>
      </c>
      <c r="G46" s="170">
        <v>2700000</v>
      </c>
      <c r="H46" s="90">
        <f t="shared" si="2"/>
        <v>0</v>
      </c>
    </row>
    <row r="47" spans="1:8" s="81" customFormat="1" ht="15">
      <c r="A47" s="46">
        <v>10</v>
      </c>
      <c r="B47" s="426" t="s">
        <v>425</v>
      </c>
      <c r="C47" s="427"/>
      <c r="D47" s="73">
        <v>0</v>
      </c>
      <c r="E47" s="47" t="s">
        <v>423</v>
      </c>
      <c r="F47" s="73">
        <v>2</v>
      </c>
      <c r="G47" s="170">
        <v>3800000</v>
      </c>
      <c r="H47" s="90">
        <f t="shared" si="2"/>
        <v>0</v>
      </c>
    </row>
    <row r="48" spans="1:8" s="81" customFormat="1" ht="15">
      <c r="A48" s="46">
        <v>11</v>
      </c>
      <c r="B48" s="426" t="s">
        <v>426</v>
      </c>
      <c r="C48" s="427"/>
      <c r="D48" s="73">
        <v>0</v>
      </c>
      <c r="E48" s="47" t="s">
        <v>423</v>
      </c>
      <c r="F48" s="73">
        <v>8</v>
      </c>
      <c r="G48" s="170">
        <v>3200000</v>
      </c>
      <c r="H48" s="90">
        <f t="shared" si="2"/>
        <v>0</v>
      </c>
    </row>
    <row r="49" spans="1:8" s="81" customFormat="1" ht="15">
      <c r="A49" s="46">
        <v>12</v>
      </c>
      <c r="B49" s="426" t="s">
        <v>427</v>
      </c>
      <c r="C49" s="427"/>
      <c r="D49" s="73">
        <v>0</v>
      </c>
      <c r="E49" s="47" t="s">
        <v>423</v>
      </c>
      <c r="F49" s="73">
        <v>2</v>
      </c>
      <c r="G49" s="170">
        <v>2600000</v>
      </c>
      <c r="H49" s="90">
        <f t="shared" si="2"/>
        <v>0</v>
      </c>
    </row>
    <row r="50" spans="1:8" s="81" customFormat="1" ht="15">
      <c r="A50" s="50">
        <v>13</v>
      </c>
      <c r="B50" s="426" t="s">
        <v>428</v>
      </c>
      <c r="C50" s="427"/>
      <c r="D50" s="73">
        <v>0</v>
      </c>
      <c r="E50" s="51" t="s">
        <v>397</v>
      </c>
      <c r="F50" s="73">
        <v>1</v>
      </c>
      <c r="G50" s="170">
        <v>4500000</v>
      </c>
      <c r="H50" s="90">
        <f t="shared" si="2"/>
        <v>0</v>
      </c>
    </row>
    <row r="51" spans="1:8" s="81" customFormat="1" ht="15.75">
      <c r="A51" s="53" t="s">
        <v>429</v>
      </c>
      <c r="B51" s="9"/>
      <c r="C51" s="38"/>
      <c r="D51" s="38"/>
      <c r="E51" s="38"/>
      <c r="F51" s="9"/>
      <c r="G51" s="9"/>
      <c r="H51" s="88">
        <f>H38+H39+H40+H42+H41+H43+H44+H45+H47+H46+H48+H49+H50</f>
        <v>8712.6456360479788</v>
      </c>
    </row>
    <row r="52" spans="1:8">
      <c r="A52" s="8"/>
      <c r="B52" s="9"/>
      <c r="C52" s="9"/>
      <c r="D52" s="54"/>
      <c r="E52" s="54"/>
      <c r="F52" s="54"/>
      <c r="G52" s="54"/>
      <c r="H52" s="10"/>
    </row>
    <row r="53" spans="1:8" ht="15.75">
      <c r="A53" s="428" t="s">
        <v>8</v>
      </c>
      <c r="B53" s="429"/>
      <c r="C53" s="9"/>
      <c r="D53" s="54"/>
      <c r="E53" s="54"/>
      <c r="F53" s="54"/>
      <c r="G53" s="54"/>
      <c r="H53" s="10"/>
    </row>
    <row r="54" spans="1:8" ht="15.75">
      <c r="A54" s="40" t="s">
        <v>385</v>
      </c>
      <c r="B54" s="430" t="s">
        <v>386</v>
      </c>
      <c r="C54" s="431"/>
      <c r="D54" s="55" t="s">
        <v>390</v>
      </c>
      <c r="E54" s="55" t="s">
        <v>86</v>
      </c>
      <c r="F54" s="55" t="s">
        <v>430</v>
      </c>
      <c r="G54" s="55" t="s">
        <v>431</v>
      </c>
      <c r="H54" s="33" t="s">
        <v>393</v>
      </c>
    </row>
    <row r="55" spans="1:8" s="81" customFormat="1" ht="15">
      <c r="A55" s="46">
        <v>1</v>
      </c>
      <c r="B55" s="422" t="s">
        <v>432</v>
      </c>
      <c r="C55" s="423"/>
      <c r="D55" s="56" t="s">
        <v>397</v>
      </c>
      <c r="E55" s="73">
        <v>0</v>
      </c>
      <c r="F55" s="170">
        <v>210000</v>
      </c>
      <c r="G55" s="73">
        <v>13</v>
      </c>
      <c r="H55" s="89">
        <f>(E55*F55)/G55</f>
        <v>0</v>
      </c>
    </row>
    <row r="56" spans="1:8" s="81" customFormat="1" ht="15">
      <c r="A56" s="46">
        <v>2</v>
      </c>
      <c r="B56" s="422" t="s">
        <v>433</v>
      </c>
      <c r="C56" s="423"/>
      <c r="D56" s="57" t="s">
        <v>434</v>
      </c>
      <c r="E56" s="73">
        <v>0</v>
      </c>
      <c r="F56" s="170">
        <v>410150.85714285716</v>
      </c>
      <c r="G56" s="73">
        <v>6</v>
      </c>
      <c r="H56" s="89"/>
    </row>
    <row r="57" spans="1:8" s="81" customFormat="1" ht="15">
      <c r="A57" s="50">
        <v>3</v>
      </c>
      <c r="B57" s="424" t="s">
        <v>435</v>
      </c>
      <c r="C57" s="425"/>
      <c r="D57" s="58" t="s">
        <v>434</v>
      </c>
      <c r="E57" s="73">
        <v>0</v>
      </c>
      <c r="F57" s="170">
        <v>500000</v>
      </c>
      <c r="G57" s="73">
        <v>8</v>
      </c>
      <c r="H57" s="89">
        <f t="shared" ref="H57" si="3">(E57*F57)/G57</f>
        <v>0</v>
      </c>
    </row>
    <row r="58" spans="1:8" ht="15.75">
      <c r="A58" s="45" t="s">
        <v>436</v>
      </c>
      <c r="B58" s="9"/>
      <c r="C58" s="38"/>
      <c r="D58" s="38"/>
      <c r="E58" s="38"/>
      <c r="F58" s="9"/>
      <c r="G58" s="9"/>
      <c r="H58" s="87">
        <f>H55+H56+H57</f>
        <v>0</v>
      </c>
    </row>
    <row r="59" spans="1:8">
      <c r="A59" s="59"/>
      <c r="B59" s="9"/>
      <c r="C59" s="9"/>
      <c r="D59" s="9"/>
      <c r="E59" s="38"/>
      <c r="F59" s="9"/>
      <c r="G59" s="9"/>
      <c r="H59" s="10"/>
    </row>
    <row r="60" spans="1:8" ht="15.75">
      <c r="A60" s="428" t="s">
        <v>9</v>
      </c>
      <c r="B60" s="429"/>
      <c r="C60" s="60"/>
      <c r="D60" s="61"/>
      <c r="E60" s="62"/>
      <c r="F60" s="63"/>
      <c r="G60" s="64"/>
      <c r="H60" s="10"/>
    </row>
    <row r="61" spans="1:8" ht="15.75">
      <c r="A61" s="40" t="s">
        <v>385</v>
      </c>
      <c r="B61" s="430" t="s">
        <v>386</v>
      </c>
      <c r="C61" s="431"/>
      <c r="D61" s="55" t="s">
        <v>86</v>
      </c>
      <c r="E61" s="55" t="s">
        <v>390</v>
      </c>
      <c r="F61" s="55" t="s">
        <v>431</v>
      </c>
      <c r="G61" s="55" t="s">
        <v>430</v>
      </c>
      <c r="H61" s="33" t="s">
        <v>393</v>
      </c>
    </row>
    <row r="62" spans="1:8" ht="15">
      <c r="A62" s="46">
        <v>1</v>
      </c>
      <c r="B62" s="422" t="s">
        <v>437</v>
      </c>
      <c r="C62" s="423"/>
      <c r="D62" s="73">
        <v>0</v>
      </c>
      <c r="E62" s="47" t="s">
        <v>423</v>
      </c>
      <c r="F62" s="73">
        <v>8</v>
      </c>
      <c r="G62" s="170">
        <v>70000</v>
      </c>
      <c r="H62" s="90">
        <f>(D62*G62)/F62</f>
        <v>0</v>
      </c>
    </row>
    <row r="63" spans="1:8" ht="15">
      <c r="A63" s="46">
        <v>2</v>
      </c>
      <c r="B63" s="422" t="s">
        <v>438</v>
      </c>
      <c r="C63" s="423"/>
      <c r="D63" s="73">
        <v>0</v>
      </c>
      <c r="E63" s="47" t="s">
        <v>423</v>
      </c>
      <c r="F63" s="73">
        <v>13</v>
      </c>
      <c r="G63" s="170">
        <v>45000</v>
      </c>
      <c r="H63" s="90">
        <f t="shared" ref="H63:H64" si="4">(D63*G63)/F63</f>
        <v>0</v>
      </c>
    </row>
    <row r="64" spans="1:8" ht="15">
      <c r="A64" s="50">
        <v>3</v>
      </c>
      <c r="B64" s="424" t="s">
        <v>439</v>
      </c>
      <c r="C64" s="425"/>
      <c r="D64" s="73">
        <v>0</v>
      </c>
      <c r="E64" s="51" t="s">
        <v>423</v>
      </c>
      <c r="F64" s="73">
        <v>13</v>
      </c>
      <c r="G64" s="170">
        <v>20000</v>
      </c>
      <c r="H64" s="90">
        <f t="shared" si="4"/>
        <v>0</v>
      </c>
    </row>
    <row r="65" spans="1:8" ht="15.75">
      <c r="A65" s="45" t="s">
        <v>440</v>
      </c>
      <c r="B65" s="9"/>
      <c r="C65" s="38"/>
      <c r="D65" s="54"/>
      <c r="E65" s="54"/>
      <c r="F65" s="54"/>
      <c r="G65" s="54"/>
      <c r="H65" s="87">
        <f>H62+H63+H64</f>
        <v>0</v>
      </c>
    </row>
    <row r="66" spans="1:8">
      <c r="A66" s="59"/>
      <c r="B66" s="9"/>
      <c r="C66" s="9"/>
      <c r="D66" s="9"/>
      <c r="E66" s="65"/>
      <c r="F66" s="9"/>
      <c r="G66" s="9"/>
      <c r="H66" s="10"/>
    </row>
    <row r="67" spans="1:8" ht="15.75">
      <c r="A67" s="66" t="s">
        <v>441</v>
      </c>
      <c r="B67" s="9"/>
      <c r="C67" s="9"/>
      <c r="D67" s="9"/>
      <c r="E67" s="9"/>
      <c r="F67" s="9"/>
      <c r="G67" s="9"/>
      <c r="H67" s="94">
        <f>H65+H58+H51+H17+H34</f>
        <v>92232.969445315204</v>
      </c>
    </row>
    <row r="68" spans="1:8">
      <c r="A68" s="8"/>
      <c r="B68" s="9"/>
      <c r="C68" s="9"/>
      <c r="D68" s="9"/>
      <c r="E68" s="9"/>
      <c r="F68" s="9"/>
      <c r="G68" s="9"/>
      <c r="H68" s="10"/>
    </row>
    <row r="69" spans="1:8" ht="16.5" thickBot="1">
      <c r="A69" s="67" t="s">
        <v>442</v>
      </c>
      <c r="B69" s="25"/>
      <c r="C69" s="68">
        <v>0</v>
      </c>
      <c r="D69" s="25"/>
      <c r="E69" s="25"/>
      <c r="F69" s="25"/>
      <c r="G69" s="25"/>
      <c r="H69" s="69">
        <v>0</v>
      </c>
    </row>
    <row r="70" spans="1:8" ht="15.75" thickTop="1">
      <c r="A70" s="70" t="s">
        <v>443</v>
      </c>
      <c r="B70" s="28"/>
      <c r="C70" s="71">
        <v>0</v>
      </c>
      <c r="D70" s="28"/>
      <c r="E70" s="28"/>
      <c r="F70" s="28"/>
      <c r="G70" s="28"/>
      <c r="H70" s="72">
        <v>0</v>
      </c>
    </row>
    <row r="71" spans="1:8">
      <c r="A71" s="8"/>
      <c r="B71" s="9"/>
      <c r="C71" s="9"/>
      <c r="D71" s="9"/>
      <c r="E71" s="9"/>
      <c r="F71" s="9"/>
      <c r="G71" s="9"/>
      <c r="H71" s="10"/>
    </row>
    <row r="72" spans="1:8" ht="15.75">
      <c r="A72" s="59" t="s">
        <v>444</v>
      </c>
      <c r="B72" s="9"/>
      <c r="C72" s="9"/>
      <c r="D72" s="9"/>
      <c r="E72" s="9"/>
      <c r="F72" s="9"/>
      <c r="G72" s="9"/>
      <c r="H72" s="39">
        <v>0</v>
      </c>
    </row>
    <row r="73" spans="1:8" ht="13.5" thickBot="1">
      <c r="A73" s="24"/>
      <c r="B73" s="25"/>
      <c r="C73" s="25"/>
      <c r="D73" s="25"/>
      <c r="E73" s="25"/>
      <c r="F73" s="25"/>
      <c r="G73" s="25"/>
      <c r="H73" s="26"/>
    </row>
    <row r="74" spans="1:8" ht="13.5" thickTop="1"/>
    <row r="75" spans="1:8">
      <c r="A75" s="3"/>
      <c r="H75" s="2"/>
    </row>
  </sheetData>
  <mergeCells count="50">
    <mergeCell ref="B12:D12"/>
    <mergeCell ref="A1:H1"/>
    <mergeCell ref="A2:H2"/>
    <mergeCell ref="B6:G6"/>
    <mergeCell ref="B10:D10"/>
    <mergeCell ref="B11:D11"/>
    <mergeCell ref="B26:C26"/>
    <mergeCell ref="B13:D13"/>
    <mergeCell ref="B14:D14"/>
    <mergeCell ref="B15:D15"/>
    <mergeCell ref="B16:D16"/>
    <mergeCell ref="A19:B19"/>
    <mergeCell ref="B20:C20"/>
    <mergeCell ref="B21:C21"/>
    <mergeCell ref="B22:C22"/>
    <mergeCell ref="B23:C23"/>
    <mergeCell ref="B24:C24"/>
    <mergeCell ref="B25:C25"/>
    <mergeCell ref="B40:C40"/>
    <mergeCell ref="B27:C27"/>
    <mergeCell ref="B28:C28"/>
    <mergeCell ref="B29:C29"/>
    <mergeCell ref="B30:C30"/>
    <mergeCell ref="B31:C31"/>
    <mergeCell ref="B32:C32"/>
    <mergeCell ref="B33:C33"/>
    <mergeCell ref="A36:B36"/>
    <mergeCell ref="B37:C37"/>
    <mergeCell ref="B38:C38"/>
    <mergeCell ref="B39:C39"/>
    <mergeCell ref="B54:C54"/>
    <mergeCell ref="B41:C41"/>
    <mergeCell ref="B42:C42"/>
    <mergeCell ref="B43:C43"/>
    <mergeCell ref="B44:C44"/>
    <mergeCell ref="B45:C45"/>
    <mergeCell ref="B46:C46"/>
    <mergeCell ref="B47:C47"/>
    <mergeCell ref="B48:C48"/>
    <mergeCell ref="B49:C49"/>
    <mergeCell ref="B50:C50"/>
    <mergeCell ref="A53:B53"/>
    <mergeCell ref="B63:C63"/>
    <mergeCell ref="B64:C64"/>
    <mergeCell ref="B55:C55"/>
    <mergeCell ref="B56:C56"/>
    <mergeCell ref="B57:C57"/>
    <mergeCell ref="A60:B60"/>
    <mergeCell ref="B61:C61"/>
    <mergeCell ref="B62:C62"/>
  </mergeCells>
  <conditionalFormatting sqref="B55:B57 B62:B64">
    <cfRule type="expression" dxfId="160" priority="1">
      <formula>H55&gt;0</formula>
    </cfRule>
  </conditionalFormatting>
  <conditionalFormatting sqref="C55:C57 C62:C64">
    <cfRule type="expression" dxfId="159" priority="2">
      <formula>#REF!&gt;0</formula>
    </cfRule>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3">
    <tabColor rgb="FF00B050"/>
  </sheetPr>
  <dimension ref="A1:H75"/>
  <sheetViews>
    <sheetView workbookViewId="0">
      <selection activeCell="H4" sqref="H4"/>
    </sheetView>
  </sheetViews>
  <sheetFormatPr baseColWidth="10" defaultColWidth="11.42578125" defaultRowHeight="12.75"/>
  <cols>
    <col min="1" max="1" width="22.42578125" style="79" customWidth="1"/>
    <col min="2" max="2" width="34.140625" style="79" customWidth="1"/>
    <col min="3" max="3" width="16.140625" style="79" customWidth="1"/>
    <col min="4" max="4" width="19.140625" style="79" customWidth="1"/>
    <col min="5" max="5" width="17.28515625" style="79" bestFit="1" customWidth="1"/>
    <col min="6" max="6" width="18.42578125" style="79" customWidth="1"/>
    <col min="7" max="7" width="23.7109375" style="79" customWidth="1"/>
    <col min="8" max="8" width="21.5703125" style="79" customWidth="1"/>
    <col min="9" max="16384" width="11.42578125" style="79"/>
  </cols>
  <sheetData>
    <row r="1" spans="1:8" ht="16.149999999999999" customHeight="1" thickTop="1">
      <c r="A1" s="441" t="s">
        <v>447</v>
      </c>
      <c r="B1" s="442"/>
      <c r="C1" s="442"/>
      <c r="D1" s="442"/>
      <c r="E1" s="442"/>
      <c r="F1" s="442"/>
      <c r="G1" s="442"/>
      <c r="H1" s="443"/>
    </row>
    <row r="2" spans="1:8" ht="15.75">
      <c r="A2" s="444" t="s">
        <v>378</v>
      </c>
      <c r="B2" s="445"/>
      <c r="C2" s="445"/>
      <c r="D2" s="445"/>
      <c r="E2" s="445"/>
      <c r="F2" s="445"/>
      <c r="G2" s="445"/>
      <c r="H2" s="446"/>
    </row>
    <row r="3" spans="1:8">
      <c r="A3" s="8"/>
      <c r="B3" s="9"/>
      <c r="C3" s="9"/>
      <c r="D3" s="9"/>
      <c r="E3" s="9"/>
      <c r="F3" s="9"/>
      <c r="G3" s="9"/>
      <c r="H3" s="10"/>
    </row>
    <row r="4" spans="1:8" ht="15.75">
      <c r="A4" s="11" t="s">
        <v>379</v>
      </c>
      <c r="B4" s="12" t="s">
        <v>17</v>
      </c>
      <c r="C4" s="13"/>
      <c r="D4" s="14"/>
      <c r="E4" s="15" t="s">
        <v>380</v>
      </c>
      <c r="F4" s="16">
        <f>H67</f>
        <v>418245.8120393047</v>
      </c>
      <c r="G4" s="13" t="s">
        <v>381</v>
      </c>
      <c r="H4" s="17" t="s">
        <v>382</v>
      </c>
    </row>
    <row r="5" spans="1:8" ht="12" customHeight="1">
      <c r="A5" s="18"/>
      <c r="B5" s="19"/>
      <c r="C5" s="13"/>
      <c r="D5" s="20"/>
      <c r="E5" s="15"/>
      <c r="F5" s="21"/>
      <c r="G5" s="13"/>
      <c r="H5" s="22"/>
    </row>
    <row r="6" spans="1:8" ht="15.6" customHeight="1">
      <c r="A6" s="18" t="s">
        <v>383</v>
      </c>
      <c r="B6" s="447" t="str">
        <f>A1</f>
        <v>HINCADA, PLOMADA Y ORIENTACIÓN DE POSTE DE 14, 16 Y 18 MTS CON GRUA</v>
      </c>
      <c r="C6" s="447"/>
      <c r="D6" s="447"/>
      <c r="E6" s="447"/>
      <c r="F6" s="447"/>
      <c r="G6" s="448"/>
      <c r="H6" s="23" t="s">
        <v>384</v>
      </c>
    </row>
    <row r="7" spans="1:8" ht="13.5" thickBot="1">
      <c r="A7" s="24"/>
      <c r="B7" s="25"/>
      <c r="C7" s="25"/>
      <c r="D7" s="25"/>
      <c r="E7" s="25"/>
      <c r="F7" s="25"/>
      <c r="G7" s="25"/>
      <c r="H7" s="26"/>
    </row>
    <row r="8" spans="1:8" ht="13.5" thickTop="1">
      <c r="A8" s="27"/>
      <c r="B8" s="28"/>
      <c r="C8" s="28"/>
      <c r="D8" s="28"/>
      <c r="E8" s="28"/>
      <c r="F8" s="28"/>
      <c r="G8" s="28"/>
      <c r="H8" s="29"/>
    </row>
    <row r="9" spans="1:8" ht="15.75">
      <c r="A9" s="30" t="s">
        <v>5</v>
      </c>
      <c r="B9" s="9"/>
      <c r="C9" s="9"/>
      <c r="D9" s="9"/>
      <c r="E9" s="9"/>
      <c r="F9" s="9"/>
      <c r="G9" s="9"/>
      <c r="H9" s="10"/>
    </row>
    <row r="10" spans="1:8" s="80" customFormat="1" ht="15" customHeight="1">
      <c r="A10" s="31" t="s">
        <v>385</v>
      </c>
      <c r="B10" s="449" t="s">
        <v>386</v>
      </c>
      <c r="C10" s="450"/>
      <c r="D10" s="431"/>
      <c r="E10" s="32" t="s">
        <v>85</v>
      </c>
      <c r="F10" s="32" t="s">
        <v>387</v>
      </c>
      <c r="G10" s="32" t="s">
        <v>86</v>
      </c>
      <c r="H10" s="33" t="s">
        <v>388</v>
      </c>
    </row>
    <row r="11" spans="1:8" ht="15">
      <c r="A11" s="4"/>
      <c r="B11" s="426"/>
      <c r="C11" s="432"/>
      <c r="D11" s="427"/>
      <c r="E11" s="4"/>
      <c r="F11" s="170"/>
      <c r="G11" s="73"/>
      <c r="H11" s="6">
        <f>F11*G11</f>
        <v>0</v>
      </c>
    </row>
    <row r="12" spans="1:8" ht="15">
      <c r="A12" s="4"/>
      <c r="B12" s="426"/>
      <c r="C12" s="432"/>
      <c r="D12" s="427"/>
      <c r="E12" s="4"/>
      <c r="F12" s="170"/>
      <c r="G12" s="73"/>
      <c r="H12" s="6">
        <f t="shared" ref="H12:H16" si="0">F12*G12</f>
        <v>0</v>
      </c>
    </row>
    <row r="13" spans="1:8" ht="15">
      <c r="A13" s="4"/>
      <c r="B13" s="426"/>
      <c r="C13" s="432"/>
      <c r="D13" s="427"/>
      <c r="E13" s="4"/>
      <c r="F13" s="170"/>
      <c r="G13" s="73"/>
      <c r="H13" s="6">
        <f t="shared" si="0"/>
        <v>0</v>
      </c>
    </row>
    <row r="14" spans="1:8" ht="15">
      <c r="A14" s="4"/>
      <c r="B14" s="433"/>
      <c r="C14" s="434"/>
      <c r="D14" s="435"/>
      <c r="E14" s="4"/>
      <c r="F14" s="170"/>
      <c r="G14" s="73"/>
      <c r="H14" s="6">
        <f t="shared" si="0"/>
        <v>0</v>
      </c>
    </row>
    <row r="15" spans="1:8" ht="15">
      <c r="A15" s="4"/>
      <c r="B15" s="433"/>
      <c r="C15" s="434"/>
      <c r="D15" s="435"/>
      <c r="E15" s="4"/>
      <c r="F15" s="170"/>
      <c r="G15" s="73"/>
      <c r="H15" s="6">
        <f t="shared" si="0"/>
        <v>0</v>
      </c>
    </row>
    <row r="16" spans="1:8" ht="15">
      <c r="A16" s="4"/>
      <c r="B16" s="436"/>
      <c r="C16" s="437"/>
      <c r="D16" s="438"/>
      <c r="E16" s="5"/>
      <c r="F16" s="170"/>
      <c r="G16" s="73"/>
      <c r="H16" s="6">
        <f t="shared" si="0"/>
        <v>0</v>
      </c>
    </row>
    <row r="17" spans="1:8" ht="15.75">
      <c r="A17" s="37" t="s">
        <v>389</v>
      </c>
      <c r="B17" s="9"/>
      <c r="C17" s="38"/>
      <c r="D17" s="38"/>
      <c r="E17" s="38"/>
      <c r="F17" s="9"/>
      <c r="G17" s="9"/>
      <c r="H17" s="87">
        <f>SUM(H11:H16)</f>
        <v>0</v>
      </c>
    </row>
    <row r="18" spans="1:8">
      <c r="A18" s="8"/>
      <c r="B18" s="9"/>
      <c r="C18" s="9"/>
      <c r="D18" s="9"/>
      <c r="E18" s="9"/>
      <c r="F18" s="9"/>
      <c r="G18" s="9"/>
      <c r="H18" s="10"/>
    </row>
    <row r="19" spans="1:8" ht="15.75">
      <c r="A19" s="428" t="s">
        <v>6</v>
      </c>
      <c r="B19" s="429"/>
      <c r="C19" s="9"/>
      <c r="D19" s="9"/>
      <c r="E19" s="9"/>
      <c r="F19" s="9"/>
      <c r="G19" s="9"/>
      <c r="H19" s="10"/>
    </row>
    <row r="20" spans="1:8" ht="30" customHeight="1">
      <c r="A20" s="40" t="s">
        <v>385</v>
      </c>
      <c r="B20" s="430" t="s">
        <v>386</v>
      </c>
      <c r="C20" s="431"/>
      <c r="D20" s="32" t="s">
        <v>86</v>
      </c>
      <c r="E20" s="32" t="s">
        <v>390</v>
      </c>
      <c r="F20" s="32" t="s">
        <v>391</v>
      </c>
      <c r="G20" s="32" t="s">
        <v>392</v>
      </c>
      <c r="H20" s="33" t="s">
        <v>393</v>
      </c>
    </row>
    <row r="21" spans="1:8" s="81" customFormat="1" ht="15">
      <c r="A21" s="4"/>
      <c r="B21" s="455" t="s">
        <v>396</v>
      </c>
      <c r="C21" s="435"/>
      <c r="D21" s="73">
        <v>0</v>
      </c>
      <c r="E21" s="4" t="s">
        <v>397</v>
      </c>
      <c r="F21" s="170">
        <f>'1.1'!F21</f>
        <v>491355.26262931031</v>
      </c>
      <c r="G21" s="73">
        <v>9</v>
      </c>
      <c r="H21" s="89">
        <f>(D21*F21)/G21</f>
        <v>0</v>
      </c>
    </row>
    <row r="22" spans="1:8" s="81" customFormat="1" ht="15">
      <c r="A22" s="4"/>
      <c r="B22" s="455" t="s">
        <v>398</v>
      </c>
      <c r="C22" s="435"/>
      <c r="D22" s="73">
        <v>0</v>
      </c>
      <c r="E22" s="4" t="s">
        <v>397</v>
      </c>
      <c r="F22" s="170">
        <f>'1.1'!F22</f>
        <v>491355.26262931031</v>
      </c>
      <c r="G22" s="73">
        <v>9</v>
      </c>
      <c r="H22" s="89">
        <f t="shared" ref="H22:H33" si="1">(D22*F22)/G22</f>
        <v>0</v>
      </c>
    </row>
    <row r="23" spans="1:8" s="81" customFormat="1" ht="15">
      <c r="A23" s="4"/>
      <c r="B23" s="455" t="s">
        <v>399</v>
      </c>
      <c r="C23" s="435"/>
      <c r="D23" s="73">
        <v>0</v>
      </c>
      <c r="E23" s="4" t="s">
        <v>397</v>
      </c>
      <c r="F23" s="170">
        <f>'1.1'!F23</f>
        <v>316219.23517241376</v>
      </c>
      <c r="G23" s="73">
        <v>5</v>
      </c>
      <c r="H23" s="89">
        <f t="shared" si="1"/>
        <v>0</v>
      </c>
    </row>
    <row r="24" spans="1:8" s="81" customFormat="1" ht="15">
      <c r="A24" s="4"/>
      <c r="B24" s="455" t="s">
        <v>400</v>
      </c>
      <c r="C24" s="435"/>
      <c r="D24" s="73">
        <v>1</v>
      </c>
      <c r="E24" s="4" t="s">
        <v>397</v>
      </c>
      <c r="F24" s="170">
        <f>'1.1'!F24</f>
        <v>301624.55599137931</v>
      </c>
      <c r="G24" s="73">
        <v>9</v>
      </c>
      <c r="H24" s="89">
        <f t="shared" si="1"/>
        <v>33513.839554597704</v>
      </c>
    </row>
    <row r="25" spans="1:8" s="81" customFormat="1" ht="15">
      <c r="A25" s="4"/>
      <c r="B25" s="455" t="s">
        <v>401</v>
      </c>
      <c r="C25" s="435"/>
      <c r="D25" s="73">
        <v>0</v>
      </c>
      <c r="E25" s="4" t="s">
        <v>397</v>
      </c>
      <c r="F25" s="170">
        <f>'1.1'!F25</f>
        <v>257840.51844827583</v>
      </c>
      <c r="G25" s="73">
        <v>9</v>
      </c>
      <c r="H25" s="89">
        <f t="shared" si="1"/>
        <v>0</v>
      </c>
    </row>
    <row r="26" spans="1:8" s="81" customFormat="1" ht="15">
      <c r="A26" s="4"/>
      <c r="B26" s="455" t="s">
        <v>402</v>
      </c>
      <c r="C26" s="435"/>
      <c r="D26" s="73">
        <v>2</v>
      </c>
      <c r="E26" s="4" t="s">
        <v>397</v>
      </c>
      <c r="F26" s="170">
        <f>'1.1'!F26</f>
        <v>199461.84262931033</v>
      </c>
      <c r="G26" s="73">
        <v>9</v>
      </c>
      <c r="H26" s="89">
        <f t="shared" si="1"/>
        <v>44324.853917624518</v>
      </c>
    </row>
    <row r="27" spans="1:8" s="81" customFormat="1" ht="15">
      <c r="A27" s="4"/>
      <c r="B27" s="455" t="s">
        <v>403</v>
      </c>
      <c r="C27" s="435"/>
      <c r="D27" s="73">
        <v>2</v>
      </c>
      <c r="E27" s="4" t="s">
        <v>397</v>
      </c>
      <c r="F27" s="170">
        <f>'1.1'!F27</f>
        <v>81158.643620689661</v>
      </c>
      <c r="G27" s="73">
        <v>9</v>
      </c>
      <c r="H27" s="89">
        <f t="shared" si="1"/>
        <v>18035.254137931035</v>
      </c>
    </row>
    <row r="28" spans="1:8" s="81" customFormat="1" ht="15">
      <c r="A28" s="4"/>
      <c r="B28" s="455" t="s">
        <v>404</v>
      </c>
      <c r="C28" s="435"/>
      <c r="D28" s="73">
        <v>0</v>
      </c>
      <c r="E28" s="4" t="s">
        <v>397</v>
      </c>
      <c r="F28" s="170">
        <f>'1.1'!F28</f>
        <v>184867.16344827582</v>
      </c>
      <c r="G28" s="73">
        <v>9</v>
      </c>
      <c r="H28" s="89">
        <f t="shared" si="1"/>
        <v>0</v>
      </c>
    </row>
    <row r="29" spans="1:8" s="81" customFormat="1" ht="15">
      <c r="A29" s="4"/>
      <c r="B29" s="455" t="s">
        <v>405</v>
      </c>
      <c r="C29" s="435"/>
      <c r="D29" s="73">
        <v>0</v>
      </c>
      <c r="E29" s="4" t="s">
        <v>397</v>
      </c>
      <c r="F29" s="170">
        <f>'1.1'!F29</f>
        <v>117645.32112068964</v>
      </c>
      <c r="G29" s="73">
        <v>13</v>
      </c>
      <c r="H29" s="89">
        <f t="shared" si="1"/>
        <v>0</v>
      </c>
    </row>
    <row r="30" spans="1:8" s="81" customFormat="1" ht="15">
      <c r="A30" s="4"/>
      <c r="B30" s="455" t="s">
        <v>406</v>
      </c>
      <c r="C30" s="435"/>
      <c r="D30" s="73">
        <v>0</v>
      </c>
      <c r="E30" s="4" t="s">
        <v>397</v>
      </c>
      <c r="F30" s="170">
        <f>'1.1'!F30</f>
        <v>184867.16344827582</v>
      </c>
      <c r="G30" s="73">
        <v>13</v>
      </c>
      <c r="H30" s="89">
        <f t="shared" si="1"/>
        <v>0</v>
      </c>
    </row>
    <row r="31" spans="1:8" s="81" customFormat="1" ht="15">
      <c r="A31" s="4"/>
      <c r="B31" s="455" t="s">
        <v>407</v>
      </c>
      <c r="C31" s="435"/>
      <c r="D31" s="73">
        <v>0</v>
      </c>
      <c r="E31" s="4" t="s">
        <v>397</v>
      </c>
      <c r="F31" s="170">
        <f>'1.1'!F31</f>
        <v>103050.68284482758</v>
      </c>
      <c r="G31" s="73">
        <v>9</v>
      </c>
      <c r="H31" s="89">
        <f t="shared" si="1"/>
        <v>0</v>
      </c>
    </row>
    <row r="32" spans="1:8" s="81" customFormat="1" ht="15">
      <c r="A32" s="4"/>
      <c r="B32" s="455" t="s">
        <v>408</v>
      </c>
      <c r="C32" s="435"/>
      <c r="D32" s="73">
        <v>1</v>
      </c>
      <c r="E32" s="4" t="s">
        <v>397</v>
      </c>
      <c r="F32" s="170">
        <f>'1.1'!F32</f>
        <v>177569.84431034481</v>
      </c>
      <c r="G32" s="73">
        <v>13</v>
      </c>
      <c r="H32" s="89">
        <f t="shared" si="1"/>
        <v>13659.218793103446</v>
      </c>
    </row>
    <row r="33" spans="1:8" s="81" customFormat="1" ht="15">
      <c r="A33" s="4"/>
      <c r="B33" s="455" t="s">
        <v>409</v>
      </c>
      <c r="C33" s="435"/>
      <c r="D33" s="74">
        <v>0</v>
      </c>
      <c r="E33" s="43" t="s">
        <v>397</v>
      </c>
      <c r="F33" s="176">
        <f>'1.1'!F33</f>
        <v>117646.13922413792</v>
      </c>
      <c r="G33" s="73">
        <v>9</v>
      </c>
      <c r="H33" s="89">
        <f t="shared" si="1"/>
        <v>0</v>
      </c>
    </row>
    <row r="34" spans="1:8" ht="15.75">
      <c r="A34" s="45" t="s">
        <v>410</v>
      </c>
      <c r="B34" s="9"/>
      <c r="C34" s="9"/>
      <c r="D34" s="9"/>
      <c r="E34" s="9"/>
      <c r="F34" s="177"/>
      <c r="G34" s="9"/>
      <c r="H34" s="87">
        <f>SUM(H21:H33)</f>
        <v>109533.16640325671</v>
      </c>
    </row>
    <row r="35" spans="1:8">
      <c r="A35" s="8"/>
      <c r="B35" s="9"/>
      <c r="C35" s="9"/>
      <c r="D35" s="9"/>
      <c r="E35" s="9"/>
      <c r="F35" s="9"/>
      <c r="G35" s="9"/>
      <c r="H35" s="10"/>
    </row>
    <row r="36" spans="1:8" ht="15.75">
      <c r="A36" s="428" t="s">
        <v>7</v>
      </c>
      <c r="B36" s="429"/>
      <c r="C36" s="9"/>
      <c r="D36" s="9"/>
      <c r="E36" s="9"/>
      <c r="F36" s="9"/>
      <c r="G36" s="9"/>
      <c r="H36" s="10"/>
    </row>
    <row r="37" spans="1:8" ht="15.75">
      <c r="A37" s="40" t="s">
        <v>385</v>
      </c>
      <c r="B37" s="430" t="s">
        <v>386</v>
      </c>
      <c r="C37" s="431"/>
      <c r="D37" s="32" t="s">
        <v>86</v>
      </c>
      <c r="E37" s="32" t="s">
        <v>390</v>
      </c>
      <c r="F37" s="32" t="s">
        <v>411</v>
      </c>
      <c r="G37" s="32" t="s">
        <v>393</v>
      </c>
      <c r="H37" s="33" t="s">
        <v>412</v>
      </c>
    </row>
    <row r="38" spans="1:8" s="81" customFormat="1" ht="15">
      <c r="A38" s="46">
        <v>1</v>
      </c>
      <c r="B38" s="455" t="s">
        <v>413</v>
      </c>
      <c r="C38" s="435"/>
      <c r="D38" s="73">
        <v>1</v>
      </c>
      <c r="E38" s="47" t="s">
        <v>397</v>
      </c>
      <c r="F38" s="73">
        <v>8</v>
      </c>
      <c r="G38" s="170">
        <v>69701.16508838383</v>
      </c>
      <c r="H38" s="90">
        <f>(D38*G38)/F38</f>
        <v>8712.6456360479788</v>
      </c>
    </row>
    <row r="39" spans="1:8" s="81" customFormat="1" ht="15" customHeight="1">
      <c r="A39" s="46">
        <v>2</v>
      </c>
      <c r="B39" s="455" t="s">
        <v>414</v>
      </c>
      <c r="C39" s="435"/>
      <c r="D39" s="73">
        <v>0</v>
      </c>
      <c r="E39" s="47" t="s">
        <v>397</v>
      </c>
      <c r="F39" s="73">
        <v>1</v>
      </c>
      <c r="G39" s="170">
        <v>2500000</v>
      </c>
      <c r="H39" s="90">
        <f t="shared" ref="H39:H50" si="2">(D39*G39)/F39</f>
        <v>0</v>
      </c>
    </row>
    <row r="40" spans="1:8" s="81" customFormat="1" ht="15">
      <c r="A40" s="46">
        <v>3</v>
      </c>
      <c r="B40" s="455" t="s">
        <v>415</v>
      </c>
      <c r="C40" s="435"/>
      <c r="D40" s="73">
        <v>0</v>
      </c>
      <c r="E40" s="47" t="s">
        <v>397</v>
      </c>
      <c r="F40" s="73">
        <v>9</v>
      </c>
      <c r="G40" s="170">
        <v>55509.259259259248</v>
      </c>
      <c r="H40" s="90">
        <f t="shared" si="2"/>
        <v>0</v>
      </c>
    </row>
    <row r="41" spans="1:8" s="81" customFormat="1" ht="15">
      <c r="A41" s="46">
        <v>4</v>
      </c>
      <c r="B41" s="455" t="s">
        <v>416</v>
      </c>
      <c r="C41" s="435"/>
      <c r="D41" s="73">
        <v>0</v>
      </c>
      <c r="E41" s="47" t="s">
        <v>397</v>
      </c>
      <c r="F41" s="73">
        <v>13</v>
      </c>
      <c r="G41" s="170">
        <v>1000000</v>
      </c>
      <c r="H41" s="90">
        <f t="shared" si="2"/>
        <v>0</v>
      </c>
    </row>
    <row r="42" spans="1:8" s="81" customFormat="1" ht="15">
      <c r="A42" s="46">
        <v>5</v>
      </c>
      <c r="B42" s="455" t="s">
        <v>417</v>
      </c>
      <c r="C42" s="435"/>
      <c r="D42" s="73">
        <v>0</v>
      </c>
      <c r="E42" s="47" t="s">
        <v>397</v>
      </c>
      <c r="F42" s="73">
        <v>8</v>
      </c>
      <c r="G42" s="170">
        <v>120000</v>
      </c>
      <c r="H42" s="90">
        <f t="shared" si="2"/>
        <v>0</v>
      </c>
    </row>
    <row r="43" spans="1:8" s="81" customFormat="1" ht="15">
      <c r="A43" s="46">
        <v>6</v>
      </c>
      <c r="B43" s="455" t="s">
        <v>418</v>
      </c>
      <c r="C43" s="435"/>
      <c r="D43" s="73">
        <v>0</v>
      </c>
      <c r="E43" s="47" t="s">
        <v>419</v>
      </c>
      <c r="F43" s="73">
        <v>8</v>
      </c>
      <c r="G43" s="170">
        <v>28500</v>
      </c>
      <c r="H43" s="90">
        <f t="shared" si="2"/>
        <v>0</v>
      </c>
    </row>
    <row r="44" spans="1:8" s="81" customFormat="1" ht="15">
      <c r="A44" s="46">
        <v>7</v>
      </c>
      <c r="B44" s="455" t="s">
        <v>420</v>
      </c>
      <c r="C44" s="435"/>
      <c r="D44" s="73">
        <v>0</v>
      </c>
      <c r="E44" s="47" t="s">
        <v>421</v>
      </c>
      <c r="F44" s="73">
        <v>1</v>
      </c>
      <c r="G44" s="170">
        <v>464100</v>
      </c>
      <c r="H44" s="90">
        <f t="shared" si="2"/>
        <v>0</v>
      </c>
    </row>
    <row r="45" spans="1:8" s="81" customFormat="1" ht="15">
      <c r="A45" s="46">
        <v>8</v>
      </c>
      <c r="B45" s="455" t="s">
        <v>422</v>
      </c>
      <c r="C45" s="435"/>
      <c r="D45" s="73">
        <v>0</v>
      </c>
      <c r="E45" s="47" t="s">
        <v>423</v>
      </c>
      <c r="F45" s="73">
        <v>1</v>
      </c>
      <c r="G45" s="170">
        <v>952380.95238095231</v>
      </c>
      <c r="H45" s="90">
        <f t="shared" si="2"/>
        <v>0</v>
      </c>
    </row>
    <row r="46" spans="1:8" s="81" customFormat="1" ht="15">
      <c r="A46" s="46">
        <v>9</v>
      </c>
      <c r="B46" s="455" t="s">
        <v>424</v>
      </c>
      <c r="C46" s="435"/>
      <c r="D46" s="73">
        <v>1</v>
      </c>
      <c r="E46" s="47" t="s">
        <v>423</v>
      </c>
      <c r="F46" s="73">
        <v>9</v>
      </c>
      <c r="G46" s="170">
        <v>2700000</v>
      </c>
      <c r="H46" s="90">
        <f t="shared" si="2"/>
        <v>300000</v>
      </c>
    </row>
    <row r="47" spans="1:8" s="81" customFormat="1" ht="15">
      <c r="A47" s="46">
        <v>10</v>
      </c>
      <c r="B47" s="455" t="s">
        <v>425</v>
      </c>
      <c r="C47" s="435"/>
      <c r="D47" s="73">
        <v>0</v>
      </c>
      <c r="E47" s="47" t="s">
        <v>423</v>
      </c>
      <c r="F47" s="73">
        <v>2</v>
      </c>
      <c r="G47" s="170">
        <v>3800000</v>
      </c>
      <c r="H47" s="90">
        <f t="shared" si="2"/>
        <v>0</v>
      </c>
    </row>
    <row r="48" spans="1:8" s="81" customFormat="1" ht="15">
      <c r="A48" s="46">
        <v>11</v>
      </c>
      <c r="B48" s="455" t="s">
        <v>426</v>
      </c>
      <c r="C48" s="435"/>
      <c r="D48" s="73">
        <v>0</v>
      </c>
      <c r="E48" s="47" t="s">
        <v>423</v>
      </c>
      <c r="F48" s="73">
        <v>8</v>
      </c>
      <c r="G48" s="170">
        <v>3200000</v>
      </c>
      <c r="H48" s="90">
        <f t="shared" si="2"/>
        <v>0</v>
      </c>
    </row>
    <row r="49" spans="1:8" s="81" customFormat="1" ht="15">
      <c r="A49" s="46">
        <v>12</v>
      </c>
      <c r="B49" s="455" t="s">
        <v>427</v>
      </c>
      <c r="C49" s="435"/>
      <c r="D49" s="73">
        <v>0</v>
      </c>
      <c r="E49" s="47" t="s">
        <v>423</v>
      </c>
      <c r="F49" s="73">
        <v>2</v>
      </c>
      <c r="G49" s="170">
        <v>2600000</v>
      </c>
      <c r="H49" s="90">
        <f t="shared" si="2"/>
        <v>0</v>
      </c>
    </row>
    <row r="50" spans="1:8" s="81" customFormat="1" ht="15">
      <c r="A50" s="50">
        <v>13</v>
      </c>
      <c r="B50" s="455" t="s">
        <v>428</v>
      </c>
      <c r="C50" s="435"/>
      <c r="D50" s="73">
        <v>0</v>
      </c>
      <c r="E50" s="51" t="s">
        <v>397</v>
      </c>
      <c r="F50" s="73">
        <v>1</v>
      </c>
      <c r="G50" s="170">
        <v>4500000</v>
      </c>
      <c r="H50" s="90">
        <f t="shared" si="2"/>
        <v>0</v>
      </c>
    </row>
    <row r="51" spans="1:8" s="81" customFormat="1" ht="15.75">
      <c r="A51" s="53" t="s">
        <v>429</v>
      </c>
      <c r="B51" s="9"/>
      <c r="C51" s="38"/>
      <c r="D51" s="38"/>
      <c r="E51" s="38"/>
      <c r="F51" s="9"/>
      <c r="G51" s="9"/>
      <c r="H51" s="88">
        <f>SUM(H38:H50)</f>
        <v>308712.64563604799</v>
      </c>
    </row>
    <row r="52" spans="1:8">
      <c r="A52" s="8"/>
      <c r="B52" s="9"/>
      <c r="C52" s="9"/>
      <c r="D52" s="54"/>
      <c r="E52" s="54"/>
      <c r="F52" s="54"/>
      <c r="G52" s="54"/>
      <c r="H52" s="10"/>
    </row>
    <row r="53" spans="1:8" ht="15.75">
      <c r="A53" s="428" t="s">
        <v>8</v>
      </c>
      <c r="B53" s="429"/>
      <c r="C53" s="9"/>
      <c r="D53" s="54"/>
      <c r="E53" s="54"/>
      <c r="F53" s="54"/>
      <c r="G53" s="54"/>
      <c r="H53" s="10"/>
    </row>
    <row r="54" spans="1:8" ht="15.75">
      <c r="A54" s="40" t="s">
        <v>385</v>
      </c>
      <c r="B54" s="430" t="s">
        <v>386</v>
      </c>
      <c r="C54" s="431"/>
      <c r="D54" s="55" t="s">
        <v>390</v>
      </c>
      <c r="E54" s="55" t="s">
        <v>86</v>
      </c>
      <c r="F54" s="55" t="s">
        <v>430</v>
      </c>
      <c r="G54" s="55" t="s">
        <v>431</v>
      </c>
      <c r="H54" s="33" t="s">
        <v>393</v>
      </c>
    </row>
    <row r="55" spans="1:8" s="81" customFormat="1" ht="15">
      <c r="A55" s="46">
        <v>1</v>
      </c>
      <c r="B55" s="422" t="s">
        <v>432</v>
      </c>
      <c r="C55" s="423"/>
      <c r="D55" s="56" t="s">
        <v>397</v>
      </c>
      <c r="E55" s="73">
        <v>0</v>
      </c>
      <c r="F55" s="170">
        <v>210000</v>
      </c>
      <c r="G55" s="73">
        <v>13</v>
      </c>
      <c r="H55" s="89">
        <f>(E55*F55)/G55</f>
        <v>0</v>
      </c>
    </row>
    <row r="56" spans="1:8" s="81" customFormat="1" ht="15">
      <c r="A56" s="46">
        <v>2</v>
      </c>
      <c r="B56" s="422" t="s">
        <v>433</v>
      </c>
      <c r="C56" s="423"/>
      <c r="D56" s="57" t="s">
        <v>434</v>
      </c>
      <c r="E56" s="73">
        <v>0</v>
      </c>
      <c r="F56" s="170">
        <v>410150.85714285716</v>
      </c>
      <c r="G56" s="73">
        <v>6</v>
      </c>
      <c r="H56" s="89">
        <f t="shared" ref="H56:H57" si="3">(E56*F56)/G56</f>
        <v>0</v>
      </c>
    </row>
    <row r="57" spans="1:8" s="81" customFormat="1" ht="15">
      <c r="A57" s="50">
        <v>3</v>
      </c>
      <c r="B57" s="424" t="s">
        <v>435</v>
      </c>
      <c r="C57" s="425"/>
      <c r="D57" s="58" t="s">
        <v>434</v>
      </c>
      <c r="E57" s="73">
        <v>0</v>
      </c>
      <c r="F57" s="170">
        <v>500000</v>
      </c>
      <c r="G57" s="73">
        <v>9</v>
      </c>
      <c r="H57" s="89">
        <f t="shared" si="3"/>
        <v>0</v>
      </c>
    </row>
    <row r="58" spans="1:8" ht="15.75">
      <c r="A58" s="45" t="s">
        <v>436</v>
      </c>
      <c r="B58" s="9"/>
      <c r="C58" s="38"/>
      <c r="D58" s="38"/>
      <c r="E58" s="38"/>
      <c r="F58" s="9"/>
      <c r="G58" s="9"/>
      <c r="H58" s="87">
        <f>SUM(H55:H57)</f>
        <v>0</v>
      </c>
    </row>
    <row r="59" spans="1:8">
      <c r="A59" s="59"/>
      <c r="B59" s="9"/>
      <c r="C59" s="9"/>
      <c r="D59" s="9"/>
      <c r="E59" s="38"/>
      <c r="F59" s="9"/>
      <c r="G59" s="9"/>
      <c r="H59" s="10"/>
    </row>
    <row r="60" spans="1:8" ht="15.75">
      <c r="A60" s="428" t="s">
        <v>9</v>
      </c>
      <c r="B60" s="429"/>
      <c r="C60" s="60"/>
      <c r="D60" s="61"/>
      <c r="E60" s="62"/>
      <c r="F60" s="63"/>
      <c r="G60" s="64"/>
      <c r="H60" s="10"/>
    </row>
    <row r="61" spans="1:8" ht="15.75">
      <c r="A61" s="40" t="s">
        <v>385</v>
      </c>
      <c r="B61" s="430" t="s">
        <v>386</v>
      </c>
      <c r="C61" s="431"/>
      <c r="D61" s="55" t="s">
        <v>86</v>
      </c>
      <c r="E61" s="55" t="s">
        <v>390</v>
      </c>
      <c r="F61" s="55" t="s">
        <v>431</v>
      </c>
      <c r="G61" s="55" t="s">
        <v>430</v>
      </c>
      <c r="H61" s="33" t="s">
        <v>393</v>
      </c>
    </row>
    <row r="62" spans="1:8" ht="15">
      <c r="A62" s="46">
        <v>1</v>
      </c>
      <c r="B62" s="422" t="s">
        <v>437</v>
      </c>
      <c r="C62" s="423"/>
      <c r="D62" s="73">
        <v>0</v>
      </c>
      <c r="E62" s="47" t="s">
        <v>423</v>
      </c>
      <c r="F62" s="73">
        <v>9</v>
      </c>
      <c r="G62" s="170">
        <v>70000</v>
      </c>
      <c r="H62" s="90">
        <f>(D62*G62)/F62</f>
        <v>0</v>
      </c>
    </row>
    <row r="63" spans="1:8" ht="15">
      <c r="A63" s="46">
        <v>2</v>
      </c>
      <c r="B63" s="422" t="s">
        <v>438</v>
      </c>
      <c r="C63" s="423"/>
      <c r="D63" s="73">
        <v>0</v>
      </c>
      <c r="E63" s="47" t="s">
        <v>423</v>
      </c>
      <c r="F63" s="73">
        <v>13</v>
      </c>
      <c r="G63" s="170">
        <v>45000</v>
      </c>
      <c r="H63" s="90">
        <f t="shared" ref="H63:H64" si="4">(D63*G63)/F63</f>
        <v>0</v>
      </c>
    </row>
    <row r="64" spans="1:8" ht="15">
      <c r="A64" s="50">
        <v>3</v>
      </c>
      <c r="B64" s="424" t="s">
        <v>439</v>
      </c>
      <c r="C64" s="425"/>
      <c r="D64" s="73">
        <v>0</v>
      </c>
      <c r="E64" s="51" t="s">
        <v>423</v>
      </c>
      <c r="F64" s="73">
        <v>13</v>
      </c>
      <c r="G64" s="170">
        <v>20000</v>
      </c>
      <c r="H64" s="90">
        <f t="shared" si="4"/>
        <v>0</v>
      </c>
    </row>
    <row r="65" spans="1:8" ht="15.75">
      <c r="A65" s="45" t="s">
        <v>440</v>
      </c>
      <c r="B65" s="9"/>
      <c r="C65" s="38"/>
      <c r="D65" s="54"/>
      <c r="E65" s="54"/>
      <c r="F65" s="54"/>
      <c r="G65" s="54"/>
      <c r="H65" s="87">
        <f>SUM(H62:H64)</f>
        <v>0</v>
      </c>
    </row>
    <row r="66" spans="1:8">
      <c r="A66" s="59"/>
      <c r="B66" s="9"/>
      <c r="C66" s="9"/>
      <c r="D66" s="9"/>
      <c r="E66" s="65"/>
      <c r="F66" s="9"/>
      <c r="G66" s="9"/>
      <c r="H66" s="10"/>
    </row>
    <row r="67" spans="1:8" ht="15.75">
      <c r="A67" s="66" t="s">
        <v>441</v>
      </c>
      <c r="B67" s="9"/>
      <c r="C67" s="9"/>
      <c r="D67" s="9"/>
      <c r="E67" s="9"/>
      <c r="F67" s="9"/>
      <c r="G67" s="9"/>
      <c r="H67" s="86">
        <f>SUM(H65,H58,H51,H34,H17)</f>
        <v>418245.8120393047</v>
      </c>
    </row>
    <row r="68" spans="1:8">
      <c r="A68" s="8"/>
      <c r="B68" s="9"/>
      <c r="C68" s="9"/>
      <c r="D68" s="9"/>
      <c r="E68" s="9"/>
      <c r="F68" s="9"/>
      <c r="G68" s="9"/>
      <c r="H68" s="10"/>
    </row>
    <row r="69" spans="1:8" ht="16.5" thickBot="1">
      <c r="A69" s="67" t="s">
        <v>442</v>
      </c>
      <c r="B69" s="25"/>
      <c r="C69" s="68">
        <v>0</v>
      </c>
      <c r="D69" s="25"/>
      <c r="E69" s="25"/>
      <c r="F69" s="25"/>
      <c r="G69" s="25"/>
      <c r="H69" s="69">
        <v>0</v>
      </c>
    </row>
    <row r="70" spans="1:8" ht="15.75" thickTop="1">
      <c r="A70" s="70" t="s">
        <v>443</v>
      </c>
      <c r="B70" s="28"/>
      <c r="C70" s="71">
        <v>0</v>
      </c>
      <c r="D70" s="28"/>
      <c r="E70" s="28"/>
      <c r="F70" s="28"/>
      <c r="G70" s="28"/>
      <c r="H70" s="72">
        <v>0</v>
      </c>
    </row>
    <row r="71" spans="1:8">
      <c r="A71" s="8"/>
      <c r="B71" s="9"/>
      <c r="C71" s="9"/>
      <c r="D71" s="9"/>
      <c r="E71" s="9"/>
      <c r="F71" s="9"/>
      <c r="G71" s="9"/>
      <c r="H71" s="10"/>
    </row>
    <row r="72" spans="1:8" ht="15.75">
      <c r="A72" s="59" t="s">
        <v>444</v>
      </c>
      <c r="B72" s="9"/>
      <c r="C72" s="9"/>
      <c r="D72" s="9"/>
      <c r="E72" s="9"/>
      <c r="F72" s="9"/>
      <c r="G72" s="9"/>
      <c r="H72" s="39">
        <v>0</v>
      </c>
    </row>
    <row r="73" spans="1:8" ht="13.5" thickBot="1">
      <c r="A73" s="24"/>
      <c r="B73" s="25"/>
      <c r="C73" s="25"/>
      <c r="D73" s="25"/>
      <c r="E73" s="25"/>
      <c r="F73" s="25"/>
      <c r="G73" s="25"/>
      <c r="H73" s="26"/>
    </row>
    <row r="74" spans="1:8" ht="13.5" thickTop="1"/>
    <row r="75" spans="1:8">
      <c r="A75" s="3"/>
      <c r="H75" s="2"/>
    </row>
  </sheetData>
  <mergeCells count="50">
    <mergeCell ref="B12:D12"/>
    <mergeCell ref="A1:H1"/>
    <mergeCell ref="A2:H2"/>
    <mergeCell ref="B6:G6"/>
    <mergeCell ref="B10:D10"/>
    <mergeCell ref="B11:D11"/>
    <mergeCell ref="B26:C26"/>
    <mergeCell ref="B13:D13"/>
    <mergeCell ref="B14:D14"/>
    <mergeCell ref="B15:D15"/>
    <mergeCell ref="B16:D16"/>
    <mergeCell ref="A19:B19"/>
    <mergeCell ref="B20:C20"/>
    <mergeCell ref="B21:C21"/>
    <mergeCell ref="B22:C22"/>
    <mergeCell ref="B23:C23"/>
    <mergeCell ref="B24:C24"/>
    <mergeCell ref="B25:C25"/>
    <mergeCell ref="B40:C40"/>
    <mergeCell ref="B27:C27"/>
    <mergeCell ref="B28:C28"/>
    <mergeCell ref="B29:C29"/>
    <mergeCell ref="B30:C30"/>
    <mergeCell ref="B31:C31"/>
    <mergeCell ref="B32:C32"/>
    <mergeCell ref="B33:C33"/>
    <mergeCell ref="A36:B36"/>
    <mergeCell ref="B37:C37"/>
    <mergeCell ref="B38:C38"/>
    <mergeCell ref="B39:C39"/>
    <mergeCell ref="B54:C54"/>
    <mergeCell ref="B41:C41"/>
    <mergeCell ref="B42:C42"/>
    <mergeCell ref="B43:C43"/>
    <mergeCell ref="B44:C44"/>
    <mergeCell ref="B45:C45"/>
    <mergeCell ref="B46:C46"/>
    <mergeCell ref="B47:C47"/>
    <mergeCell ref="B48:C48"/>
    <mergeCell ref="B49:C49"/>
    <mergeCell ref="B50:C50"/>
    <mergeCell ref="A53:B53"/>
    <mergeCell ref="B63:C63"/>
    <mergeCell ref="B64:C64"/>
    <mergeCell ref="B55:C55"/>
    <mergeCell ref="B56:C56"/>
    <mergeCell ref="B57:C57"/>
    <mergeCell ref="A60:B60"/>
    <mergeCell ref="B61:C61"/>
    <mergeCell ref="B62:C62"/>
  </mergeCells>
  <conditionalFormatting sqref="B55:B57 B62:B64">
    <cfRule type="expression" dxfId="158" priority="1">
      <formula>H55&gt;0</formula>
    </cfRule>
  </conditionalFormatting>
  <conditionalFormatting sqref="C55:C57 C62:C64">
    <cfRule type="expression" dxfId="157" priority="2">
      <formula>#REF!&gt;0</formula>
    </cfRule>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4">
    <tabColor rgb="FF00B050"/>
  </sheetPr>
  <dimension ref="A1:H75"/>
  <sheetViews>
    <sheetView workbookViewId="0">
      <selection activeCell="H4" sqref="H4"/>
    </sheetView>
  </sheetViews>
  <sheetFormatPr baseColWidth="10" defaultColWidth="11.42578125" defaultRowHeight="12.75"/>
  <cols>
    <col min="1" max="1" width="22.42578125" style="79" customWidth="1"/>
    <col min="2" max="2" width="34.140625" style="79" customWidth="1"/>
    <col min="3" max="3" width="16.140625" style="79" customWidth="1"/>
    <col min="4" max="4" width="19.140625" style="79" customWidth="1"/>
    <col min="5" max="5" width="17.28515625" style="79" bestFit="1" customWidth="1"/>
    <col min="6" max="6" width="18.42578125" style="79" customWidth="1"/>
    <col min="7" max="7" width="23.7109375" style="79" customWidth="1"/>
    <col min="8" max="8" width="21.5703125" style="79" customWidth="1"/>
    <col min="9" max="16384" width="11.42578125" style="79"/>
  </cols>
  <sheetData>
    <row r="1" spans="1:8" ht="16.149999999999999" customHeight="1" thickTop="1">
      <c r="A1" s="441" t="s">
        <v>448</v>
      </c>
      <c r="B1" s="442"/>
      <c r="C1" s="442"/>
      <c r="D1" s="442"/>
      <c r="E1" s="442"/>
      <c r="F1" s="442"/>
      <c r="G1" s="442"/>
      <c r="H1" s="443"/>
    </row>
    <row r="2" spans="1:8" ht="15.75">
      <c r="A2" s="444" t="s">
        <v>378</v>
      </c>
      <c r="B2" s="445"/>
      <c r="C2" s="445"/>
      <c r="D2" s="445"/>
      <c r="E2" s="445"/>
      <c r="F2" s="445"/>
      <c r="G2" s="445"/>
      <c r="H2" s="446"/>
    </row>
    <row r="3" spans="1:8">
      <c r="A3" s="8"/>
      <c r="B3" s="9"/>
      <c r="C3" s="9"/>
      <c r="D3" s="9"/>
      <c r="E3" s="9"/>
      <c r="F3" s="9"/>
      <c r="G3" s="9"/>
      <c r="H3" s="10"/>
    </row>
    <row r="4" spans="1:8" ht="15.75">
      <c r="A4" s="11" t="s">
        <v>379</v>
      </c>
      <c r="B4" s="12" t="s">
        <v>18</v>
      </c>
      <c r="C4" s="13"/>
      <c r="D4" s="14"/>
      <c r="E4" s="15" t="s">
        <v>380</v>
      </c>
      <c r="F4" s="16">
        <f>H67</f>
        <v>143889.32084073493</v>
      </c>
      <c r="G4" s="13" t="s">
        <v>381</v>
      </c>
      <c r="H4" s="17" t="s">
        <v>382</v>
      </c>
    </row>
    <row r="5" spans="1:8" ht="12" customHeight="1">
      <c r="A5" s="18"/>
      <c r="B5" s="19"/>
      <c r="C5" s="13"/>
      <c r="D5" s="20"/>
      <c r="E5" s="15"/>
      <c r="F5" s="21"/>
      <c r="G5" s="13"/>
      <c r="H5" s="22"/>
    </row>
    <row r="6" spans="1:8" ht="15.6" customHeight="1">
      <c r="A6" s="18" t="s">
        <v>383</v>
      </c>
      <c r="B6" s="447" t="str">
        <f>A1</f>
        <v>INSTALACION LINE A TIERRA MEDIA TENSION</v>
      </c>
      <c r="C6" s="447"/>
      <c r="D6" s="447"/>
      <c r="E6" s="447"/>
      <c r="F6" s="447"/>
      <c r="G6" s="448"/>
      <c r="H6" s="23" t="s">
        <v>384</v>
      </c>
    </row>
    <row r="7" spans="1:8" ht="13.5" thickBot="1">
      <c r="A7" s="24"/>
      <c r="B7" s="25"/>
      <c r="C7" s="25"/>
      <c r="D7" s="25"/>
      <c r="E7" s="25"/>
      <c r="F7" s="25"/>
      <c r="G7" s="25"/>
      <c r="H7" s="26"/>
    </row>
    <row r="8" spans="1:8" ht="13.5" thickTop="1">
      <c r="A8" s="27"/>
      <c r="B8" s="28"/>
      <c r="C8" s="28"/>
      <c r="D8" s="28"/>
      <c r="E8" s="28"/>
      <c r="F8" s="28"/>
      <c r="G8" s="28"/>
      <c r="H8" s="29"/>
    </row>
    <row r="9" spans="1:8" ht="15.75">
      <c r="A9" s="30" t="s">
        <v>5</v>
      </c>
      <c r="B9" s="9"/>
      <c r="C9" s="9"/>
      <c r="D9" s="9"/>
      <c r="E9" s="9"/>
      <c r="F9" s="9"/>
      <c r="G9" s="9"/>
      <c r="H9" s="10"/>
    </row>
    <row r="10" spans="1:8" s="80" customFormat="1" ht="15" customHeight="1">
      <c r="A10" s="31" t="s">
        <v>385</v>
      </c>
      <c r="B10" s="449" t="s">
        <v>386</v>
      </c>
      <c r="C10" s="450"/>
      <c r="D10" s="431"/>
      <c r="E10" s="32" t="s">
        <v>85</v>
      </c>
      <c r="F10" s="32" t="s">
        <v>387</v>
      </c>
      <c r="G10" s="32" t="s">
        <v>86</v>
      </c>
      <c r="H10" s="33" t="s">
        <v>388</v>
      </c>
    </row>
    <row r="11" spans="1:8" ht="15">
      <c r="A11" s="4"/>
      <c r="B11" s="426"/>
      <c r="C11" s="432"/>
      <c r="D11" s="427"/>
      <c r="E11" s="4"/>
      <c r="F11" s="170"/>
      <c r="G11" s="75"/>
      <c r="H11" s="6">
        <f>F11*G11</f>
        <v>0</v>
      </c>
    </row>
    <row r="12" spans="1:8" ht="15">
      <c r="A12" s="4"/>
      <c r="B12" s="426"/>
      <c r="C12" s="432"/>
      <c r="D12" s="427"/>
      <c r="E12" s="4"/>
      <c r="F12" s="170"/>
      <c r="G12" s="75"/>
      <c r="H12" s="6">
        <f t="shared" ref="H12:H16" si="0">F12*G12</f>
        <v>0</v>
      </c>
    </row>
    <row r="13" spans="1:8" ht="15">
      <c r="A13" s="4"/>
      <c r="B13" s="426"/>
      <c r="C13" s="432"/>
      <c r="D13" s="427"/>
      <c r="E13" s="4"/>
      <c r="F13" s="170"/>
      <c r="G13" s="75"/>
      <c r="H13" s="6">
        <f t="shared" si="0"/>
        <v>0</v>
      </c>
    </row>
    <row r="14" spans="1:8" ht="15">
      <c r="A14" s="4"/>
      <c r="B14" s="433"/>
      <c r="C14" s="434"/>
      <c r="D14" s="435"/>
      <c r="E14" s="4"/>
      <c r="F14" s="170"/>
      <c r="G14" s="75"/>
      <c r="H14" s="6">
        <f t="shared" si="0"/>
        <v>0</v>
      </c>
    </row>
    <row r="15" spans="1:8" ht="15">
      <c r="A15" s="4"/>
      <c r="B15" s="433"/>
      <c r="C15" s="434"/>
      <c r="D15" s="435"/>
      <c r="E15" s="4"/>
      <c r="F15" s="170"/>
      <c r="G15" s="75"/>
      <c r="H15" s="6">
        <f t="shared" si="0"/>
        <v>0</v>
      </c>
    </row>
    <row r="16" spans="1:8" ht="15">
      <c r="A16" s="4"/>
      <c r="B16" s="436"/>
      <c r="C16" s="437"/>
      <c r="D16" s="438"/>
      <c r="E16" s="5"/>
      <c r="F16" s="170"/>
      <c r="G16" s="75"/>
      <c r="H16" s="6">
        <f t="shared" si="0"/>
        <v>0</v>
      </c>
    </row>
    <row r="17" spans="1:8" ht="15.75">
      <c r="A17" s="37" t="s">
        <v>389</v>
      </c>
      <c r="B17" s="9"/>
      <c r="C17" s="38"/>
      <c r="D17" s="38"/>
      <c r="E17" s="38"/>
      <c r="F17" s="9"/>
      <c r="G17" s="9"/>
      <c r="H17" s="39">
        <f>SUM(H11:H16)</f>
        <v>0</v>
      </c>
    </row>
    <row r="18" spans="1:8">
      <c r="A18" s="8"/>
      <c r="B18" s="9"/>
      <c r="C18" s="9"/>
      <c r="D18" s="9"/>
      <c r="E18" s="9"/>
      <c r="F18" s="9"/>
      <c r="G18" s="9"/>
      <c r="H18" s="10"/>
    </row>
    <row r="19" spans="1:8" ht="15.75">
      <c r="A19" s="428" t="s">
        <v>6</v>
      </c>
      <c r="B19" s="429"/>
      <c r="C19" s="9"/>
      <c r="D19" s="9"/>
      <c r="E19" s="9"/>
      <c r="F19" s="9"/>
      <c r="G19" s="9"/>
      <c r="H19" s="10"/>
    </row>
    <row r="20" spans="1:8" ht="30" customHeight="1">
      <c r="A20" s="40" t="s">
        <v>385</v>
      </c>
      <c r="B20" s="430" t="s">
        <v>386</v>
      </c>
      <c r="C20" s="431"/>
      <c r="D20" s="32" t="s">
        <v>86</v>
      </c>
      <c r="E20" s="32" t="s">
        <v>390</v>
      </c>
      <c r="F20" s="32" t="s">
        <v>391</v>
      </c>
      <c r="G20" s="32" t="s">
        <v>392</v>
      </c>
      <c r="H20" s="33" t="s">
        <v>393</v>
      </c>
    </row>
    <row r="21" spans="1:8" s="81" customFormat="1" ht="15">
      <c r="A21" s="4"/>
      <c r="B21" s="426" t="s">
        <v>396</v>
      </c>
      <c r="C21" s="432"/>
      <c r="D21" s="73">
        <v>0</v>
      </c>
      <c r="E21" s="4" t="s">
        <v>397</v>
      </c>
      <c r="F21" s="170">
        <f>'1.1'!F21</f>
        <v>491355.26262931031</v>
      </c>
      <c r="G21" s="73">
        <v>10</v>
      </c>
      <c r="H21" s="89">
        <f>(D21*F21)/G21</f>
        <v>0</v>
      </c>
    </row>
    <row r="22" spans="1:8" s="81" customFormat="1" ht="15">
      <c r="A22" s="4"/>
      <c r="B22" s="426" t="s">
        <v>398</v>
      </c>
      <c r="C22" s="432"/>
      <c r="D22" s="73">
        <v>0</v>
      </c>
      <c r="E22" s="4" t="s">
        <v>397</v>
      </c>
      <c r="F22" s="170">
        <f>'1.1'!F22</f>
        <v>491355.26262931031</v>
      </c>
      <c r="G22" s="73">
        <v>10</v>
      </c>
      <c r="H22" s="89">
        <f t="shared" ref="H22:H33" si="1">(D22*F22)/G22</f>
        <v>0</v>
      </c>
    </row>
    <row r="23" spans="1:8" s="81" customFormat="1" ht="15">
      <c r="A23" s="4"/>
      <c r="B23" s="426" t="s">
        <v>399</v>
      </c>
      <c r="C23" s="432"/>
      <c r="D23" s="73">
        <v>0</v>
      </c>
      <c r="E23" s="4" t="s">
        <v>397</v>
      </c>
      <c r="F23" s="170">
        <f>'1.1'!F23</f>
        <v>316219.23517241376</v>
      </c>
      <c r="G23" s="73">
        <v>5</v>
      </c>
      <c r="H23" s="89">
        <f t="shared" si="1"/>
        <v>0</v>
      </c>
    </row>
    <row r="24" spans="1:8" s="81" customFormat="1" ht="15">
      <c r="A24" s="4"/>
      <c r="B24" s="426" t="s">
        <v>400</v>
      </c>
      <c r="C24" s="432"/>
      <c r="D24" s="73">
        <v>1</v>
      </c>
      <c r="E24" s="4" t="s">
        <v>397</v>
      </c>
      <c r="F24" s="170">
        <f>'1.1'!F24</f>
        <v>301624.55599137931</v>
      </c>
      <c r="G24" s="73">
        <v>10</v>
      </c>
      <c r="H24" s="89">
        <f t="shared" si="1"/>
        <v>30162.455599137931</v>
      </c>
    </row>
    <row r="25" spans="1:8" s="81" customFormat="1" ht="15">
      <c r="A25" s="4"/>
      <c r="B25" s="426" t="s">
        <v>401</v>
      </c>
      <c r="C25" s="432"/>
      <c r="D25" s="73">
        <v>0</v>
      </c>
      <c r="E25" s="4" t="s">
        <v>397</v>
      </c>
      <c r="F25" s="170">
        <f>'1.1'!F25</f>
        <v>257840.51844827583</v>
      </c>
      <c r="G25" s="73">
        <v>10</v>
      </c>
      <c r="H25" s="89">
        <f t="shared" si="1"/>
        <v>0</v>
      </c>
    </row>
    <row r="26" spans="1:8" s="81" customFormat="1" ht="15">
      <c r="A26" s="4"/>
      <c r="B26" s="426" t="s">
        <v>402</v>
      </c>
      <c r="C26" s="432"/>
      <c r="D26" s="73">
        <v>2</v>
      </c>
      <c r="E26" s="4" t="s">
        <v>397</v>
      </c>
      <c r="F26" s="170">
        <f>'1.1'!F26</f>
        <v>199461.84262931033</v>
      </c>
      <c r="G26" s="73">
        <v>10</v>
      </c>
      <c r="H26" s="89">
        <f t="shared" si="1"/>
        <v>39892.368525862068</v>
      </c>
    </row>
    <row r="27" spans="1:8" s="81" customFormat="1" ht="15">
      <c r="A27" s="4"/>
      <c r="B27" s="426" t="s">
        <v>403</v>
      </c>
      <c r="C27" s="432"/>
      <c r="D27" s="73">
        <v>2</v>
      </c>
      <c r="E27" s="4" t="s">
        <v>397</v>
      </c>
      <c r="F27" s="170">
        <f>'1.1'!F27</f>
        <v>81158.643620689661</v>
      </c>
      <c r="G27" s="73">
        <v>10</v>
      </c>
      <c r="H27" s="89">
        <f t="shared" si="1"/>
        <v>16231.728724137933</v>
      </c>
    </row>
    <row r="28" spans="1:8" s="81" customFormat="1" ht="15">
      <c r="A28" s="4"/>
      <c r="B28" s="426" t="s">
        <v>404</v>
      </c>
      <c r="C28" s="432"/>
      <c r="D28" s="73">
        <v>2</v>
      </c>
      <c r="E28" s="4" t="s">
        <v>397</v>
      </c>
      <c r="F28" s="170">
        <f>'1.1'!F28</f>
        <v>184867.16344827582</v>
      </c>
      <c r="G28" s="73">
        <v>10</v>
      </c>
      <c r="H28" s="89">
        <f t="shared" si="1"/>
        <v>36973.432689655165</v>
      </c>
    </row>
    <row r="29" spans="1:8" s="81" customFormat="1" ht="15">
      <c r="A29" s="4"/>
      <c r="B29" s="426" t="s">
        <v>405</v>
      </c>
      <c r="C29" s="432"/>
      <c r="D29" s="73">
        <v>0</v>
      </c>
      <c r="E29" s="4" t="s">
        <v>397</v>
      </c>
      <c r="F29" s="170">
        <f>'1.1'!F29</f>
        <v>117645.32112068964</v>
      </c>
      <c r="G29" s="73">
        <v>13</v>
      </c>
      <c r="H29" s="89">
        <f t="shared" si="1"/>
        <v>0</v>
      </c>
    </row>
    <row r="30" spans="1:8" s="81" customFormat="1" ht="15">
      <c r="A30" s="4"/>
      <c r="B30" s="426" t="s">
        <v>406</v>
      </c>
      <c r="C30" s="432"/>
      <c r="D30" s="73">
        <v>0</v>
      </c>
      <c r="E30" s="4" t="s">
        <v>397</v>
      </c>
      <c r="F30" s="170">
        <f>'1.1'!F30</f>
        <v>184867.16344827582</v>
      </c>
      <c r="G30" s="73">
        <v>13</v>
      </c>
      <c r="H30" s="89">
        <f t="shared" si="1"/>
        <v>0</v>
      </c>
    </row>
    <row r="31" spans="1:8" s="81" customFormat="1" ht="15">
      <c r="A31" s="4"/>
      <c r="B31" s="426" t="s">
        <v>407</v>
      </c>
      <c r="C31" s="432"/>
      <c r="D31" s="73">
        <v>0</v>
      </c>
      <c r="E31" s="4" t="s">
        <v>397</v>
      </c>
      <c r="F31" s="170">
        <f>'1.1'!F31</f>
        <v>103050.68284482758</v>
      </c>
      <c r="G31" s="73">
        <v>10</v>
      </c>
      <c r="H31" s="89">
        <f t="shared" si="1"/>
        <v>0</v>
      </c>
    </row>
    <row r="32" spans="1:8" s="81" customFormat="1" ht="15">
      <c r="A32" s="4"/>
      <c r="B32" s="426" t="s">
        <v>408</v>
      </c>
      <c r="C32" s="432"/>
      <c r="D32" s="73">
        <v>1</v>
      </c>
      <c r="E32" s="4" t="s">
        <v>397</v>
      </c>
      <c r="F32" s="170">
        <f>'1.1'!F32</f>
        <v>177569.84431034481</v>
      </c>
      <c r="G32" s="73">
        <v>13</v>
      </c>
      <c r="H32" s="89">
        <f t="shared" si="1"/>
        <v>13659.218793103446</v>
      </c>
    </row>
    <row r="33" spans="1:8" s="81" customFormat="1" ht="15">
      <c r="A33" s="4"/>
      <c r="B33" s="426" t="s">
        <v>409</v>
      </c>
      <c r="C33" s="432"/>
      <c r="D33" s="74">
        <v>0</v>
      </c>
      <c r="E33" s="43" t="s">
        <v>397</v>
      </c>
      <c r="F33" s="170">
        <f>'1.1'!F33</f>
        <v>117646.13922413792</v>
      </c>
      <c r="G33" s="73">
        <v>10</v>
      </c>
      <c r="H33" s="89">
        <f t="shared" si="1"/>
        <v>0</v>
      </c>
    </row>
    <row r="34" spans="1:8" ht="15.75">
      <c r="A34" s="45" t="s">
        <v>410</v>
      </c>
      <c r="B34" s="9"/>
      <c r="C34" s="9"/>
      <c r="D34" s="9"/>
      <c r="E34" s="9"/>
      <c r="F34" s="9"/>
      <c r="G34" s="9"/>
      <c r="H34" s="87">
        <f>SUM(H21:H33)</f>
        <v>136919.20433189656</v>
      </c>
    </row>
    <row r="35" spans="1:8">
      <c r="A35" s="8"/>
      <c r="B35" s="9"/>
      <c r="C35" s="9"/>
      <c r="D35" s="9"/>
      <c r="E35" s="9"/>
      <c r="F35" s="9"/>
      <c r="G35" s="9"/>
      <c r="H35" s="10"/>
    </row>
    <row r="36" spans="1:8" ht="15.75">
      <c r="A36" s="428" t="s">
        <v>7</v>
      </c>
      <c r="B36" s="429"/>
      <c r="C36" s="9"/>
      <c r="D36" s="9"/>
      <c r="E36" s="9"/>
      <c r="F36" s="9"/>
      <c r="G36" s="9"/>
      <c r="H36" s="10"/>
    </row>
    <row r="37" spans="1:8" ht="15.75">
      <c r="A37" s="40" t="s">
        <v>385</v>
      </c>
      <c r="B37" s="430" t="s">
        <v>386</v>
      </c>
      <c r="C37" s="431"/>
      <c r="D37" s="32" t="s">
        <v>86</v>
      </c>
      <c r="E37" s="32" t="s">
        <v>390</v>
      </c>
      <c r="F37" s="32" t="s">
        <v>411</v>
      </c>
      <c r="G37" s="32" t="s">
        <v>393</v>
      </c>
      <c r="H37" s="33" t="s">
        <v>412</v>
      </c>
    </row>
    <row r="38" spans="1:8" s="81" customFormat="1" ht="15">
      <c r="A38" s="46">
        <v>1</v>
      </c>
      <c r="B38" s="426" t="s">
        <v>413</v>
      </c>
      <c r="C38" s="432"/>
      <c r="D38" s="73">
        <v>1</v>
      </c>
      <c r="E38" s="47" t="s">
        <v>397</v>
      </c>
      <c r="F38" s="73">
        <v>10</v>
      </c>
      <c r="G38" s="170">
        <v>69701.16508838383</v>
      </c>
      <c r="H38" s="90">
        <f>(D38*G38)/F38</f>
        <v>6970.1165088383832</v>
      </c>
    </row>
    <row r="39" spans="1:8" s="81" customFormat="1" ht="15" customHeight="1">
      <c r="A39" s="46">
        <v>2</v>
      </c>
      <c r="B39" s="426" t="s">
        <v>414</v>
      </c>
      <c r="C39" s="432"/>
      <c r="D39" s="73">
        <v>0</v>
      </c>
      <c r="E39" s="47" t="s">
        <v>397</v>
      </c>
      <c r="F39" s="73">
        <v>1</v>
      </c>
      <c r="G39" s="170">
        <v>2500000</v>
      </c>
      <c r="H39" s="90">
        <f t="shared" ref="H39:H50" si="2">(D39*G39)/F39</f>
        <v>0</v>
      </c>
    </row>
    <row r="40" spans="1:8" s="81" customFormat="1" ht="15">
      <c r="A40" s="46">
        <v>3</v>
      </c>
      <c r="B40" s="426" t="s">
        <v>415</v>
      </c>
      <c r="C40" s="432"/>
      <c r="D40" s="73">
        <v>0</v>
      </c>
      <c r="E40" s="47" t="s">
        <v>397</v>
      </c>
      <c r="F40" s="73">
        <v>10</v>
      </c>
      <c r="G40" s="170">
        <v>55509.259259259248</v>
      </c>
      <c r="H40" s="90">
        <f t="shared" si="2"/>
        <v>0</v>
      </c>
    </row>
    <row r="41" spans="1:8" s="81" customFormat="1" ht="15">
      <c r="A41" s="46">
        <v>4</v>
      </c>
      <c r="B41" s="426" t="s">
        <v>416</v>
      </c>
      <c r="C41" s="432"/>
      <c r="D41" s="73">
        <v>0</v>
      </c>
      <c r="E41" s="47" t="s">
        <v>397</v>
      </c>
      <c r="F41" s="73">
        <v>13</v>
      </c>
      <c r="G41" s="170">
        <v>1000000</v>
      </c>
      <c r="H41" s="90">
        <f t="shared" si="2"/>
        <v>0</v>
      </c>
    </row>
    <row r="42" spans="1:8" s="81" customFormat="1" ht="15">
      <c r="A42" s="46">
        <v>5</v>
      </c>
      <c r="B42" s="426" t="s">
        <v>417</v>
      </c>
      <c r="C42" s="432"/>
      <c r="D42" s="73">
        <v>0</v>
      </c>
      <c r="E42" s="47" t="s">
        <v>397</v>
      </c>
      <c r="F42" s="73">
        <v>10</v>
      </c>
      <c r="G42" s="170">
        <v>120000</v>
      </c>
      <c r="H42" s="90">
        <f t="shared" si="2"/>
        <v>0</v>
      </c>
    </row>
    <row r="43" spans="1:8" s="81" customFormat="1" ht="15">
      <c r="A43" s="46">
        <v>6</v>
      </c>
      <c r="B43" s="426" t="s">
        <v>418</v>
      </c>
      <c r="C43" s="432"/>
      <c r="D43" s="73">
        <v>0</v>
      </c>
      <c r="E43" s="47" t="s">
        <v>419</v>
      </c>
      <c r="F43" s="73">
        <v>10</v>
      </c>
      <c r="G43" s="170">
        <v>28500</v>
      </c>
      <c r="H43" s="90">
        <f t="shared" si="2"/>
        <v>0</v>
      </c>
    </row>
    <row r="44" spans="1:8" s="81" customFormat="1" ht="15">
      <c r="A44" s="46">
        <v>7</v>
      </c>
      <c r="B44" s="426" t="s">
        <v>420</v>
      </c>
      <c r="C44" s="432"/>
      <c r="D44" s="73">
        <v>0</v>
      </c>
      <c r="E44" s="47" t="s">
        <v>421</v>
      </c>
      <c r="F44" s="73">
        <v>1</v>
      </c>
      <c r="G44" s="170">
        <v>464100</v>
      </c>
      <c r="H44" s="90">
        <f t="shared" si="2"/>
        <v>0</v>
      </c>
    </row>
    <row r="45" spans="1:8" s="81" customFormat="1" ht="15">
      <c r="A45" s="46">
        <v>8</v>
      </c>
      <c r="B45" s="426" t="s">
        <v>422</v>
      </c>
      <c r="C45" s="432"/>
      <c r="D45" s="73">
        <v>0</v>
      </c>
      <c r="E45" s="47" t="s">
        <v>423</v>
      </c>
      <c r="F45" s="73">
        <v>1</v>
      </c>
      <c r="G45" s="170">
        <v>952380.95238095231</v>
      </c>
      <c r="H45" s="90">
        <f t="shared" si="2"/>
        <v>0</v>
      </c>
    </row>
    <row r="46" spans="1:8" s="81" customFormat="1" ht="15">
      <c r="A46" s="46">
        <v>9</v>
      </c>
      <c r="B46" s="426" t="s">
        <v>424</v>
      </c>
      <c r="C46" s="432"/>
      <c r="D46" s="73">
        <v>0</v>
      </c>
      <c r="E46" s="47" t="s">
        <v>423</v>
      </c>
      <c r="F46" s="73">
        <v>1</v>
      </c>
      <c r="G46" s="170">
        <v>2700000</v>
      </c>
      <c r="H46" s="90">
        <f t="shared" si="2"/>
        <v>0</v>
      </c>
    </row>
    <row r="47" spans="1:8" s="81" customFormat="1" ht="15">
      <c r="A47" s="46">
        <v>10</v>
      </c>
      <c r="B47" s="426" t="s">
        <v>425</v>
      </c>
      <c r="C47" s="432"/>
      <c r="D47" s="73">
        <v>0</v>
      </c>
      <c r="E47" s="47" t="s">
        <v>423</v>
      </c>
      <c r="F47" s="73">
        <v>2</v>
      </c>
      <c r="G47" s="170">
        <v>3800000</v>
      </c>
      <c r="H47" s="90">
        <f t="shared" si="2"/>
        <v>0</v>
      </c>
    </row>
    <row r="48" spans="1:8" s="81" customFormat="1" ht="15">
      <c r="A48" s="46">
        <v>11</v>
      </c>
      <c r="B48" s="426" t="s">
        <v>426</v>
      </c>
      <c r="C48" s="432"/>
      <c r="D48" s="73">
        <v>0</v>
      </c>
      <c r="E48" s="47" t="s">
        <v>423</v>
      </c>
      <c r="F48" s="73">
        <v>10</v>
      </c>
      <c r="G48" s="170">
        <v>3200000</v>
      </c>
      <c r="H48" s="90">
        <f t="shared" si="2"/>
        <v>0</v>
      </c>
    </row>
    <row r="49" spans="1:8" s="81" customFormat="1" ht="15">
      <c r="A49" s="46">
        <v>12</v>
      </c>
      <c r="B49" s="426" t="s">
        <v>427</v>
      </c>
      <c r="C49" s="432"/>
      <c r="D49" s="73">
        <v>0</v>
      </c>
      <c r="E49" s="47" t="s">
        <v>423</v>
      </c>
      <c r="F49" s="73">
        <v>2</v>
      </c>
      <c r="G49" s="170">
        <v>2600000</v>
      </c>
      <c r="H49" s="90">
        <f t="shared" si="2"/>
        <v>0</v>
      </c>
    </row>
    <row r="50" spans="1:8" s="81" customFormat="1" ht="15">
      <c r="A50" s="50">
        <v>13</v>
      </c>
      <c r="B50" s="426" t="s">
        <v>428</v>
      </c>
      <c r="C50" s="432"/>
      <c r="D50" s="73">
        <v>0</v>
      </c>
      <c r="E50" s="51" t="s">
        <v>397</v>
      </c>
      <c r="F50" s="73">
        <v>1</v>
      </c>
      <c r="G50" s="170">
        <v>4500000</v>
      </c>
      <c r="H50" s="90">
        <f t="shared" si="2"/>
        <v>0</v>
      </c>
    </row>
    <row r="51" spans="1:8" s="81" customFormat="1" ht="15.75">
      <c r="A51" s="53" t="s">
        <v>429</v>
      </c>
      <c r="B51" s="9"/>
      <c r="C51" s="38"/>
      <c r="D51" s="38"/>
      <c r="E51" s="38"/>
      <c r="F51" s="9"/>
      <c r="G51" s="9"/>
      <c r="H51" s="88">
        <f>SUM(H38:H50)</f>
        <v>6970.1165088383832</v>
      </c>
    </row>
    <row r="52" spans="1:8">
      <c r="A52" s="8"/>
      <c r="B52" s="9"/>
      <c r="C52" s="9"/>
      <c r="D52" s="54"/>
      <c r="E52" s="54"/>
      <c r="F52" s="54"/>
      <c r="G52" s="54"/>
      <c r="H52" s="10"/>
    </row>
    <row r="53" spans="1:8" ht="15.75">
      <c r="A53" s="428" t="s">
        <v>8</v>
      </c>
      <c r="B53" s="429"/>
      <c r="C53" s="9"/>
      <c r="D53" s="54"/>
      <c r="E53" s="54"/>
      <c r="F53" s="54"/>
      <c r="G53" s="54"/>
      <c r="H53" s="10"/>
    </row>
    <row r="54" spans="1:8" ht="15.75">
      <c r="A54" s="40" t="s">
        <v>385</v>
      </c>
      <c r="B54" s="430" t="s">
        <v>386</v>
      </c>
      <c r="C54" s="431"/>
      <c r="D54" s="55" t="s">
        <v>390</v>
      </c>
      <c r="E54" s="55" t="s">
        <v>86</v>
      </c>
      <c r="F54" s="55" t="s">
        <v>430</v>
      </c>
      <c r="G54" s="55" t="s">
        <v>431</v>
      </c>
      <c r="H54" s="33" t="s">
        <v>393</v>
      </c>
    </row>
    <row r="55" spans="1:8" s="81" customFormat="1" ht="15">
      <c r="A55" s="46">
        <v>1</v>
      </c>
      <c r="B55" s="422" t="s">
        <v>432</v>
      </c>
      <c r="C55" s="423"/>
      <c r="D55" s="56" t="s">
        <v>397</v>
      </c>
      <c r="E55" s="73">
        <v>0</v>
      </c>
      <c r="F55" s="170">
        <v>210000</v>
      </c>
      <c r="G55" s="73">
        <v>1</v>
      </c>
      <c r="H55" s="89">
        <f>(E55*F55)/G55</f>
        <v>0</v>
      </c>
    </row>
    <row r="56" spans="1:8" s="81" customFormat="1" ht="15">
      <c r="A56" s="46">
        <v>2</v>
      </c>
      <c r="B56" s="422" t="s">
        <v>433</v>
      </c>
      <c r="C56" s="423"/>
      <c r="D56" s="57" t="s">
        <v>434</v>
      </c>
      <c r="E56" s="73">
        <v>0</v>
      </c>
      <c r="F56" s="170">
        <v>410150.85714285716</v>
      </c>
      <c r="G56" s="73">
        <v>1</v>
      </c>
      <c r="H56" s="89">
        <f t="shared" ref="H56:H57" si="3">(E56*F56)/G56</f>
        <v>0</v>
      </c>
    </row>
    <row r="57" spans="1:8" s="81" customFormat="1" ht="15">
      <c r="A57" s="50">
        <v>3</v>
      </c>
      <c r="B57" s="424" t="s">
        <v>435</v>
      </c>
      <c r="C57" s="425"/>
      <c r="D57" s="58" t="s">
        <v>434</v>
      </c>
      <c r="E57" s="73">
        <v>0</v>
      </c>
      <c r="F57" s="170">
        <v>500000</v>
      </c>
      <c r="G57" s="73">
        <v>10</v>
      </c>
      <c r="H57" s="89">
        <f t="shared" si="3"/>
        <v>0</v>
      </c>
    </row>
    <row r="58" spans="1:8" ht="15.75">
      <c r="A58" s="45" t="s">
        <v>436</v>
      </c>
      <c r="B58" s="9"/>
      <c r="C58" s="38"/>
      <c r="D58" s="38"/>
      <c r="E58" s="38"/>
      <c r="F58" s="9"/>
      <c r="G58" s="9"/>
      <c r="H58" s="87">
        <f>SUM(H55:H57)</f>
        <v>0</v>
      </c>
    </row>
    <row r="59" spans="1:8">
      <c r="A59" s="59"/>
      <c r="B59" s="9"/>
      <c r="C59" s="9"/>
      <c r="D59" s="9"/>
      <c r="E59" s="38"/>
      <c r="F59" s="9"/>
      <c r="G59" s="9"/>
      <c r="H59" s="10"/>
    </row>
    <row r="60" spans="1:8" ht="15.75">
      <c r="A60" s="428" t="s">
        <v>9</v>
      </c>
      <c r="B60" s="429"/>
      <c r="C60" s="60"/>
      <c r="D60" s="61"/>
      <c r="E60" s="62"/>
      <c r="F60" s="63"/>
      <c r="G60" s="64"/>
      <c r="H60" s="10"/>
    </row>
    <row r="61" spans="1:8" ht="15.75">
      <c r="A61" s="40" t="s">
        <v>385</v>
      </c>
      <c r="B61" s="430" t="s">
        <v>386</v>
      </c>
      <c r="C61" s="431"/>
      <c r="D61" s="55" t="s">
        <v>86</v>
      </c>
      <c r="E61" s="55" t="s">
        <v>390</v>
      </c>
      <c r="F61" s="55" t="s">
        <v>431</v>
      </c>
      <c r="G61" s="55" t="s">
        <v>430</v>
      </c>
      <c r="H61" s="33" t="s">
        <v>393</v>
      </c>
    </row>
    <row r="62" spans="1:8" ht="15">
      <c r="A62" s="46">
        <v>1</v>
      </c>
      <c r="B62" s="422" t="s">
        <v>437</v>
      </c>
      <c r="C62" s="423"/>
      <c r="D62" s="73">
        <v>0</v>
      </c>
      <c r="E62" s="47" t="s">
        <v>423</v>
      </c>
      <c r="F62" s="73">
        <v>10</v>
      </c>
      <c r="G62" s="170">
        <v>70000</v>
      </c>
      <c r="H62" s="91">
        <f>(D62*G62)/F62</f>
        <v>0</v>
      </c>
    </row>
    <row r="63" spans="1:8" ht="15">
      <c r="A63" s="46">
        <v>2</v>
      </c>
      <c r="B63" s="422" t="s">
        <v>438</v>
      </c>
      <c r="C63" s="423"/>
      <c r="D63" s="73">
        <v>0</v>
      </c>
      <c r="E63" s="47" t="s">
        <v>423</v>
      </c>
      <c r="F63" s="73">
        <v>13</v>
      </c>
      <c r="G63" s="170">
        <v>45000</v>
      </c>
      <c r="H63" s="91">
        <f t="shared" ref="H63:H64" si="4">(D63*G63)/F63</f>
        <v>0</v>
      </c>
    </row>
    <row r="64" spans="1:8" ht="15">
      <c r="A64" s="50">
        <v>3</v>
      </c>
      <c r="B64" s="424" t="s">
        <v>439</v>
      </c>
      <c r="C64" s="425"/>
      <c r="D64" s="73">
        <v>0</v>
      </c>
      <c r="E64" s="51" t="s">
        <v>423</v>
      </c>
      <c r="F64" s="73">
        <v>13</v>
      </c>
      <c r="G64" s="170">
        <v>20000</v>
      </c>
      <c r="H64" s="91">
        <f t="shared" si="4"/>
        <v>0</v>
      </c>
    </row>
    <row r="65" spans="1:8" ht="15.75">
      <c r="A65" s="45" t="s">
        <v>440</v>
      </c>
      <c r="B65" s="9"/>
      <c r="C65" s="38"/>
      <c r="D65" s="54"/>
      <c r="E65" s="54"/>
      <c r="F65" s="54"/>
      <c r="G65" s="54"/>
      <c r="H65" s="87">
        <f>SUM(H62:H64)</f>
        <v>0</v>
      </c>
    </row>
    <row r="66" spans="1:8">
      <c r="A66" s="59"/>
      <c r="B66" s="9"/>
      <c r="C66" s="9"/>
      <c r="D66" s="9"/>
      <c r="E66" s="65"/>
      <c r="F66" s="9"/>
      <c r="G66" s="9"/>
      <c r="H66" s="10"/>
    </row>
    <row r="67" spans="1:8" ht="15.75">
      <c r="A67" s="66" t="s">
        <v>441</v>
      </c>
      <c r="B67" s="9"/>
      <c r="C67" s="9"/>
      <c r="D67" s="9"/>
      <c r="E67" s="9"/>
      <c r="F67" s="9"/>
      <c r="G67" s="9"/>
      <c r="H67" s="86">
        <f>SUM(H65,H58,H51,H34,H17)</f>
        <v>143889.32084073493</v>
      </c>
    </row>
    <row r="68" spans="1:8">
      <c r="A68" s="8"/>
      <c r="B68" s="9"/>
      <c r="C68" s="9"/>
      <c r="D68" s="9"/>
      <c r="E68" s="9"/>
      <c r="F68" s="9"/>
      <c r="G68" s="9"/>
      <c r="H68" s="10"/>
    </row>
    <row r="69" spans="1:8" ht="16.5" thickBot="1">
      <c r="A69" s="67" t="s">
        <v>442</v>
      </c>
      <c r="B69" s="25"/>
      <c r="C69" s="68">
        <v>0</v>
      </c>
      <c r="D69" s="25"/>
      <c r="E69" s="25"/>
      <c r="F69" s="25"/>
      <c r="G69" s="25"/>
      <c r="H69" s="69">
        <v>0</v>
      </c>
    </row>
    <row r="70" spans="1:8" ht="15.75" thickTop="1">
      <c r="A70" s="70" t="s">
        <v>443</v>
      </c>
      <c r="B70" s="28"/>
      <c r="C70" s="71">
        <v>0</v>
      </c>
      <c r="D70" s="28"/>
      <c r="E70" s="28"/>
      <c r="F70" s="28"/>
      <c r="G70" s="28"/>
      <c r="H70" s="72">
        <v>0</v>
      </c>
    </row>
    <row r="71" spans="1:8">
      <c r="A71" s="8"/>
      <c r="B71" s="9"/>
      <c r="C71" s="9"/>
      <c r="D71" s="9"/>
      <c r="E71" s="9"/>
      <c r="F71" s="9"/>
      <c r="G71" s="9"/>
      <c r="H71" s="10"/>
    </row>
    <row r="72" spans="1:8" ht="15.75">
      <c r="A72" s="59" t="s">
        <v>444</v>
      </c>
      <c r="B72" s="9"/>
      <c r="C72" s="9"/>
      <c r="D72" s="9"/>
      <c r="E72" s="9"/>
      <c r="F72" s="9"/>
      <c r="G72" s="9"/>
      <c r="H72" s="39">
        <v>0</v>
      </c>
    </row>
    <row r="73" spans="1:8" ht="13.5" thickBot="1">
      <c r="A73" s="24"/>
      <c r="B73" s="25"/>
      <c r="C73" s="25"/>
      <c r="D73" s="25"/>
      <c r="E73" s="25"/>
      <c r="F73" s="25"/>
      <c r="G73" s="25"/>
      <c r="H73" s="26"/>
    </row>
    <row r="74" spans="1:8" ht="13.5" thickTop="1"/>
    <row r="75" spans="1:8">
      <c r="A75" s="3"/>
      <c r="H75" s="2"/>
    </row>
  </sheetData>
  <mergeCells count="50">
    <mergeCell ref="B12:D12"/>
    <mergeCell ref="A1:H1"/>
    <mergeCell ref="A2:H2"/>
    <mergeCell ref="B6:G6"/>
    <mergeCell ref="B10:D10"/>
    <mergeCell ref="B11:D11"/>
    <mergeCell ref="B26:C26"/>
    <mergeCell ref="B13:D13"/>
    <mergeCell ref="B14:D14"/>
    <mergeCell ref="B15:D15"/>
    <mergeCell ref="B16:D16"/>
    <mergeCell ref="A19:B19"/>
    <mergeCell ref="B20:C20"/>
    <mergeCell ref="B21:C21"/>
    <mergeCell ref="B22:C22"/>
    <mergeCell ref="B23:C23"/>
    <mergeCell ref="B24:C24"/>
    <mergeCell ref="B25:C25"/>
    <mergeCell ref="B40:C40"/>
    <mergeCell ref="B27:C27"/>
    <mergeCell ref="B28:C28"/>
    <mergeCell ref="B29:C29"/>
    <mergeCell ref="B30:C30"/>
    <mergeCell ref="B31:C31"/>
    <mergeCell ref="B32:C32"/>
    <mergeCell ref="B33:C33"/>
    <mergeCell ref="A36:B36"/>
    <mergeCell ref="B37:C37"/>
    <mergeCell ref="B38:C38"/>
    <mergeCell ref="B39:C39"/>
    <mergeCell ref="B54:C54"/>
    <mergeCell ref="B41:C41"/>
    <mergeCell ref="B42:C42"/>
    <mergeCell ref="B43:C43"/>
    <mergeCell ref="B44:C44"/>
    <mergeCell ref="B45:C45"/>
    <mergeCell ref="B46:C46"/>
    <mergeCell ref="B47:C47"/>
    <mergeCell ref="B48:C48"/>
    <mergeCell ref="B49:C49"/>
    <mergeCell ref="B50:C50"/>
    <mergeCell ref="A53:B53"/>
    <mergeCell ref="B63:C63"/>
    <mergeCell ref="B64:C64"/>
    <mergeCell ref="B55:C55"/>
    <mergeCell ref="B56:C56"/>
    <mergeCell ref="B57:C57"/>
    <mergeCell ref="A60:B60"/>
    <mergeCell ref="B61:C61"/>
    <mergeCell ref="B62:C62"/>
  </mergeCells>
  <conditionalFormatting sqref="B55:B57 B62:B64">
    <cfRule type="expression" dxfId="156" priority="1">
      <formula>H55&gt;0</formula>
    </cfRule>
  </conditionalFormatting>
  <conditionalFormatting sqref="C55:C57 C62:C64">
    <cfRule type="expression" dxfId="155" priority="2">
      <formula>#REF!&gt;0</formula>
    </cfRule>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5">
    <tabColor rgb="FF00B050"/>
  </sheetPr>
  <dimension ref="A1:H75"/>
  <sheetViews>
    <sheetView workbookViewId="0">
      <selection activeCell="H4" sqref="H4"/>
    </sheetView>
  </sheetViews>
  <sheetFormatPr baseColWidth="10" defaultColWidth="11.42578125" defaultRowHeight="12.75"/>
  <cols>
    <col min="1" max="1" width="23" style="79" customWidth="1"/>
    <col min="2" max="2" width="34.140625" style="79" customWidth="1"/>
    <col min="3" max="3" width="16.140625" style="79" customWidth="1"/>
    <col min="4" max="4" width="19.140625" style="79" customWidth="1"/>
    <col min="5" max="5" width="17.28515625" style="79" bestFit="1" customWidth="1"/>
    <col min="6" max="6" width="18.42578125" style="79" customWidth="1"/>
    <col min="7" max="7" width="23.7109375" style="79" customWidth="1"/>
    <col min="8" max="8" width="21.5703125" style="79" customWidth="1"/>
    <col min="9" max="16384" width="11.42578125" style="79"/>
  </cols>
  <sheetData>
    <row r="1" spans="1:8" ht="16.149999999999999" customHeight="1">
      <c r="A1" s="441" t="s">
        <v>449</v>
      </c>
      <c r="B1" s="442"/>
      <c r="C1" s="442"/>
      <c r="D1" s="442"/>
      <c r="E1" s="442"/>
      <c r="F1" s="442"/>
      <c r="G1" s="442"/>
      <c r="H1" s="443"/>
    </row>
    <row r="2" spans="1:8" ht="15.75">
      <c r="A2" s="444" t="s">
        <v>378</v>
      </c>
      <c r="B2" s="445"/>
      <c r="C2" s="445"/>
      <c r="D2" s="445"/>
      <c r="E2" s="445"/>
      <c r="F2" s="445"/>
      <c r="G2" s="445"/>
      <c r="H2" s="446"/>
    </row>
    <row r="3" spans="1:8">
      <c r="A3" s="8"/>
      <c r="B3" s="9"/>
      <c r="C3" s="9"/>
      <c r="D3" s="9"/>
      <c r="E3" s="9"/>
      <c r="F3" s="9"/>
      <c r="G3" s="9"/>
      <c r="H3" s="10"/>
    </row>
    <row r="4" spans="1:8" ht="15.75">
      <c r="A4" s="11" t="s">
        <v>379</v>
      </c>
      <c r="B4" s="12" t="s">
        <v>19</v>
      </c>
      <c r="C4" s="13"/>
      <c r="D4" s="14"/>
      <c r="E4" s="15" t="s">
        <v>380</v>
      </c>
      <c r="F4" s="16">
        <f>H67</f>
        <v>100479.28682485777</v>
      </c>
      <c r="G4" s="13" t="s">
        <v>381</v>
      </c>
      <c r="H4" s="17" t="s">
        <v>382</v>
      </c>
    </row>
    <row r="5" spans="1:8" ht="12" customHeight="1">
      <c r="A5" s="18"/>
      <c r="B5" s="19"/>
      <c r="C5" s="13"/>
      <c r="D5" s="20"/>
      <c r="E5" s="15"/>
      <c r="F5" s="21"/>
      <c r="G5" s="13"/>
      <c r="H5" s="22"/>
    </row>
    <row r="6" spans="1:8" ht="15.6" customHeight="1">
      <c r="A6" s="18" t="s">
        <v>383</v>
      </c>
      <c r="B6" s="447" t="str">
        <f>A1</f>
        <v>INSTALACIÓN DE TEMPLETE CUERDA GUITARRA CON TODOS SUS ACCESORIOS M.T. RURAL</v>
      </c>
      <c r="C6" s="447"/>
      <c r="D6" s="447"/>
      <c r="E6" s="447"/>
      <c r="F6" s="447"/>
      <c r="G6" s="448"/>
      <c r="H6" s="23" t="s">
        <v>384</v>
      </c>
    </row>
    <row r="7" spans="1:8" ht="13.5" thickBot="1">
      <c r="A7" s="24"/>
      <c r="B7" s="25"/>
      <c r="C7" s="25"/>
      <c r="D7" s="25"/>
      <c r="E7" s="25"/>
      <c r="F7" s="25"/>
      <c r="G7" s="25"/>
      <c r="H7" s="26"/>
    </row>
    <row r="8" spans="1:8" ht="13.5" thickTop="1">
      <c r="A8" s="27"/>
      <c r="B8" s="28"/>
      <c r="C8" s="28"/>
      <c r="D8" s="28"/>
      <c r="E8" s="28"/>
      <c r="F8" s="28"/>
      <c r="G8" s="28"/>
      <c r="H8" s="29"/>
    </row>
    <row r="9" spans="1:8" ht="15.75">
      <c r="A9" s="30" t="s">
        <v>5</v>
      </c>
      <c r="B9" s="9"/>
      <c r="C9" s="9"/>
      <c r="D9" s="9"/>
      <c r="E9" s="9"/>
      <c r="F9" s="9"/>
      <c r="G9" s="9"/>
      <c r="H9" s="10"/>
    </row>
    <row r="10" spans="1:8" s="80" customFormat="1" ht="15" customHeight="1">
      <c r="A10" s="31" t="s">
        <v>385</v>
      </c>
      <c r="B10" s="449" t="s">
        <v>386</v>
      </c>
      <c r="C10" s="450"/>
      <c r="D10" s="431"/>
      <c r="E10" s="32" t="s">
        <v>85</v>
      </c>
      <c r="F10" s="32" t="s">
        <v>387</v>
      </c>
      <c r="G10" s="32" t="s">
        <v>86</v>
      </c>
      <c r="H10" s="33" t="s">
        <v>388</v>
      </c>
    </row>
    <row r="11" spans="1:8" ht="15">
      <c r="A11" s="4"/>
      <c r="B11" s="426"/>
      <c r="C11" s="432"/>
      <c r="D11" s="427"/>
      <c r="E11" s="4"/>
      <c r="F11" s="170"/>
      <c r="G11" s="73"/>
      <c r="H11" s="6">
        <f>F11*G11</f>
        <v>0</v>
      </c>
    </row>
    <row r="12" spans="1:8" ht="15">
      <c r="A12" s="4"/>
      <c r="B12" s="426"/>
      <c r="C12" s="432"/>
      <c r="D12" s="427"/>
      <c r="E12" s="4"/>
      <c r="F12" s="170"/>
      <c r="G12" s="73"/>
      <c r="H12" s="6">
        <f t="shared" ref="H12:H16" si="0">F12*G12</f>
        <v>0</v>
      </c>
    </row>
    <row r="13" spans="1:8" ht="15">
      <c r="A13" s="4"/>
      <c r="B13" s="426"/>
      <c r="C13" s="432"/>
      <c r="D13" s="427"/>
      <c r="E13" s="4"/>
      <c r="F13" s="170"/>
      <c r="G13" s="73"/>
      <c r="H13" s="6">
        <f t="shared" si="0"/>
        <v>0</v>
      </c>
    </row>
    <row r="14" spans="1:8" ht="15">
      <c r="A14" s="4"/>
      <c r="B14" s="433"/>
      <c r="C14" s="434"/>
      <c r="D14" s="435"/>
      <c r="E14" s="4"/>
      <c r="F14" s="170"/>
      <c r="G14" s="73"/>
      <c r="H14" s="6">
        <f t="shared" si="0"/>
        <v>0</v>
      </c>
    </row>
    <row r="15" spans="1:8" ht="15">
      <c r="A15" s="4"/>
      <c r="B15" s="433"/>
      <c r="C15" s="434"/>
      <c r="D15" s="435"/>
      <c r="E15" s="4"/>
      <c r="F15" s="170"/>
      <c r="G15" s="73"/>
      <c r="H15" s="6">
        <f t="shared" si="0"/>
        <v>0</v>
      </c>
    </row>
    <row r="16" spans="1:8" ht="15">
      <c r="A16" s="4"/>
      <c r="B16" s="436"/>
      <c r="C16" s="437"/>
      <c r="D16" s="438"/>
      <c r="E16" s="5"/>
      <c r="F16" s="170"/>
      <c r="G16" s="73"/>
      <c r="H16" s="6">
        <f t="shared" si="0"/>
        <v>0</v>
      </c>
    </row>
    <row r="17" spans="1:8" ht="15.75">
      <c r="A17" s="37" t="s">
        <v>389</v>
      </c>
      <c r="B17" s="9"/>
      <c r="C17" s="38"/>
      <c r="D17" s="38"/>
      <c r="E17" s="38"/>
      <c r="F17" s="9"/>
      <c r="G17" s="9"/>
      <c r="H17" s="87">
        <f>SUM(H11:H16)</f>
        <v>0</v>
      </c>
    </row>
    <row r="18" spans="1:8">
      <c r="A18" s="8"/>
      <c r="B18" s="9"/>
      <c r="C18" s="9"/>
      <c r="D18" s="9"/>
      <c r="E18" s="9"/>
      <c r="F18" s="9"/>
      <c r="G18" s="9"/>
      <c r="H18" s="10"/>
    </row>
    <row r="19" spans="1:8" ht="15.75">
      <c r="A19" s="428" t="s">
        <v>6</v>
      </c>
      <c r="B19" s="429"/>
      <c r="C19" s="9"/>
      <c r="D19" s="9"/>
      <c r="E19" s="9"/>
      <c r="F19" s="9"/>
      <c r="G19" s="9"/>
      <c r="H19" s="10"/>
    </row>
    <row r="20" spans="1:8" ht="30" customHeight="1">
      <c r="A20" s="40" t="s">
        <v>385</v>
      </c>
      <c r="B20" s="430" t="s">
        <v>386</v>
      </c>
      <c r="C20" s="431"/>
      <c r="D20" s="32" t="s">
        <v>86</v>
      </c>
      <c r="E20" s="32" t="s">
        <v>390</v>
      </c>
      <c r="F20" s="32" t="s">
        <v>391</v>
      </c>
      <c r="G20" s="32" t="s">
        <v>392</v>
      </c>
      <c r="H20" s="33" t="s">
        <v>393</v>
      </c>
    </row>
    <row r="21" spans="1:8" s="81" customFormat="1" ht="15">
      <c r="A21" s="4"/>
      <c r="B21" s="433" t="s">
        <v>396</v>
      </c>
      <c r="C21" s="434"/>
      <c r="D21" s="73">
        <v>0</v>
      </c>
      <c r="E21" s="4" t="s">
        <v>397</v>
      </c>
      <c r="F21" s="170">
        <f>'1.1'!F21</f>
        <v>491355.26262931031</v>
      </c>
      <c r="G21" s="73">
        <v>15</v>
      </c>
      <c r="H21" s="92">
        <f>(D21*F21)/G21</f>
        <v>0</v>
      </c>
    </row>
    <row r="22" spans="1:8" s="81" customFormat="1" ht="15">
      <c r="A22" s="4"/>
      <c r="B22" s="433" t="s">
        <v>398</v>
      </c>
      <c r="C22" s="434"/>
      <c r="D22" s="73">
        <v>0</v>
      </c>
      <c r="E22" s="4" t="s">
        <v>397</v>
      </c>
      <c r="F22" s="170">
        <f>'1.1'!F22</f>
        <v>491355.26262931031</v>
      </c>
      <c r="G22" s="73">
        <v>15</v>
      </c>
      <c r="H22" s="92">
        <f t="shared" ref="H22:H33" si="1">(D22*F22)/G22</f>
        <v>0</v>
      </c>
    </row>
    <row r="23" spans="1:8" s="81" customFormat="1" ht="15">
      <c r="A23" s="4"/>
      <c r="B23" s="433" t="s">
        <v>399</v>
      </c>
      <c r="C23" s="434"/>
      <c r="D23" s="73">
        <v>0</v>
      </c>
      <c r="E23" s="4" t="s">
        <v>397</v>
      </c>
      <c r="F23" s="170">
        <f>'1.1'!F23</f>
        <v>316219.23517241376</v>
      </c>
      <c r="G23" s="73">
        <v>5</v>
      </c>
      <c r="H23" s="92">
        <f t="shared" si="1"/>
        <v>0</v>
      </c>
    </row>
    <row r="24" spans="1:8" s="81" customFormat="1" ht="15">
      <c r="A24" s="4"/>
      <c r="B24" s="433" t="s">
        <v>400</v>
      </c>
      <c r="C24" s="434"/>
      <c r="D24" s="73">
        <v>1</v>
      </c>
      <c r="E24" s="4" t="s">
        <v>397</v>
      </c>
      <c r="F24" s="170">
        <f>'1.1'!F24</f>
        <v>301624.55599137931</v>
      </c>
      <c r="G24" s="73">
        <v>15</v>
      </c>
      <c r="H24" s="92">
        <f t="shared" si="1"/>
        <v>20108.303732758621</v>
      </c>
    </row>
    <row r="25" spans="1:8" s="81" customFormat="1" ht="15">
      <c r="A25" s="4"/>
      <c r="B25" s="433" t="s">
        <v>401</v>
      </c>
      <c r="C25" s="434"/>
      <c r="D25" s="73">
        <v>0</v>
      </c>
      <c r="E25" s="4" t="s">
        <v>397</v>
      </c>
      <c r="F25" s="170">
        <f>'1.1'!F25</f>
        <v>257840.51844827583</v>
      </c>
      <c r="G25" s="73">
        <v>15</v>
      </c>
      <c r="H25" s="92">
        <f t="shared" si="1"/>
        <v>0</v>
      </c>
    </row>
    <row r="26" spans="1:8" s="81" customFormat="1" ht="15">
      <c r="A26" s="4"/>
      <c r="B26" s="433" t="s">
        <v>402</v>
      </c>
      <c r="C26" s="434"/>
      <c r="D26" s="73">
        <v>2</v>
      </c>
      <c r="E26" s="4" t="s">
        <v>397</v>
      </c>
      <c r="F26" s="170">
        <f>'1.1'!F26</f>
        <v>199461.84262931033</v>
      </c>
      <c r="G26" s="73">
        <v>15</v>
      </c>
      <c r="H26" s="92">
        <f t="shared" si="1"/>
        <v>26594.912350574708</v>
      </c>
    </row>
    <row r="27" spans="1:8" s="81" customFormat="1" ht="15">
      <c r="A27" s="4"/>
      <c r="B27" s="433" t="s">
        <v>403</v>
      </c>
      <c r="C27" s="434"/>
      <c r="D27" s="73">
        <v>2</v>
      </c>
      <c r="E27" s="4" t="s">
        <v>397</v>
      </c>
      <c r="F27" s="170">
        <f>'1.1'!F27</f>
        <v>81158.643620689661</v>
      </c>
      <c r="G27" s="73">
        <v>15</v>
      </c>
      <c r="H27" s="92">
        <f t="shared" si="1"/>
        <v>10821.152482758622</v>
      </c>
    </row>
    <row r="28" spans="1:8" s="81" customFormat="1" ht="15">
      <c r="A28" s="4"/>
      <c r="B28" s="433" t="s">
        <v>404</v>
      </c>
      <c r="C28" s="434"/>
      <c r="D28" s="73">
        <v>2</v>
      </c>
      <c r="E28" s="4" t="s">
        <v>397</v>
      </c>
      <c r="F28" s="170">
        <f>'1.1'!F28</f>
        <v>184867.16344827582</v>
      </c>
      <c r="G28" s="73">
        <v>15</v>
      </c>
      <c r="H28" s="92">
        <f t="shared" si="1"/>
        <v>24648.955126436776</v>
      </c>
    </row>
    <row r="29" spans="1:8" s="81" customFormat="1" ht="15">
      <c r="A29" s="4"/>
      <c r="B29" s="433" t="s">
        <v>405</v>
      </c>
      <c r="C29" s="434"/>
      <c r="D29" s="73">
        <v>0</v>
      </c>
      <c r="E29" s="4" t="s">
        <v>397</v>
      </c>
      <c r="F29" s="170">
        <f>'1.1'!F29</f>
        <v>117645.32112068964</v>
      </c>
      <c r="G29" s="73">
        <v>13</v>
      </c>
      <c r="H29" s="92">
        <f t="shared" si="1"/>
        <v>0</v>
      </c>
    </row>
    <row r="30" spans="1:8" s="81" customFormat="1" ht="15">
      <c r="A30" s="4"/>
      <c r="B30" s="433" t="s">
        <v>406</v>
      </c>
      <c r="C30" s="434"/>
      <c r="D30" s="73">
        <v>0</v>
      </c>
      <c r="E30" s="4" t="s">
        <v>397</v>
      </c>
      <c r="F30" s="170">
        <f>'1.1'!F30</f>
        <v>184867.16344827582</v>
      </c>
      <c r="G30" s="73">
        <v>13</v>
      </c>
      <c r="H30" s="92">
        <f t="shared" si="1"/>
        <v>0</v>
      </c>
    </row>
    <row r="31" spans="1:8" s="81" customFormat="1" ht="15">
      <c r="A31" s="4"/>
      <c r="B31" s="433" t="s">
        <v>407</v>
      </c>
      <c r="C31" s="434"/>
      <c r="D31" s="73">
        <v>0</v>
      </c>
      <c r="E31" s="4" t="s">
        <v>397</v>
      </c>
      <c r="F31" s="170">
        <f>'1.1'!F31</f>
        <v>103050.68284482758</v>
      </c>
      <c r="G31" s="73">
        <v>15</v>
      </c>
      <c r="H31" s="92">
        <f t="shared" si="1"/>
        <v>0</v>
      </c>
    </row>
    <row r="32" spans="1:8" s="81" customFormat="1" ht="15">
      <c r="A32" s="4"/>
      <c r="B32" s="433" t="s">
        <v>408</v>
      </c>
      <c r="C32" s="434"/>
      <c r="D32" s="73">
        <v>1</v>
      </c>
      <c r="E32" s="4" t="s">
        <v>397</v>
      </c>
      <c r="F32" s="170">
        <f>'1.1'!F32</f>
        <v>177569.84431034481</v>
      </c>
      <c r="G32" s="73">
        <v>13</v>
      </c>
      <c r="H32" s="92">
        <f t="shared" si="1"/>
        <v>13659.218793103446</v>
      </c>
    </row>
    <row r="33" spans="1:8" s="81" customFormat="1" ht="15">
      <c r="A33" s="4"/>
      <c r="B33" s="433" t="s">
        <v>409</v>
      </c>
      <c r="C33" s="434"/>
      <c r="D33" s="74">
        <v>0</v>
      </c>
      <c r="E33" s="43" t="s">
        <v>397</v>
      </c>
      <c r="F33" s="170">
        <f>'1.1'!F33</f>
        <v>117646.13922413792</v>
      </c>
      <c r="G33" s="73">
        <v>15</v>
      </c>
      <c r="H33" s="92">
        <f t="shared" si="1"/>
        <v>0</v>
      </c>
    </row>
    <row r="34" spans="1:8" ht="15.75">
      <c r="A34" s="45" t="s">
        <v>410</v>
      </c>
      <c r="B34" s="9"/>
      <c r="C34" s="9"/>
      <c r="D34" s="9"/>
      <c r="E34" s="9"/>
      <c r="F34" s="9"/>
      <c r="G34" s="9"/>
      <c r="H34" s="87">
        <f>SUM(H21:H33)</f>
        <v>95832.542485632177</v>
      </c>
    </row>
    <row r="35" spans="1:8">
      <c r="A35" s="8"/>
      <c r="B35" s="9"/>
      <c r="C35" s="9"/>
      <c r="D35" s="9"/>
      <c r="E35" s="9"/>
      <c r="F35" s="9"/>
      <c r="G35" s="9"/>
      <c r="H35" s="93"/>
    </row>
    <row r="36" spans="1:8" ht="15.75">
      <c r="A36" s="428" t="s">
        <v>7</v>
      </c>
      <c r="B36" s="429"/>
      <c r="C36" s="9"/>
      <c r="D36" s="9"/>
      <c r="E36" s="9"/>
      <c r="F36" s="9"/>
      <c r="G36" s="9"/>
      <c r="H36" s="10"/>
    </row>
    <row r="37" spans="1:8" ht="15.75">
      <c r="A37" s="40" t="s">
        <v>385</v>
      </c>
      <c r="B37" s="430" t="s">
        <v>386</v>
      </c>
      <c r="C37" s="431"/>
      <c r="D37" s="32" t="s">
        <v>86</v>
      </c>
      <c r="E37" s="32" t="s">
        <v>390</v>
      </c>
      <c r="F37" s="32" t="s">
        <v>411</v>
      </c>
      <c r="G37" s="32" t="s">
        <v>393</v>
      </c>
      <c r="H37" s="33" t="s">
        <v>412</v>
      </c>
    </row>
    <row r="38" spans="1:8" s="81" customFormat="1" ht="15">
      <c r="A38" s="46">
        <v>1</v>
      </c>
      <c r="B38" s="433" t="s">
        <v>413</v>
      </c>
      <c r="C38" s="434"/>
      <c r="D38" s="73">
        <v>1</v>
      </c>
      <c r="E38" s="47" t="s">
        <v>397</v>
      </c>
      <c r="F38" s="73">
        <v>15</v>
      </c>
      <c r="G38" s="170">
        <v>69701.16508838383</v>
      </c>
      <c r="H38" s="91">
        <f>(D38*G38)/F38</f>
        <v>4646.7443392255891</v>
      </c>
    </row>
    <row r="39" spans="1:8" s="81" customFormat="1" ht="15" customHeight="1">
      <c r="A39" s="46">
        <v>2</v>
      </c>
      <c r="B39" s="433" t="s">
        <v>414</v>
      </c>
      <c r="C39" s="434"/>
      <c r="D39" s="73">
        <v>0</v>
      </c>
      <c r="E39" s="47" t="s">
        <v>397</v>
      </c>
      <c r="F39" s="73">
        <v>1</v>
      </c>
      <c r="G39" s="170">
        <v>2500000</v>
      </c>
      <c r="H39" s="91">
        <f t="shared" ref="H39:H50" si="2">(D39*G39)/F39</f>
        <v>0</v>
      </c>
    </row>
    <row r="40" spans="1:8" s="81" customFormat="1" ht="15">
      <c r="A40" s="46">
        <v>3</v>
      </c>
      <c r="B40" s="433" t="s">
        <v>415</v>
      </c>
      <c r="C40" s="434"/>
      <c r="D40" s="73">
        <v>0</v>
      </c>
      <c r="E40" s="47" t="s">
        <v>397</v>
      </c>
      <c r="F40" s="73">
        <v>15</v>
      </c>
      <c r="G40" s="170">
        <v>55509.259259259248</v>
      </c>
      <c r="H40" s="91">
        <f t="shared" si="2"/>
        <v>0</v>
      </c>
    </row>
    <row r="41" spans="1:8" s="81" customFormat="1" ht="15">
      <c r="A41" s="46">
        <v>4</v>
      </c>
      <c r="B41" s="433" t="s">
        <v>416</v>
      </c>
      <c r="C41" s="434"/>
      <c r="D41" s="73">
        <v>0</v>
      </c>
      <c r="E41" s="47" t="s">
        <v>397</v>
      </c>
      <c r="F41" s="73">
        <v>13</v>
      </c>
      <c r="G41" s="170">
        <v>1000000</v>
      </c>
      <c r="H41" s="91">
        <f t="shared" si="2"/>
        <v>0</v>
      </c>
    </row>
    <row r="42" spans="1:8" s="81" customFormat="1" ht="15">
      <c r="A42" s="46">
        <v>5</v>
      </c>
      <c r="B42" s="433" t="s">
        <v>417</v>
      </c>
      <c r="C42" s="434"/>
      <c r="D42" s="73">
        <v>0</v>
      </c>
      <c r="E42" s="47" t="s">
        <v>397</v>
      </c>
      <c r="F42" s="73">
        <v>15</v>
      </c>
      <c r="G42" s="170">
        <v>120000</v>
      </c>
      <c r="H42" s="91">
        <f t="shared" si="2"/>
        <v>0</v>
      </c>
    </row>
    <row r="43" spans="1:8" s="81" customFormat="1" ht="15">
      <c r="A43" s="46">
        <v>6</v>
      </c>
      <c r="B43" s="433" t="s">
        <v>418</v>
      </c>
      <c r="C43" s="434"/>
      <c r="D43" s="73">
        <v>0</v>
      </c>
      <c r="E43" s="47" t="s">
        <v>419</v>
      </c>
      <c r="F43" s="73">
        <v>15</v>
      </c>
      <c r="G43" s="170">
        <v>28500</v>
      </c>
      <c r="H43" s="91">
        <f t="shared" si="2"/>
        <v>0</v>
      </c>
    </row>
    <row r="44" spans="1:8" s="81" customFormat="1" ht="15">
      <c r="A44" s="46">
        <v>7</v>
      </c>
      <c r="B44" s="433" t="s">
        <v>420</v>
      </c>
      <c r="C44" s="434"/>
      <c r="D44" s="73">
        <v>0</v>
      </c>
      <c r="E44" s="47" t="s">
        <v>421</v>
      </c>
      <c r="F44" s="73">
        <v>1</v>
      </c>
      <c r="G44" s="170">
        <v>464100</v>
      </c>
      <c r="H44" s="91">
        <f t="shared" si="2"/>
        <v>0</v>
      </c>
    </row>
    <row r="45" spans="1:8" s="81" customFormat="1" ht="15">
      <c r="A45" s="46">
        <v>8</v>
      </c>
      <c r="B45" s="433" t="s">
        <v>422</v>
      </c>
      <c r="C45" s="434"/>
      <c r="D45" s="73">
        <v>0</v>
      </c>
      <c r="E45" s="47" t="s">
        <v>423</v>
      </c>
      <c r="F45" s="73">
        <v>1</v>
      </c>
      <c r="G45" s="170">
        <v>952380.95238095231</v>
      </c>
      <c r="H45" s="91">
        <f t="shared" si="2"/>
        <v>0</v>
      </c>
    </row>
    <row r="46" spans="1:8" s="81" customFormat="1" ht="15">
      <c r="A46" s="46">
        <v>9</v>
      </c>
      <c r="B46" s="433" t="s">
        <v>424</v>
      </c>
      <c r="C46" s="434"/>
      <c r="D46" s="73">
        <v>0</v>
      </c>
      <c r="E46" s="47" t="s">
        <v>423</v>
      </c>
      <c r="F46" s="73">
        <v>1</v>
      </c>
      <c r="G46" s="170">
        <v>2700000</v>
      </c>
      <c r="H46" s="91">
        <f t="shared" si="2"/>
        <v>0</v>
      </c>
    </row>
    <row r="47" spans="1:8" s="81" customFormat="1" ht="15">
      <c r="A47" s="46">
        <v>10</v>
      </c>
      <c r="B47" s="433" t="s">
        <v>425</v>
      </c>
      <c r="C47" s="434"/>
      <c r="D47" s="73">
        <v>0</v>
      </c>
      <c r="E47" s="47" t="s">
        <v>423</v>
      </c>
      <c r="F47" s="73">
        <v>2</v>
      </c>
      <c r="G47" s="170">
        <v>3800000</v>
      </c>
      <c r="H47" s="91">
        <f t="shared" si="2"/>
        <v>0</v>
      </c>
    </row>
    <row r="48" spans="1:8" s="81" customFormat="1" ht="15">
      <c r="A48" s="46">
        <v>11</v>
      </c>
      <c r="B48" s="433" t="s">
        <v>426</v>
      </c>
      <c r="C48" s="434"/>
      <c r="D48" s="73">
        <v>0</v>
      </c>
      <c r="E48" s="47" t="s">
        <v>423</v>
      </c>
      <c r="F48" s="73">
        <v>15</v>
      </c>
      <c r="G48" s="170">
        <v>3200000</v>
      </c>
      <c r="H48" s="91">
        <f t="shared" si="2"/>
        <v>0</v>
      </c>
    </row>
    <row r="49" spans="1:8" s="81" customFormat="1" ht="15">
      <c r="A49" s="46">
        <v>12</v>
      </c>
      <c r="B49" s="433" t="s">
        <v>427</v>
      </c>
      <c r="C49" s="434"/>
      <c r="D49" s="73">
        <v>0</v>
      </c>
      <c r="E49" s="47" t="s">
        <v>423</v>
      </c>
      <c r="F49" s="73">
        <v>2</v>
      </c>
      <c r="G49" s="170">
        <v>2600000</v>
      </c>
      <c r="H49" s="91">
        <f t="shared" si="2"/>
        <v>0</v>
      </c>
    </row>
    <row r="50" spans="1:8" s="81" customFormat="1" ht="15">
      <c r="A50" s="50">
        <v>13</v>
      </c>
      <c r="B50" s="433" t="s">
        <v>428</v>
      </c>
      <c r="C50" s="434"/>
      <c r="D50" s="73">
        <v>0</v>
      </c>
      <c r="E50" s="51" t="s">
        <v>397</v>
      </c>
      <c r="F50" s="73">
        <v>1</v>
      </c>
      <c r="G50" s="170">
        <v>4500000</v>
      </c>
      <c r="H50" s="91">
        <f t="shared" si="2"/>
        <v>0</v>
      </c>
    </row>
    <row r="51" spans="1:8" s="81" customFormat="1" ht="15.75">
      <c r="A51" s="53" t="s">
        <v>429</v>
      </c>
      <c r="B51" s="9"/>
      <c r="C51" s="38"/>
      <c r="D51" s="38"/>
      <c r="E51" s="38"/>
      <c r="F51" s="9"/>
      <c r="G51" s="9"/>
      <c r="H51" s="88">
        <f>SUM(H38:H50)</f>
        <v>4646.7443392255891</v>
      </c>
    </row>
    <row r="52" spans="1:8">
      <c r="A52" s="8"/>
      <c r="B52" s="9"/>
      <c r="C52" s="9"/>
      <c r="D52" s="54"/>
      <c r="E52" s="54"/>
      <c r="F52" s="54"/>
      <c r="G52" s="54"/>
      <c r="H52" s="10"/>
    </row>
    <row r="53" spans="1:8" ht="15.75">
      <c r="A53" s="428" t="s">
        <v>8</v>
      </c>
      <c r="B53" s="429"/>
      <c r="C53" s="9"/>
      <c r="D53" s="54"/>
      <c r="E53" s="54"/>
      <c r="F53" s="54"/>
      <c r="G53" s="54"/>
      <c r="H53" s="10"/>
    </row>
    <row r="54" spans="1:8" ht="15.75">
      <c r="A54" s="40" t="s">
        <v>385</v>
      </c>
      <c r="B54" s="430" t="s">
        <v>386</v>
      </c>
      <c r="C54" s="431"/>
      <c r="D54" s="55" t="s">
        <v>390</v>
      </c>
      <c r="E54" s="55" t="s">
        <v>86</v>
      </c>
      <c r="F54" s="55" t="s">
        <v>430</v>
      </c>
      <c r="G54" s="55" t="s">
        <v>431</v>
      </c>
      <c r="H54" s="33" t="s">
        <v>393</v>
      </c>
    </row>
    <row r="55" spans="1:8" s="81" customFormat="1" ht="15">
      <c r="A55" s="46">
        <v>1</v>
      </c>
      <c r="B55" s="422" t="s">
        <v>432</v>
      </c>
      <c r="C55" s="423"/>
      <c r="D55" s="56" t="s">
        <v>397</v>
      </c>
      <c r="E55" s="73">
        <v>0</v>
      </c>
      <c r="F55" s="170">
        <v>210000</v>
      </c>
      <c r="G55" s="73">
        <v>1</v>
      </c>
      <c r="H55" s="92">
        <f>(E55*F55)/G55</f>
        <v>0</v>
      </c>
    </row>
    <row r="56" spans="1:8" s="81" customFormat="1" ht="15">
      <c r="A56" s="46">
        <v>2</v>
      </c>
      <c r="B56" s="422" t="s">
        <v>433</v>
      </c>
      <c r="C56" s="423"/>
      <c r="D56" s="57" t="s">
        <v>434</v>
      </c>
      <c r="E56" s="73">
        <v>0</v>
      </c>
      <c r="F56" s="170">
        <v>410150.85714285716</v>
      </c>
      <c r="G56" s="73">
        <v>1</v>
      </c>
      <c r="H56" s="92">
        <f t="shared" ref="H56:H57" si="3">(E56*F56)/G56</f>
        <v>0</v>
      </c>
    </row>
    <row r="57" spans="1:8" s="81" customFormat="1" ht="15">
      <c r="A57" s="50">
        <v>3</v>
      </c>
      <c r="B57" s="424" t="s">
        <v>435</v>
      </c>
      <c r="C57" s="425"/>
      <c r="D57" s="58" t="s">
        <v>434</v>
      </c>
      <c r="E57" s="73">
        <v>0</v>
      </c>
      <c r="F57" s="170">
        <v>500000</v>
      </c>
      <c r="G57" s="73">
        <v>15</v>
      </c>
      <c r="H57" s="92">
        <f t="shared" si="3"/>
        <v>0</v>
      </c>
    </row>
    <row r="58" spans="1:8" ht="15.75">
      <c r="A58" s="45" t="s">
        <v>436</v>
      </c>
      <c r="B58" s="9"/>
      <c r="C58" s="38"/>
      <c r="D58" s="38"/>
      <c r="E58" s="38"/>
      <c r="F58" s="9"/>
      <c r="G58" s="9"/>
      <c r="H58" s="87">
        <f>SUM(H55:H57)</f>
        <v>0</v>
      </c>
    </row>
    <row r="59" spans="1:8">
      <c r="A59" s="59"/>
      <c r="B59" s="9"/>
      <c r="C59" s="9"/>
      <c r="D59" s="9"/>
      <c r="E59" s="38"/>
      <c r="F59" s="9"/>
      <c r="G59" s="9"/>
      <c r="H59" s="10"/>
    </row>
    <row r="60" spans="1:8" ht="15.75">
      <c r="A60" s="428" t="s">
        <v>9</v>
      </c>
      <c r="B60" s="429"/>
      <c r="C60" s="60"/>
      <c r="D60" s="61"/>
      <c r="E60" s="62"/>
      <c r="F60" s="63"/>
      <c r="G60" s="64"/>
      <c r="H60" s="10"/>
    </row>
    <row r="61" spans="1:8" ht="15.75">
      <c r="A61" s="40" t="s">
        <v>385</v>
      </c>
      <c r="B61" s="430" t="s">
        <v>386</v>
      </c>
      <c r="C61" s="431"/>
      <c r="D61" s="55" t="s">
        <v>86</v>
      </c>
      <c r="E61" s="55" t="s">
        <v>390</v>
      </c>
      <c r="F61" s="55" t="s">
        <v>431</v>
      </c>
      <c r="G61" s="55" t="s">
        <v>430</v>
      </c>
      <c r="H61" s="33" t="s">
        <v>393</v>
      </c>
    </row>
    <row r="62" spans="1:8" ht="15">
      <c r="A62" s="46">
        <v>1</v>
      </c>
      <c r="B62" s="422" t="s">
        <v>437</v>
      </c>
      <c r="C62" s="423"/>
      <c r="D62" s="73">
        <v>0</v>
      </c>
      <c r="E62" s="47" t="s">
        <v>423</v>
      </c>
      <c r="F62" s="73">
        <v>15</v>
      </c>
      <c r="G62" s="170">
        <v>70000</v>
      </c>
      <c r="H62" s="91">
        <f>(D62*G62)/F62</f>
        <v>0</v>
      </c>
    </row>
    <row r="63" spans="1:8" ht="15">
      <c r="A63" s="46">
        <v>2</v>
      </c>
      <c r="B63" s="422" t="s">
        <v>438</v>
      </c>
      <c r="C63" s="423"/>
      <c r="D63" s="73">
        <v>0</v>
      </c>
      <c r="E63" s="47" t="s">
        <v>423</v>
      </c>
      <c r="F63" s="73">
        <v>13</v>
      </c>
      <c r="G63" s="170">
        <v>45000</v>
      </c>
      <c r="H63" s="91">
        <f t="shared" ref="H63:H64" si="4">(D63*G63)/F63</f>
        <v>0</v>
      </c>
    </row>
    <row r="64" spans="1:8" ht="15">
      <c r="A64" s="50">
        <v>3</v>
      </c>
      <c r="B64" s="424" t="s">
        <v>439</v>
      </c>
      <c r="C64" s="425"/>
      <c r="D64" s="73">
        <v>0</v>
      </c>
      <c r="E64" s="51" t="s">
        <v>423</v>
      </c>
      <c r="F64" s="73">
        <v>13</v>
      </c>
      <c r="G64" s="170">
        <v>20000</v>
      </c>
      <c r="H64" s="91">
        <f t="shared" si="4"/>
        <v>0</v>
      </c>
    </row>
    <row r="65" spans="1:8" ht="15.75">
      <c r="A65" s="45" t="s">
        <v>440</v>
      </c>
      <c r="B65" s="9"/>
      <c r="C65" s="38"/>
      <c r="D65" s="54"/>
      <c r="E65" s="54"/>
      <c r="F65" s="54"/>
      <c r="G65" s="54"/>
      <c r="H65" s="87">
        <f>SUM(H62:H64)</f>
        <v>0</v>
      </c>
    </row>
    <row r="66" spans="1:8">
      <c r="A66" s="59"/>
      <c r="B66" s="9"/>
      <c r="C66" s="9"/>
      <c r="D66" s="9"/>
      <c r="E66" s="65"/>
      <c r="F66" s="9"/>
      <c r="G66" s="9"/>
      <c r="H66" s="10"/>
    </row>
    <row r="67" spans="1:8" ht="15.75">
      <c r="A67" s="66" t="s">
        <v>441</v>
      </c>
      <c r="B67" s="9"/>
      <c r="C67" s="9"/>
      <c r="D67" s="9"/>
      <c r="E67" s="9"/>
      <c r="F67" s="9"/>
      <c r="G67" s="9"/>
      <c r="H67" s="86">
        <f>SUM(H65,H58,H51,H34,H17)</f>
        <v>100479.28682485777</v>
      </c>
    </row>
    <row r="68" spans="1:8">
      <c r="A68" s="8"/>
      <c r="B68" s="9"/>
      <c r="C68" s="9"/>
      <c r="D68" s="9"/>
      <c r="E68" s="9"/>
      <c r="F68" s="9"/>
      <c r="G68" s="9"/>
      <c r="H68" s="10"/>
    </row>
    <row r="69" spans="1:8" ht="16.5" thickBot="1">
      <c r="A69" s="67" t="s">
        <v>442</v>
      </c>
      <c r="B69" s="25"/>
      <c r="C69" s="68">
        <v>0</v>
      </c>
      <c r="D69" s="25"/>
      <c r="E69" s="25"/>
      <c r="F69" s="25"/>
      <c r="G69" s="25"/>
      <c r="H69" s="69">
        <v>0</v>
      </c>
    </row>
    <row r="70" spans="1:8" ht="15.75" thickTop="1">
      <c r="A70" s="70" t="s">
        <v>443</v>
      </c>
      <c r="B70" s="28"/>
      <c r="C70" s="71">
        <v>0</v>
      </c>
      <c r="D70" s="28"/>
      <c r="E70" s="28"/>
      <c r="F70" s="28"/>
      <c r="G70" s="28"/>
      <c r="H70" s="72">
        <v>0</v>
      </c>
    </row>
    <row r="71" spans="1:8">
      <c r="A71" s="8"/>
      <c r="B71" s="9"/>
      <c r="C71" s="9"/>
      <c r="D71" s="9"/>
      <c r="E71" s="9"/>
      <c r="F71" s="9"/>
      <c r="G71" s="9"/>
      <c r="H71" s="10"/>
    </row>
    <row r="72" spans="1:8" ht="15.75">
      <c r="A72" s="59" t="s">
        <v>444</v>
      </c>
      <c r="B72" s="9"/>
      <c r="C72" s="9"/>
      <c r="D72" s="9"/>
      <c r="E72" s="9"/>
      <c r="F72" s="9"/>
      <c r="G72" s="9"/>
      <c r="H72" s="39">
        <v>0</v>
      </c>
    </row>
    <row r="73" spans="1:8" ht="13.5" thickBot="1">
      <c r="A73" s="24"/>
      <c r="B73" s="25"/>
      <c r="C73" s="25"/>
      <c r="D73" s="25"/>
      <c r="E73" s="25"/>
      <c r="F73" s="25"/>
      <c r="G73" s="25"/>
      <c r="H73" s="26"/>
    </row>
    <row r="74" spans="1:8" ht="13.5" thickTop="1"/>
    <row r="75" spans="1:8">
      <c r="A75" s="3"/>
      <c r="H75" s="2"/>
    </row>
  </sheetData>
  <mergeCells count="50">
    <mergeCell ref="B12:D12"/>
    <mergeCell ref="A1:H1"/>
    <mergeCell ref="A2:H2"/>
    <mergeCell ref="B6:G6"/>
    <mergeCell ref="B10:D10"/>
    <mergeCell ref="B11:D11"/>
    <mergeCell ref="B26:C26"/>
    <mergeCell ref="B13:D13"/>
    <mergeCell ref="B14:D14"/>
    <mergeCell ref="B15:D15"/>
    <mergeCell ref="B16:D16"/>
    <mergeCell ref="A19:B19"/>
    <mergeCell ref="B20:C20"/>
    <mergeCell ref="B21:C21"/>
    <mergeCell ref="B22:C22"/>
    <mergeCell ref="B23:C23"/>
    <mergeCell ref="B24:C24"/>
    <mergeCell ref="B25:C25"/>
    <mergeCell ref="B40:C40"/>
    <mergeCell ref="B27:C27"/>
    <mergeCell ref="B28:C28"/>
    <mergeCell ref="B29:C29"/>
    <mergeCell ref="B30:C30"/>
    <mergeCell ref="B31:C31"/>
    <mergeCell ref="B32:C32"/>
    <mergeCell ref="B33:C33"/>
    <mergeCell ref="A36:B36"/>
    <mergeCell ref="B37:C37"/>
    <mergeCell ref="B38:C38"/>
    <mergeCell ref="B39:C39"/>
    <mergeCell ref="B54:C54"/>
    <mergeCell ref="B41:C41"/>
    <mergeCell ref="B42:C42"/>
    <mergeCell ref="B43:C43"/>
    <mergeCell ref="B44:C44"/>
    <mergeCell ref="B45:C45"/>
    <mergeCell ref="B46:C46"/>
    <mergeCell ref="B47:C47"/>
    <mergeCell ref="B48:C48"/>
    <mergeCell ref="B49:C49"/>
    <mergeCell ref="B50:C50"/>
    <mergeCell ref="A53:B53"/>
    <mergeCell ref="B63:C63"/>
    <mergeCell ref="B64:C64"/>
    <mergeCell ref="B55:C55"/>
    <mergeCell ref="B56:C56"/>
    <mergeCell ref="B57:C57"/>
    <mergeCell ref="A60:B60"/>
    <mergeCell ref="B61:C61"/>
    <mergeCell ref="B62:C62"/>
  </mergeCells>
  <conditionalFormatting sqref="B55:B57 B62:B64">
    <cfRule type="expression" dxfId="154" priority="1">
      <formula>H55&gt;0</formula>
    </cfRule>
  </conditionalFormatting>
  <conditionalFormatting sqref="C55:C57 C62:C64">
    <cfRule type="expression" dxfId="153" priority="2">
      <formula>#REF!&gt;0</formula>
    </cfRule>
  </conditionalFormatting>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6">
    <tabColor rgb="FF00B050"/>
  </sheetPr>
  <dimension ref="A1:H75"/>
  <sheetViews>
    <sheetView workbookViewId="0">
      <selection activeCell="H4" sqref="H4"/>
    </sheetView>
  </sheetViews>
  <sheetFormatPr baseColWidth="10" defaultColWidth="11.42578125" defaultRowHeight="12.75"/>
  <cols>
    <col min="1" max="1" width="22.42578125" style="79" customWidth="1"/>
    <col min="2" max="2" width="34.140625" style="79" customWidth="1"/>
    <col min="3" max="3" width="16.140625" style="79" customWidth="1"/>
    <col min="4" max="4" width="19.140625" style="79" customWidth="1"/>
    <col min="5" max="5" width="17.28515625" style="79" bestFit="1" customWidth="1"/>
    <col min="6" max="6" width="18.42578125" style="79" customWidth="1"/>
    <col min="7" max="7" width="23.7109375" style="79" customWidth="1"/>
    <col min="8" max="8" width="21.5703125" style="79" customWidth="1"/>
    <col min="9" max="16384" width="11.42578125" style="79"/>
  </cols>
  <sheetData>
    <row r="1" spans="1:8" ht="16.149999999999999" customHeight="1" thickTop="1">
      <c r="A1" s="441" t="s">
        <v>450</v>
      </c>
      <c r="B1" s="442"/>
      <c r="C1" s="442"/>
      <c r="D1" s="442"/>
      <c r="E1" s="442"/>
      <c r="F1" s="442"/>
      <c r="G1" s="442"/>
      <c r="H1" s="443"/>
    </row>
    <row r="2" spans="1:8" ht="15.75">
      <c r="A2" s="444" t="s">
        <v>378</v>
      </c>
      <c r="B2" s="445"/>
      <c r="C2" s="445"/>
      <c r="D2" s="445"/>
      <c r="E2" s="445"/>
      <c r="F2" s="445"/>
      <c r="G2" s="445"/>
      <c r="H2" s="446"/>
    </row>
    <row r="3" spans="1:8">
      <c r="A3" s="8"/>
      <c r="B3" s="9"/>
      <c r="C3" s="9"/>
      <c r="D3" s="9"/>
      <c r="E3" s="9"/>
      <c r="F3" s="9"/>
      <c r="G3" s="9"/>
      <c r="H3" s="10"/>
    </row>
    <row r="4" spans="1:8" ht="15.75">
      <c r="A4" s="11" t="s">
        <v>379</v>
      </c>
      <c r="B4" s="12" t="s">
        <v>20</v>
      </c>
      <c r="C4" s="13"/>
      <c r="D4" s="14"/>
      <c r="E4" s="15" t="s">
        <v>380</v>
      </c>
      <c r="F4" s="16">
        <f>H67</f>
        <v>1369099.4853941507</v>
      </c>
      <c r="G4" s="13" t="s">
        <v>381</v>
      </c>
      <c r="H4" s="17" t="s">
        <v>382</v>
      </c>
    </row>
    <row r="5" spans="1:8" ht="12" customHeight="1">
      <c r="A5" s="18"/>
      <c r="B5" s="19"/>
      <c r="C5" s="13"/>
      <c r="D5" s="20"/>
      <c r="E5" s="15"/>
      <c r="F5" s="21"/>
      <c r="G5" s="13"/>
      <c r="H5" s="22"/>
    </row>
    <row r="6" spans="1:8" ht="15.6" customHeight="1">
      <c r="A6" s="18" t="s">
        <v>383</v>
      </c>
      <c r="B6" s="447" t="str">
        <f>A1</f>
        <v>RIEGA, TENDIDO Y TENSIONADO DE UN CABLE DE GUARDA</v>
      </c>
      <c r="C6" s="447"/>
      <c r="D6" s="447"/>
      <c r="E6" s="447"/>
      <c r="F6" s="447"/>
      <c r="G6" s="448"/>
      <c r="H6" s="23" t="s">
        <v>21</v>
      </c>
    </row>
    <row r="7" spans="1:8" ht="13.5" thickBot="1">
      <c r="A7" s="24"/>
      <c r="B7" s="25"/>
      <c r="C7" s="25"/>
      <c r="D7" s="25"/>
      <c r="E7" s="25"/>
      <c r="F7" s="25"/>
      <c r="G7" s="25"/>
      <c r="H7" s="26"/>
    </row>
    <row r="8" spans="1:8" ht="13.5" thickTop="1">
      <c r="A8" s="27"/>
      <c r="B8" s="28"/>
      <c r="C8" s="28"/>
      <c r="D8" s="28"/>
      <c r="E8" s="28"/>
      <c r="F8" s="28"/>
      <c r="G8" s="28"/>
      <c r="H8" s="29"/>
    </row>
    <row r="9" spans="1:8" ht="15.75">
      <c r="A9" s="30" t="s">
        <v>5</v>
      </c>
      <c r="B9" s="9"/>
      <c r="C9" s="9"/>
      <c r="D9" s="9"/>
      <c r="E9" s="9"/>
      <c r="F9" s="9"/>
      <c r="G9" s="9"/>
      <c r="H9" s="10"/>
    </row>
    <row r="10" spans="1:8" s="80" customFormat="1" ht="15" customHeight="1">
      <c r="A10" s="31" t="s">
        <v>385</v>
      </c>
      <c r="B10" s="449" t="s">
        <v>386</v>
      </c>
      <c r="C10" s="450"/>
      <c r="D10" s="431"/>
      <c r="E10" s="32" t="s">
        <v>85</v>
      </c>
      <c r="F10" s="32" t="s">
        <v>387</v>
      </c>
      <c r="G10" s="32" t="s">
        <v>86</v>
      </c>
      <c r="H10" s="33" t="s">
        <v>388</v>
      </c>
    </row>
    <row r="11" spans="1:8" ht="15">
      <c r="A11" s="152"/>
      <c r="B11" s="426"/>
      <c r="C11" s="432"/>
      <c r="D11" s="427"/>
      <c r="E11" s="4"/>
      <c r="F11" s="170"/>
      <c r="G11" s="73"/>
      <c r="H11" s="6">
        <f>F11*G11</f>
        <v>0</v>
      </c>
    </row>
    <row r="12" spans="1:8" ht="15">
      <c r="A12" s="152"/>
      <c r="B12" s="426"/>
      <c r="C12" s="432"/>
      <c r="D12" s="427"/>
      <c r="E12" s="4"/>
      <c r="F12" s="170"/>
      <c r="G12" s="73"/>
      <c r="H12" s="6">
        <f t="shared" ref="H12:H15" si="0">F12*G12</f>
        <v>0</v>
      </c>
    </row>
    <row r="13" spans="1:8" ht="15">
      <c r="A13" s="152"/>
      <c r="B13" s="426"/>
      <c r="C13" s="432"/>
      <c r="D13" s="427"/>
      <c r="E13" s="4"/>
      <c r="F13" s="170"/>
      <c r="G13" s="73"/>
      <c r="H13" s="6">
        <f t="shared" si="0"/>
        <v>0</v>
      </c>
    </row>
    <row r="14" spans="1:8" ht="15">
      <c r="A14" s="152"/>
      <c r="B14" s="433"/>
      <c r="C14" s="434"/>
      <c r="D14" s="435"/>
      <c r="E14" s="4"/>
      <c r="F14" s="170"/>
      <c r="G14" s="73"/>
      <c r="H14" s="6">
        <f t="shared" si="0"/>
        <v>0</v>
      </c>
    </row>
    <row r="15" spans="1:8" ht="15">
      <c r="A15" s="152"/>
      <c r="B15" s="433"/>
      <c r="C15" s="434"/>
      <c r="D15" s="435"/>
      <c r="E15" s="4"/>
      <c r="F15" s="170"/>
      <c r="G15" s="73"/>
      <c r="H15" s="6">
        <f t="shared" si="0"/>
        <v>0</v>
      </c>
    </row>
    <row r="16" spans="1:8" ht="15">
      <c r="A16" s="152"/>
      <c r="B16" s="436"/>
      <c r="C16" s="437"/>
      <c r="D16" s="438"/>
      <c r="E16" s="5"/>
      <c r="F16" s="170"/>
      <c r="G16" s="73"/>
      <c r="H16" s="7">
        <v>0</v>
      </c>
    </row>
    <row r="17" spans="1:8" ht="15.75">
      <c r="A17" s="37" t="s">
        <v>389</v>
      </c>
      <c r="B17" s="9"/>
      <c r="C17" s="38"/>
      <c r="D17" s="38"/>
      <c r="E17" s="38"/>
      <c r="F17" s="9"/>
      <c r="G17" s="9"/>
      <c r="H17" s="87">
        <f>SUM(H11:H16)</f>
        <v>0</v>
      </c>
    </row>
    <row r="18" spans="1:8">
      <c r="A18" s="8"/>
      <c r="B18" s="9"/>
      <c r="C18" s="9"/>
      <c r="D18" s="9"/>
      <c r="E18" s="9"/>
      <c r="F18" s="9"/>
      <c r="G18" s="9"/>
      <c r="H18" s="10"/>
    </row>
    <row r="19" spans="1:8" ht="15.75">
      <c r="A19" s="428" t="s">
        <v>6</v>
      </c>
      <c r="B19" s="429"/>
      <c r="C19" s="9"/>
      <c r="D19" s="9"/>
      <c r="E19" s="9"/>
      <c r="F19" s="9"/>
      <c r="G19" s="9"/>
      <c r="H19" s="10"/>
    </row>
    <row r="20" spans="1:8" ht="30" customHeight="1">
      <c r="A20" s="40" t="s">
        <v>385</v>
      </c>
      <c r="B20" s="430" t="s">
        <v>386</v>
      </c>
      <c r="C20" s="431"/>
      <c r="D20" s="32" t="s">
        <v>86</v>
      </c>
      <c r="E20" s="32" t="s">
        <v>390</v>
      </c>
      <c r="F20" s="32" t="s">
        <v>391</v>
      </c>
      <c r="G20" s="32" t="s">
        <v>392</v>
      </c>
      <c r="H20" s="33" t="s">
        <v>393</v>
      </c>
    </row>
    <row r="21" spans="1:8" s="81" customFormat="1" ht="15">
      <c r="A21" s="152"/>
      <c r="B21" s="456" t="s">
        <v>396</v>
      </c>
      <c r="C21" s="457"/>
      <c r="D21" s="73">
        <v>0</v>
      </c>
      <c r="E21" s="4" t="s">
        <v>397</v>
      </c>
      <c r="F21" s="170">
        <f>'1.1'!F21</f>
        <v>491355.26262931031</v>
      </c>
      <c r="G21" s="73">
        <v>2</v>
      </c>
      <c r="H21" s="92">
        <f>(D21*F21)/G21</f>
        <v>0</v>
      </c>
    </row>
    <row r="22" spans="1:8" s="81" customFormat="1" ht="15">
      <c r="A22" s="152"/>
      <c r="B22" s="456" t="s">
        <v>398</v>
      </c>
      <c r="C22" s="457"/>
      <c r="D22" s="73">
        <v>0</v>
      </c>
      <c r="E22" s="4" t="s">
        <v>397</v>
      </c>
      <c r="F22" s="170">
        <f>'1.1'!F22</f>
        <v>491355.26262931031</v>
      </c>
      <c r="G22" s="73">
        <v>2</v>
      </c>
      <c r="H22" s="92">
        <f t="shared" ref="H22:H33" si="1">(D22*F22)/G22</f>
        <v>0</v>
      </c>
    </row>
    <row r="23" spans="1:8" s="81" customFormat="1" ht="15">
      <c r="A23" s="152"/>
      <c r="B23" s="456" t="s">
        <v>399</v>
      </c>
      <c r="C23" s="457"/>
      <c r="D23" s="73">
        <v>0</v>
      </c>
      <c r="E23" s="4" t="s">
        <v>397</v>
      </c>
      <c r="F23" s="170">
        <f>'1.1'!F23</f>
        <v>316219.23517241376</v>
      </c>
      <c r="G23" s="73">
        <v>5</v>
      </c>
      <c r="H23" s="92">
        <f t="shared" si="1"/>
        <v>0</v>
      </c>
    </row>
    <row r="24" spans="1:8" s="81" customFormat="1" ht="15">
      <c r="A24" s="152"/>
      <c r="B24" s="456" t="s">
        <v>400</v>
      </c>
      <c r="C24" s="457"/>
      <c r="D24" s="73">
        <v>1</v>
      </c>
      <c r="E24" s="4" t="s">
        <v>397</v>
      </c>
      <c r="F24" s="170">
        <f>'1.1'!F24</f>
        <v>301624.55599137931</v>
      </c>
      <c r="G24" s="73">
        <v>2</v>
      </c>
      <c r="H24" s="92">
        <f t="shared" si="1"/>
        <v>150812.27799568966</v>
      </c>
    </row>
    <row r="25" spans="1:8" s="81" customFormat="1" ht="15">
      <c r="A25" s="152"/>
      <c r="B25" s="456" t="s">
        <v>401</v>
      </c>
      <c r="C25" s="457"/>
      <c r="D25" s="73">
        <v>0</v>
      </c>
      <c r="E25" s="4" t="s">
        <v>397</v>
      </c>
      <c r="F25" s="170">
        <f>'1.1'!F25</f>
        <v>257840.51844827583</v>
      </c>
      <c r="G25" s="73">
        <v>2</v>
      </c>
      <c r="H25" s="92">
        <f t="shared" si="1"/>
        <v>0</v>
      </c>
    </row>
    <row r="26" spans="1:8" s="81" customFormat="1" ht="15">
      <c r="A26" s="152"/>
      <c r="B26" s="456" t="s">
        <v>402</v>
      </c>
      <c r="C26" s="457"/>
      <c r="D26" s="73">
        <v>2</v>
      </c>
      <c r="E26" s="4" t="s">
        <v>397</v>
      </c>
      <c r="F26" s="170">
        <f>'1.1'!F26</f>
        <v>199461.84262931033</v>
      </c>
      <c r="G26" s="73">
        <v>2</v>
      </c>
      <c r="H26" s="92">
        <f t="shared" si="1"/>
        <v>199461.84262931033</v>
      </c>
    </row>
    <row r="27" spans="1:8" s="81" customFormat="1" ht="15">
      <c r="A27" s="152"/>
      <c r="B27" s="456" t="s">
        <v>403</v>
      </c>
      <c r="C27" s="457"/>
      <c r="D27" s="73">
        <v>2</v>
      </c>
      <c r="E27" s="4" t="s">
        <v>397</v>
      </c>
      <c r="F27" s="170">
        <f>'1.1'!F27</f>
        <v>81158.643620689661</v>
      </c>
      <c r="G27" s="73">
        <v>2</v>
      </c>
      <c r="H27" s="92">
        <f t="shared" si="1"/>
        <v>81158.643620689661</v>
      </c>
    </row>
    <row r="28" spans="1:8" s="81" customFormat="1" ht="15">
      <c r="A28" s="152"/>
      <c r="B28" s="456" t="s">
        <v>404</v>
      </c>
      <c r="C28" s="457"/>
      <c r="D28" s="73">
        <v>2</v>
      </c>
      <c r="E28" s="4" t="s">
        <v>397</v>
      </c>
      <c r="F28" s="170">
        <f>'1.1'!F28</f>
        <v>184867.16344827582</v>
      </c>
      <c r="G28" s="73">
        <v>2</v>
      </c>
      <c r="H28" s="92">
        <f t="shared" si="1"/>
        <v>184867.16344827582</v>
      </c>
    </row>
    <row r="29" spans="1:8" s="81" customFormat="1" ht="15">
      <c r="A29" s="152"/>
      <c r="B29" s="456" t="s">
        <v>405</v>
      </c>
      <c r="C29" s="457"/>
      <c r="D29" s="73">
        <v>2</v>
      </c>
      <c r="E29" s="4" t="s">
        <v>397</v>
      </c>
      <c r="F29" s="170">
        <f>'1.1'!F29</f>
        <v>117645.32112068964</v>
      </c>
      <c r="G29" s="73">
        <v>13</v>
      </c>
      <c r="H29" s="92">
        <f t="shared" si="1"/>
        <v>18099.28017241379</v>
      </c>
    </row>
    <row r="30" spans="1:8" s="81" customFormat="1" ht="15">
      <c r="A30" s="152"/>
      <c r="B30" s="456" t="s">
        <v>406</v>
      </c>
      <c r="C30" s="457"/>
      <c r="D30" s="73">
        <v>0</v>
      </c>
      <c r="E30" s="4" t="s">
        <v>397</v>
      </c>
      <c r="F30" s="170">
        <f>'1.1'!F30</f>
        <v>184867.16344827582</v>
      </c>
      <c r="G30" s="73">
        <v>13</v>
      </c>
      <c r="H30" s="92">
        <f t="shared" si="1"/>
        <v>0</v>
      </c>
    </row>
    <row r="31" spans="1:8" s="81" customFormat="1" ht="15">
      <c r="A31" s="152"/>
      <c r="B31" s="456" t="s">
        <v>407</v>
      </c>
      <c r="C31" s="457"/>
      <c r="D31" s="73">
        <v>0</v>
      </c>
      <c r="E31" s="4" t="s">
        <v>397</v>
      </c>
      <c r="F31" s="170">
        <f>'1.1'!F31</f>
        <v>103050.68284482758</v>
      </c>
      <c r="G31" s="73">
        <v>2</v>
      </c>
      <c r="H31" s="92">
        <f t="shared" si="1"/>
        <v>0</v>
      </c>
    </row>
    <row r="32" spans="1:8" s="81" customFormat="1" ht="15">
      <c r="A32" s="152"/>
      <c r="B32" s="456" t="s">
        <v>408</v>
      </c>
      <c r="C32" s="457"/>
      <c r="D32" s="73">
        <v>1</v>
      </c>
      <c r="E32" s="4" t="s">
        <v>397</v>
      </c>
      <c r="F32" s="170">
        <f>'1.1'!F32</f>
        <v>177569.84431034481</v>
      </c>
      <c r="G32" s="73">
        <v>13</v>
      </c>
      <c r="H32" s="92">
        <f t="shared" si="1"/>
        <v>13659.218793103446</v>
      </c>
    </row>
    <row r="33" spans="1:8" s="81" customFormat="1" ht="15">
      <c r="A33" s="152"/>
      <c r="B33" s="456" t="s">
        <v>409</v>
      </c>
      <c r="C33" s="457"/>
      <c r="D33" s="74">
        <v>0</v>
      </c>
      <c r="E33" s="43" t="s">
        <v>397</v>
      </c>
      <c r="F33" s="170">
        <f>'1.1'!F33</f>
        <v>117646.13922413792</v>
      </c>
      <c r="G33" s="73">
        <v>2</v>
      </c>
      <c r="H33" s="92">
        <f t="shared" si="1"/>
        <v>0</v>
      </c>
    </row>
    <row r="34" spans="1:8" ht="15.75">
      <c r="A34" s="45" t="s">
        <v>410</v>
      </c>
      <c r="B34" s="9"/>
      <c r="C34" s="9"/>
      <c r="D34" s="9"/>
      <c r="E34" s="9"/>
      <c r="F34" s="9"/>
      <c r="G34" s="9"/>
      <c r="H34" s="87">
        <f>SUM(H21:H33)</f>
        <v>648058.42665948265</v>
      </c>
    </row>
    <row r="35" spans="1:8">
      <c r="A35" s="8"/>
      <c r="B35" s="9"/>
      <c r="C35" s="9"/>
      <c r="D35" s="9"/>
      <c r="E35" s="9"/>
      <c r="F35" s="9"/>
      <c r="G35" s="9"/>
      <c r="H35" s="10"/>
    </row>
    <row r="36" spans="1:8" ht="15.75">
      <c r="A36" s="428" t="s">
        <v>7</v>
      </c>
      <c r="B36" s="429"/>
      <c r="C36" s="9"/>
      <c r="D36" s="9"/>
      <c r="E36" s="9"/>
      <c r="F36" s="9"/>
      <c r="G36" s="9"/>
      <c r="H36" s="10"/>
    </row>
    <row r="37" spans="1:8" ht="15.75">
      <c r="A37" s="40" t="s">
        <v>385</v>
      </c>
      <c r="B37" s="430" t="s">
        <v>386</v>
      </c>
      <c r="C37" s="431"/>
      <c r="D37" s="32" t="s">
        <v>86</v>
      </c>
      <c r="E37" s="32" t="s">
        <v>390</v>
      </c>
      <c r="F37" s="32" t="s">
        <v>411</v>
      </c>
      <c r="G37" s="32" t="s">
        <v>393</v>
      </c>
      <c r="H37" s="33" t="s">
        <v>412</v>
      </c>
    </row>
    <row r="38" spans="1:8" s="81" customFormat="1" ht="15">
      <c r="A38" s="46">
        <v>1</v>
      </c>
      <c r="B38" s="456" t="s">
        <v>413</v>
      </c>
      <c r="C38" s="457"/>
      <c r="D38" s="73">
        <v>1</v>
      </c>
      <c r="E38" s="47" t="s">
        <v>397</v>
      </c>
      <c r="F38" s="73">
        <v>2</v>
      </c>
      <c r="G38" s="170">
        <v>69701.16508838383</v>
      </c>
      <c r="H38" s="91">
        <f>(D38*G38)/F38</f>
        <v>34850.582544191915</v>
      </c>
    </row>
    <row r="39" spans="1:8" s="81" customFormat="1" ht="15" customHeight="1">
      <c r="A39" s="46">
        <v>2</v>
      </c>
      <c r="B39" s="456" t="s">
        <v>414</v>
      </c>
      <c r="C39" s="457"/>
      <c r="D39" s="73">
        <v>0</v>
      </c>
      <c r="E39" s="47" t="s">
        <v>397</v>
      </c>
      <c r="F39" s="73">
        <v>30</v>
      </c>
      <c r="G39" s="170">
        <v>2500000</v>
      </c>
      <c r="H39" s="91">
        <f t="shared" ref="H39:H50" si="2">(D39*G39)/F39</f>
        <v>0</v>
      </c>
    </row>
    <row r="40" spans="1:8" s="81" customFormat="1" ht="15">
      <c r="A40" s="46">
        <v>3</v>
      </c>
      <c r="B40" s="456" t="s">
        <v>415</v>
      </c>
      <c r="C40" s="457"/>
      <c r="D40" s="73">
        <v>0</v>
      </c>
      <c r="E40" s="47" t="s">
        <v>397</v>
      </c>
      <c r="F40" s="73">
        <v>2</v>
      </c>
      <c r="G40" s="170">
        <v>55509.259259259248</v>
      </c>
      <c r="H40" s="91">
        <f t="shared" si="2"/>
        <v>0</v>
      </c>
    </row>
    <row r="41" spans="1:8" s="81" customFormat="1" ht="15">
      <c r="A41" s="46">
        <v>4</v>
      </c>
      <c r="B41" s="456" t="s">
        <v>416</v>
      </c>
      <c r="C41" s="457"/>
      <c r="D41" s="73">
        <v>0</v>
      </c>
      <c r="E41" s="47" t="s">
        <v>397</v>
      </c>
      <c r="F41" s="73">
        <v>13</v>
      </c>
      <c r="G41" s="170">
        <v>1000000</v>
      </c>
      <c r="H41" s="91">
        <f t="shared" si="2"/>
        <v>0</v>
      </c>
    </row>
    <row r="42" spans="1:8" s="81" customFormat="1" ht="15">
      <c r="A42" s="46">
        <v>5</v>
      </c>
      <c r="B42" s="456" t="s">
        <v>417</v>
      </c>
      <c r="C42" s="457"/>
      <c r="D42" s="73">
        <v>0</v>
      </c>
      <c r="E42" s="47" t="s">
        <v>397</v>
      </c>
      <c r="F42" s="73">
        <v>2</v>
      </c>
      <c r="G42" s="170">
        <v>120000</v>
      </c>
      <c r="H42" s="91">
        <f t="shared" si="2"/>
        <v>0</v>
      </c>
    </row>
    <row r="43" spans="1:8" s="81" customFormat="1" ht="15">
      <c r="A43" s="46">
        <v>6</v>
      </c>
      <c r="B43" s="456" t="s">
        <v>418</v>
      </c>
      <c r="C43" s="457"/>
      <c r="D43" s="73">
        <v>0</v>
      </c>
      <c r="E43" s="47" t="s">
        <v>419</v>
      </c>
      <c r="F43" s="73">
        <v>2</v>
      </c>
      <c r="G43" s="170">
        <v>28500</v>
      </c>
      <c r="H43" s="91">
        <f t="shared" si="2"/>
        <v>0</v>
      </c>
    </row>
    <row r="44" spans="1:8" s="81" customFormat="1" ht="15">
      <c r="A44" s="46">
        <v>7</v>
      </c>
      <c r="B44" s="456" t="s">
        <v>420</v>
      </c>
      <c r="C44" s="457"/>
      <c r="D44" s="73">
        <v>0</v>
      </c>
      <c r="E44" s="47" t="s">
        <v>421</v>
      </c>
      <c r="F44" s="73">
        <v>1</v>
      </c>
      <c r="G44" s="170">
        <v>464100</v>
      </c>
      <c r="H44" s="91">
        <f t="shared" si="2"/>
        <v>0</v>
      </c>
    </row>
    <row r="45" spans="1:8" s="81" customFormat="1" ht="15">
      <c r="A45" s="46">
        <v>8</v>
      </c>
      <c r="B45" s="456" t="s">
        <v>422</v>
      </c>
      <c r="C45" s="457"/>
      <c r="D45" s="73">
        <v>1</v>
      </c>
      <c r="E45" s="47" t="s">
        <v>423</v>
      </c>
      <c r="F45" s="73">
        <v>2</v>
      </c>
      <c r="G45" s="170">
        <v>952380.95238095231</v>
      </c>
      <c r="H45" s="91">
        <f t="shared" si="2"/>
        <v>476190.47619047615</v>
      </c>
    </row>
    <row r="46" spans="1:8" s="81" customFormat="1" ht="15">
      <c r="A46" s="46">
        <v>9</v>
      </c>
      <c r="B46" s="456" t="s">
        <v>424</v>
      </c>
      <c r="C46" s="457"/>
      <c r="D46" s="73">
        <v>0</v>
      </c>
      <c r="E46" s="47" t="s">
        <v>423</v>
      </c>
      <c r="F46" s="73">
        <v>1</v>
      </c>
      <c r="G46" s="170">
        <v>2700000</v>
      </c>
      <c r="H46" s="91">
        <f t="shared" si="2"/>
        <v>0</v>
      </c>
    </row>
    <row r="47" spans="1:8" s="81" customFormat="1" ht="15">
      <c r="A47" s="46">
        <v>10</v>
      </c>
      <c r="B47" s="456" t="s">
        <v>425</v>
      </c>
      <c r="C47" s="457"/>
      <c r="D47" s="73">
        <v>0</v>
      </c>
      <c r="E47" s="47" t="s">
        <v>423</v>
      </c>
      <c r="F47" s="73">
        <v>2</v>
      </c>
      <c r="G47" s="170">
        <v>3800000</v>
      </c>
      <c r="H47" s="91">
        <f t="shared" si="2"/>
        <v>0</v>
      </c>
    </row>
    <row r="48" spans="1:8" s="81" customFormat="1" ht="15">
      <c r="A48" s="46">
        <v>11</v>
      </c>
      <c r="B48" s="456" t="s">
        <v>426</v>
      </c>
      <c r="C48" s="457"/>
      <c r="D48" s="73">
        <v>0</v>
      </c>
      <c r="E48" s="47" t="s">
        <v>423</v>
      </c>
      <c r="F48" s="73">
        <v>2</v>
      </c>
      <c r="G48" s="170">
        <v>3200000</v>
      </c>
      <c r="H48" s="91">
        <f t="shared" si="2"/>
        <v>0</v>
      </c>
    </row>
    <row r="49" spans="1:8" s="81" customFormat="1" ht="15">
      <c r="A49" s="46">
        <v>12</v>
      </c>
      <c r="B49" s="456" t="s">
        <v>427</v>
      </c>
      <c r="C49" s="457"/>
      <c r="D49" s="73">
        <v>0</v>
      </c>
      <c r="E49" s="47" t="s">
        <v>423</v>
      </c>
      <c r="F49" s="73">
        <v>2</v>
      </c>
      <c r="G49" s="170">
        <v>2600000</v>
      </c>
      <c r="H49" s="91">
        <f t="shared" si="2"/>
        <v>0</v>
      </c>
    </row>
    <row r="50" spans="1:8" s="81" customFormat="1" ht="15">
      <c r="A50" s="50">
        <v>13</v>
      </c>
      <c r="B50" s="456" t="s">
        <v>428</v>
      </c>
      <c r="C50" s="457"/>
      <c r="D50" s="73">
        <v>0</v>
      </c>
      <c r="E50" s="51" t="s">
        <v>397</v>
      </c>
      <c r="F50" s="73">
        <v>1</v>
      </c>
      <c r="G50" s="170">
        <v>4500000</v>
      </c>
      <c r="H50" s="91">
        <f t="shared" si="2"/>
        <v>0</v>
      </c>
    </row>
    <row r="51" spans="1:8" s="81" customFormat="1" ht="15.75">
      <c r="A51" s="53" t="s">
        <v>429</v>
      </c>
      <c r="B51" s="9"/>
      <c r="C51" s="38"/>
      <c r="D51" s="38"/>
      <c r="E51" s="38"/>
      <c r="F51" s="9"/>
      <c r="G51" s="9"/>
      <c r="H51" s="88">
        <f>SUM(H38:H50)</f>
        <v>511041.05873466807</v>
      </c>
    </row>
    <row r="52" spans="1:8">
      <c r="A52" s="8"/>
      <c r="B52" s="9"/>
      <c r="C52" s="9"/>
      <c r="D52" s="54"/>
      <c r="E52" s="54"/>
      <c r="F52" s="54"/>
      <c r="G52" s="54"/>
      <c r="H52" s="10"/>
    </row>
    <row r="53" spans="1:8" ht="15.75">
      <c r="A53" s="428" t="s">
        <v>8</v>
      </c>
      <c r="B53" s="429"/>
      <c r="C53" s="9"/>
      <c r="D53" s="54"/>
      <c r="E53" s="54"/>
      <c r="F53" s="54"/>
      <c r="G53" s="54"/>
      <c r="H53" s="10"/>
    </row>
    <row r="54" spans="1:8" ht="15.75">
      <c r="A54" s="40" t="s">
        <v>385</v>
      </c>
      <c r="B54" s="430" t="s">
        <v>386</v>
      </c>
      <c r="C54" s="431"/>
      <c r="D54" s="55" t="s">
        <v>390</v>
      </c>
      <c r="E54" s="55" t="s">
        <v>86</v>
      </c>
      <c r="F54" s="55" t="s">
        <v>430</v>
      </c>
      <c r="G54" s="55" t="s">
        <v>431</v>
      </c>
      <c r="H54" s="33" t="s">
        <v>393</v>
      </c>
    </row>
    <row r="55" spans="1:8" s="81" customFormat="1" ht="15">
      <c r="A55" s="46">
        <v>1</v>
      </c>
      <c r="B55" s="456" t="s">
        <v>432</v>
      </c>
      <c r="C55" s="457"/>
      <c r="D55" s="56" t="s">
        <v>397</v>
      </c>
      <c r="E55" s="73">
        <v>1</v>
      </c>
      <c r="F55" s="170">
        <v>210000</v>
      </c>
      <c r="G55" s="73">
        <v>1</v>
      </c>
      <c r="H55" s="92">
        <f>(E55*F55)/G55</f>
        <v>210000</v>
      </c>
    </row>
    <row r="56" spans="1:8" s="81" customFormat="1" ht="15">
      <c r="A56" s="46">
        <v>2</v>
      </c>
      <c r="B56" s="456" t="s">
        <v>433</v>
      </c>
      <c r="C56" s="457"/>
      <c r="D56" s="57" t="s">
        <v>434</v>
      </c>
      <c r="E56" s="73">
        <v>0</v>
      </c>
      <c r="F56" s="170">
        <v>410150.85714285716</v>
      </c>
      <c r="G56" s="73">
        <v>1</v>
      </c>
      <c r="H56" s="92">
        <f t="shared" ref="H56:H57" si="3">(E56*F56)/G56</f>
        <v>0</v>
      </c>
    </row>
    <row r="57" spans="1:8" s="81" customFormat="1" ht="15">
      <c r="A57" s="50">
        <v>3</v>
      </c>
      <c r="B57" s="456" t="s">
        <v>435</v>
      </c>
      <c r="C57" s="457"/>
      <c r="D57" s="58" t="s">
        <v>434</v>
      </c>
      <c r="E57" s="73">
        <v>0</v>
      </c>
      <c r="F57" s="170">
        <v>500000</v>
      </c>
      <c r="G57" s="73">
        <v>2</v>
      </c>
      <c r="H57" s="92">
        <f t="shared" si="3"/>
        <v>0</v>
      </c>
    </row>
    <row r="58" spans="1:8" ht="15.75">
      <c r="A58" s="45" t="s">
        <v>436</v>
      </c>
      <c r="B58" s="9"/>
      <c r="C58" s="38"/>
      <c r="D58" s="38"/>
      <c r="E58" s="38"/>
      <c r="F58" s="9"/>
      <c r="G58" s="9"/>
      <c r="H58" s="87">
        <f>SUM(H55:H57)</f>
        <v>210000</v>
      </c>
    </row>
    <row r="59" spans="1:8">
      <c r="A59" s="59"/>
      <c r="B59" s="9"/>
      <c r="C59" s="9"/>
      <c r="D59" s="9"/>
      <c r="E59" s="38"/>
      <c r="F59" s="9"/>
      <c r="G59" s="9"/>
      <c r="H59" s="10"/>
    </row>
    <row r="60" spans="1:8" ht="15.75">
      <c r="A60" s="428" t="s">
        <v>9</v>
      </c>
      <c r="B60" s="429"/>
      <c r="C60" s="60"/>
      <c r="D60" s="61"/>
      <c r="E60" s="62"/>
      <c r="F60" s="63"/>
      <c r="G60" s="64"/>
      <c r="H60" s="10"/>
    </row>
    <row r="61" spans="1:8" ht="15.75">
      <c r="A61" s="40" t="s">
        <v>385</v>
      </c>
      <c r="B61" s="430" t="s">
        <v>386</v>
      </c>
      <c r="C61" s="431"/>
      <c r="D61" s="55" t="s">
        <v>86</v>
      </c>
      <c r="E61" s="55" t="s">
        <v>390</v>
      </c>
      <c r="F61" s="55" t="s">
        <v>431</v>
      </c>
      <c r="G61" s="55" t="s">
        <v>430</v>
      </c>
      <c r="H61" s="33" t="s">
        <v>393</v>
      </c>
    </row>
    <row r="62" spans="1:8" ht="15">
      <c r="A62" s="46">
        <v>1</v>
      </c>
      <c r="B62" s="422" t="s">
        <v>437</v>
      </c>
      <c r="C62" s="423"/>
      <c r="D62" s="73">
        <v>0</v>
      </c>
      <c r="E62" s="47" t="s">
        <v>423</v>
      </c>
      <c r="F62" s="73">
        <v>2</v>
      </c>
      <c r="G62" s="170">
        <v>70000</v>
      </c>
      <c r="H62" s="91">
        <f>(D62*G62)/F62</f>
        <v>0</v>
      </c>
    </row>
    <row r="63" spans="1:8" ht="15">
      <c r="A63" s="46">
        <v>2</v>
      </c>
      <c r="B63" s="422" t="s">
        <v>438</v>
      </c>
      <c r="C63" s="423"/>
      <c r="D63" s="73">
        <v>0</v>
      </c>
      <c r="E63" s="47" t="s">
        <v>423</v>
      </c>
      <c r="F63" s="73">
        <v>13</v>
      </c>
      <c r="G63" s="170">
        <v>45000</v>
      </c>
      <c r="H63" s="91">
        <f t="shared" ref="H63:H64" si="4">(D63*G63)/F63</f>
        <v>0</v>
      </c>
    </row>
    <row r="64" spans="1:8" ht="15">
      <c r="A64" s="50">
        <v>3</v>
      </c>
      <c r="B64" s="424" t="s">
        <v>439</v>
      </c>
      <c r="C64" s="425"/>
      <c r="D64" s="73">
        <v>0</v>
      </c>
      <c r="E64" s="51" t="s">
        <v>423</v>
      </c>
      <c r="F64" s="73">
        <v>13</v>
      </c>
      <c r="G64" s="170">
        <v>20000</v>
      </c>
      <c r="H64" s="91">
        <f t="shared" si="4"/>
        <v>0</v>
      </c>
    </row>
    <row r="65" spans="1:8" ht="15.75">
      <c r="A65" s="45" t="s">
        <v>440</v>
      </c>
      <c r="B65" s="9"/>
      <c r="C65" s="38"/>
      <c r="D65" s="54"/>
      <c r="E65" s="54"/>
      <c r="F65" s="54"/>
      <c r="G65" s="54"/>
      <c r="H65" s="87">
        <f>SUM(H62:H64)</f>
        <v>0</v>
      </c>
    </row>
    <row r="66" spans="1:8">
      <c r="A66" s="59"/>
      <c r="B66" s="9"/>
      <c r="C66" s="9"/>
      <c r="D66" s="9"/>
      <c r="E66" s="65"/>
      <c r="F66" s="9"/>
      <c r="G66" s="9"/>
      <c r="H66" s="10"/>
    </row>
    <row r="67" spans="1:8" ht="15.75">
      <c r="A67" s="66" t="s">
        <v>441</v>
      </c>
      <c r="B67" s="9"/>
      <c r="C67" s="9"/>
      <c r="D67" s="9"/>
      <c r="E67" s="9"/>
      <c r="F67" s="9"/>
      <c r="G67" s="9"/>
      <c r="H67" s="86">
        <f>SUM(H65,H58,H51,H34,H17)</f>
        <v>1369099.4853941507</v>
      </c>
    </row>
    <row r="68" spans="1:8">
      <c r="A68" s="8"/>
      <c r="B68" s="9"/>
      <c r="C68" s="9"/>
      <c r="D68" s="9"/>
      <c r="E68" s="9"/>
      <c r="F68" s="9"/>
      <c r="G68" s="9"/>
      <c r="H68" s="10"/>
    </row>
    <row r="69" spans="1:8" ht="16.5" thickBot="1">
      <c r="A69" s="67" t="s">
        <v>442</v>
      </c>
      <c r="B69" s="25"/>
      <c r="C69" s="68">
        <v>0</v>
      </c>
      <c r="D69" s="25"/>
      <c r="E69" s="25"/>
      <c r="F69" s="25"/>
      <c r="G69" s="25"/>
      <c r="H69" s="69">
        <v>0</v>
      </c>
    </row>
    <row r="70" spans="1:8" ht="15.75" thickTop="1">
      <c r="A70" s="70" t="s">
        <v>443</v>
      </c>
      <c r="B70" s="28"/>
      <c r="C70" s="71">
        <v>0</v>
      </c>
      <c r="D70" s="28"/>
      <c r="E70" s="28"/>
      <c r="F70" s="28"/>
      <c r="G70" s="28"/>
      <c r="H70" s="72">
        <v>0</v>
      </c>
    </row>
    <row r="71" spans="1:8">
      <c r="A71" s="8"/>
      <c r="B71" s="9"/>
      <c r="C71" s="9"/>
      <c r="D71" s="9"/>
      <c r="E71" s="9"/>
      <c r="F71" s="9"/>
      <c r="G71" s="9"/>
      <c r="H71" s="10"/>
    </row>
    <row r="72" spans="1:8" ht="15.75">
      <c r="A72" s="59" t="s">
        <v>444</v>
      </c>
      <c r="B72" s="9"/>
      <c r="C72" s="9"/>
      <c r="D72" s="9"/>
      <c r="E72" s="9"/>
      <c r="F72" s="9"/>
      <c r="G72" s="9"/>
      <c r="H72" s="39">
        <v>0</v>
      </c>
    </row>
    <row r="73" spans="1:8" ht="13.5" thickBot="1">
      <c r="A73" s="24"/>
      <c r="B73" s="25"/>
      <c r="C73" s="25"/>
      <c r="D73" s="25"/>
      <c r="E73" s="25"/>
      <c r="F73" s="25"/>
      <c r="G73" s="25"/>
      <c r="H73" s="26"/>
    </row>
    <row r="74" spans="1:8" ht="13.5" thickTop="1"/>
    <row r="75" spans="1:8">
      <c r="A75" s="3"/>
      <c r="H75" s="2"/>
    </row>
  </sheetData>
  <mergeCells count="50">
    <mergeCell ref="B12:D12"/>
    <mergeCell ref="A1:H1"/>
    <mergeCell ref="A2:H2"/>
    <mergeCell ref="B6:G6"/>
    <mergeCell ref="B10:D10"/>
    <mergeCell ref="B11:D11"/>
    <mergeCell ref="B26:C26"/>
    <mergeCell ref="B13:D13"/>
    <mergeCell ref="B14:D14"/>
    <mergeCell ref="B15:D15"/>
    <mergeCell ref="B16:D16"/>
    <mergeCell ref="A19:B19"/>
    <mergeCell ref="B20:C20"/>
    <mergeCell ref="B21:C21"/>
    <mergeCell ref="B22:C22"/>
    <mergeCell ref="B23:C23"/>
    <mergeCell ref="B24:C24"/>
    <mergeCell ref="B25:C25"/>
    <mergeCell ref="B40:C40"/>
    <mergeCell ref="B27:C27"/>
    <mergeCell ref="B28:C28"/>
    <mergeCell ref="B29:C29"/>
    <mergeCell ref="B30:C30"/>
    <mergeCell ref="B31:C31"/>
    <mergeCell ref="B32:C32"/>
    <mergeCell ref="B33:C33"/>
    <mergeCell ref="A36:B36"/>
    <mergeCell ref="B37:C37"/>
    <mergeCell ref="B38:C38"/>
    <mergeCell ref="B39:C39"/>
    <mergeCell ref="B54:C54"/>
    <mergeCell ref="B41:C41"/>
    <mergeCell ref="B42:C42"/>
    <mergeCell ref="B43:C43"/>
    <mergeCell ref="B44:C44"/>
    <mergeCell ref="B45:C45"/>
    <mergeCell ref="B46:C46"/>
    <mergeCell ref="B47:C47"/>
    <mergeCell ref="B48:C48"/>
    <mergeCell ref="B49:C49"/>
    <mergeCell ref="B50:C50"/>
    <mergeCell ref="A53:B53"/>
    <mergeCell ref="B63:C63"/>
    <mergeCell ref="B64:C64"/>
    <mergeCell ref="B55:C55"/>
    <mergeCell ref="B56:C56"/>
    <mergeCell ref="B57:C57"/>
    <mergeCell ref="A60:B60"/>
    <mergeCell ref="B61:C61"/>
    <mergeCell ref="B62:C62"/>
  </mergeCells>
  <conditionalFormatting sqref="B62:B64">
    <cfRule type="expression" dxfId="152" priority="1">
      <formula>H62&gt;0</formula>
    </cfRule>
  </conditionalFormatting>
  <conditionalFormatting sqref="C62:C64">
    <cfRule type="expression" dxfId="151" priority="2">
      <formula>#REF!&gt;0</formula>
    </cfRule>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7">
    <tabColor rgb="FF00B050"/>
  </sheetPr>
  <dimension ref="A1:H75"/>
  <sheetViews>
    <sheetView workbookViewId="0">
      <selection activeCell="H4" sqref="H4"/>
    </sheetView>
  </sheetViews>
  <sheetFormatPr baseColWidth="10" defaultColWidth="11.42578125" defaultRowHeight="12.75"/>
  <cols>
    <col min="1" max="1" width="22.42578125" style="79" customWidth="1"/>
    <col min="2" max="2" width="34.140625" style="79" customWidth="1"/>
    <col min="3" max="3" width="16.140625" style="79" customWidth="1"/>
    <col min="4" max="4" width="19.140625" style="79" customWidth="1"/>
    <col min="5" max="5" width="17.28515625" style="79" bestFit="1" customWidth="1"/>
    <col min="6" max="6" width="18.42578125" style="79" customWidth="1"/>
    <col min="7" max="7" width="23.7109375" style="79" customWidth="1"/>
    <col min="8" max="8" width="21.5703125" style="79" customWidth="1"/>
    <col min="9" max="16384" width="11.42578125" style="79"/>
  </cols>
  <sheetData>
    <row r="1" spans="1:8" ht="16.149999999999999" customHeight="1" thickTop="1">
      <c r="A1" s="441" t="s">
        <v>451</v>
      </c>
      <c r="B1" s="442"/>
      <c r="C1" s="442"/>
      <c r="D1" s="442"/>
      <c r="E1" s="442"/>
      <c r="F1" s="442"/>
      <c r="G1" s="442"/>
      <c r="H1" s="443"/>
    </row>
    <row r="2" spans="1:8" ht="15.75">
      <c r="A2" s="444" t="s">
        <v>378</v>
      </c>
      <c r="B2" s="445"/>
      <c r="C2" s="445"/>
      <c r="D2" s="445"/>
      <c r="E2" s="445"/>
      <c r="F2" s="445"/>
      <c r="G2" s="445"/>
      <c r="H2" s="446"/>
    </row>
    <row r="3" spans="1:8">
      <c r="A3" s="8"/>
      <c r="B3" s="9"/>
      <c r="C3" s="9"/>
      <c r="D3" s="9"/>
      <c r="E3" s="9"/>
      <c r="F3" s="9"/>
      <c r="G3" s="9"/>
      <c r="H3" s="10"/>
    </row>
    <row r="4" spans="1:8" ht="15.75">
      <c r="A4" s="11" t="s">
        <v>379</v>
      </c>
      <c r="B4" s="12" t="s">
        <v>22</v>
      </c>
      <c r="C4" s="13"/>
      <c r="D4" s="14"/>
      <c r="E4" s="15" t="s">
        <v>380</v>
      </c>
      <c r="F4" s="16">
        <f>H67</f>
        <v>2412084.1986257294</v>
      </c>
      <c r="G4" s="13" t="s">
        <v>381</v>
      </c>
      <c r="H4" s="17" t="s">
        <v>382</v>
      </c>
    </row>
    <row r="5" spans="1:8" ht="12" customHeight="1">
      <c r="A5" s="18"/>
      <c r="B5" s="19"/>
      <c r="C5" s="13"/>
      <c r="D5" s="20"/>
      <c r="E5" s="15"/>
      <c r="F5" s="21"/>
      <c r="G5" s="13"/>
      <c r="H5" s="22"/>
    </row>
    <row r="6" spans="1:8" ht="15.6" customHeight="1">
      <c r="A6" s="18" t="s">
        <v>383</v>
      </c>
      <c r="B6" s="447" t="str">
        <f>A1</f>
        <v>TENDIDO Y TENSIONADO DE CABLE ACSR PARA RED MT TRIFASICA</v>
      </c>
      <c r="C6" s="447"/>
      <c r="D6" s="447"/>
      <c r="E6" s="447"/>
      <c r="F6" s="447"/>
      <c r="G6" s="448"/>
      <c r="H6" s="23" t="s">
        <v>21</v>
      </c>
    </row>
    <row r="7" spans="1:8" ht="13.5" thickBot="1">
      <c r="A7" s="24"/>
      <c r="B7" s="25"/>
      <c r="C7" s="25"/>
      <c r="D7" s="25"/>
      <c r="E7" s="25"/>
      <c r="F7" s="25"/>
      <c r="G7" s="25"/>
      <c r="H7" s="26"/>
    </row>
    <row r="8" spans="1:8" ht="13.5" thickTop="1">
      <c r="A8" s="27"/>
      <c r="B8" s="28"/>
      <c r="C8" s="28"/>
      <c r="D8" s="28"/>
      <c r="E8" s="28"/>
      <c r="F8" s="28"/>
      <c r="G8" s="28"/>
      <c r="H8" s="29"/>
    </row>
    <row r="9" spans="1:8" ht="15.75">
      <c r="A9" s="30" t="s">
        <v>5</v>
      </c>
      <c r="B9" s="9"/>
      <c r="C9" s="9"/>
      <c r="D9" s="9"/>
      <c r="E9" s="9"/>
      <c r="F9" s="9"/>
      <c r="G9" s="9"/>
      <c r="H9" s="10"/>
    </row>
    <row r="10" spans="1:8" s="80" customFormat="1" ht="15" customHeight="1">
      <c r="A10" s="31" t="s">
        <v>385</v>
      </c>
      <c r="B10" s="449" t="s">
        <v>386</v>
      </c>
      <c r="C10" s="450"/>
      <c r="D10" s="431"/>
      <c r="E10" s="32" t="s">
        <v>85</v>
      </c>
      <c r="F10" s="32" t="s">
        <v>387</v>
      </c>
      <c r="G10" s="32" t="s">
        <v>86</v>
      </c>
      <c r="H10" s="33" t="s">
        <v>388</v>
      </c>
    </row>
    <row r="11" spans="1:8" ht="15">
      <c r="A11" s="5"/>
      <c r="B11" s="426"/>
      <c r="C11" s="432"/>
      <c r="D11" s="427"/>
      <c r="E11" s="4"/>
      <c r="F11" s="170"/>
      <c r="G11" s="73"/>
      <c r="H11" s="6">
        <f>F11*G11</f>
        <v>0</v>
      </c>
    </row>
    <row r="12" spans="1:8" ht="15">
      <c r="A12" s="5"/>
      <c r="B12" s="426"/>
      <c r="C12" s="432"/>
      <c r="D12" s="427"/>
      <c r="E12" s="4"/>
      <c r="F12" s="170"/>
      <c r="G12" s="73"/>
      <c r="H12" s="6">
        <f t="shared" ref="H12:H16" si="0">F12*G12</f>
        <v>0</v>
      </c>
    </row>
    <row r="13" spans="1:8" ht="15">
      <c r="A13" s="5"/>
      <c r="B13" s="426"/>
      <c r="C13" s="432"/>
      <c r="D13" s="427"/>
      <c r="E13" s="4"/>
      <c r="F13" s="170"/>
      <c r="G13" s="73"/>
      <c r="H13" s="6">
        <f t="shared" si="0"/>
        <v>0</v>
      </c>
    </row>
    <row r="14" spans="1:8" ht="15">
      <c r="A14" s="5"/>
      <c r="B14" s="433"/>
      <c r="C14" s="434"/>
      <c r="D14" s="435"/>
      <c r="E14" s="4"/>
      <c r="F14" s="170"/>
      <c r="G14" s="73"/>
      <c r="H14" s="6">
        <f t="shared" si="0"/>
        <v>0</v>
      </c>
    </row>
    <row r="15" spans="1:8" ht="15">
      <c r="A15" s="5"/>
      <c r="B15" s="433"/>
      <c r="C15" s="434"/>
      <c r="D15" s="435"/>
      <c r="E15" s="4"/>
      <c r="F15" s="170"/>
      <c r="G15" s="73"/>
      <c r="H15" s="6">
        <f t="shared" si="0"/>
        <v>0</v>
      </c>
    </row>
    <row r="16" spans="1:8" ht="15">
      <c r="A16" s="5"/>
      <c r="B16" s="436"/>
      <c r="C16" s="437"/>
      <c r="D16" s="438"/>
      <c r="E16" s="5"/>
      <c r="F16" s="170"/>
      <c r="G16" s="73"/>
      <c r="H16" s="6">
        <f t="shared" si="0"/>
        <v>0</v>
      </c>
    </row>
    <row r="17" spans="1:8" ht="15.75">
      <c r="A17" s="37" t="s">
        <v>389</v>
      </c>
      <c r="B17" s="9"/>
      <c r="C17" s="38"/>
      <c r="D17" s="38"/>
      <c r="E17" s="38"/>
      <c r="F17" s="9"/>
      <c r="G17" s="9"/>
      <c r="H17" s="87">
        <f>SUM(H11:H16)</f>
        <v>0</v>
      </c>
    </row>
    <row r="18" spans="1:8">
      <c r="A18" s="8"/>
      <c r="B18" s="9"/>
      <c r="C18" s="9"/>
      <c r="D18" s="9"/>
      <c r="E18" s="9"/>
      <c r="F18" s="9"/>
      <c r="G18" s="9"/>
      <c r="H18" s="10"/>
    </row>
    <row r="19" spans="1:8" ht="15.75">
      <c r="A19" s="428" t="s">
        <v>6</v>
      </c>
      <c r="B19" s="429"/>
      <c r="C19" s="9"/>
      <c r="D19" s="9"/>
      <c r="E19" s="9"/>
      <c r="F19" s="9"/>
      <c r="G19" s="9"/>
      <c r="H19" s="10"/>
    </row>
    <row r="20" spans="1:8" ht="30" customHeight="1">
      <c r="A20" s="40" t="s">
        <v>385</v>
      </c>
      <c r="B20" s="430" t="s">
        <v>386</v>
      </c>
      <c r="C20" s="431"/>
      <c r="D20" s="32" t="s">
        <v>86</v>
      </c>
      <c r="E20" s="32" t="s">
        <v>390</v>
      </c>
      <c r="F20" s="32" t="s">
        <v>391</v>
      </c>
      <c r="G20" s="32" t="s">
        <v>392</v>
      </c>
      <c r="H20" s="33" t="s">
        <v>393</v>
      </c>
    </row>
    <row r="21" spans="1:8" s="81" customFormat="1" ht="15">
      <c r="A21" s="5"/>
      <c r="B21" s="426" t="s">
        <v>396</v>
      </c>
      <c r="C21" s="432"/>
      <c r="D21" s="73">
        <v>0</v>
      </c>
      <c r="E21" s="4" t="s">
        <v>397</v>
      </c>
      <c r="F21" s="170">
        <f>'1.1'!F21</f>
        <v>491355.26262931031</v>
      </c>
      <c r="G21" s="73">
        <v>1.4</v>
      </c>
      <c r="H21" s="92">
        <f>(D21*F21)/G21</f>
        <v>0</v>
      </c>
    </row>
    <row r="22" spans="1:8" s="81" customFormat="1" ht="15">
      <c r="A22" s="5"/>
      <c r="B22" s="426" t="s">
        <v>398</v>
      </c>
      <c r="C22" s="432"/>
      <c r="D22" s="73">
        <v>0</v>
      </c>
      <c r="E22" s="4" t="s">
        <v>397</v>
      </c>
      <c r="F22" s="170">
        <f>'1.1'!F22</f>
        <v>491355.26262931031</v>
      </c>
      <c r="G22" s="73">
        <v>1.4</v>
      </c>
      <c r="H22" s="92">
        <f t="shared" ref="H22:H33" si="1">(D22*F22)/G22</f>
        <v>0</v>
      </c>
    </row>
    <row r="23" spans="1:8" s="81" customFormat="1" ht="15">
      <c r="A23" s="5"/>
      <c r="B23" s="426" t="s">
        <v>399</v>
      </c>
      <c r="C23" s="432"/>
      <c r="D23" s="73">
        <v>0</v>
      </c>
      <c r="E23" s="4" t="s">
        <v>397</v>
      </c>
      <c r="F23" s="170">
        <f>'1.1'!F23</f>
        <v>316219.23517241376</v>
      </c>
      <c r="G23" s="73">
        <v>5</v>
      </c>
      <c r="H23" s="92">
        <f t="shared" si="1"/>
        <v>0</v>
      </c>
    </row>
    <row r="24" spans="1:8" s="81" customFormat="1" ht="15">
      <c r="A24" s="5"/>
      <c r="B24" s="426" t="s">
        <v>400</v>
      </c>
      <c r="C24" s="432"/>
      <c r="D24" s="73">
        <v>1</v>
      </c>
      <c r="E24" s="4" t="s">
        <v>397</v>
      </c>
      <c r="F24" s="170">
        <f>'1.1'!F24</f>
        <v>301624.55599137931</v>
      </c>
      <c r="G24" s="73">
        <v>1.4</v>
      </c>
      <c r="H24" s="92">
        <f t="shared" si="1"/>
        <v>215446.11142241381</v>
      </c>
    </row>
    <row r="25" spans="1:8" s="81" customFormat="1" ht="15">
      <c r="A25" s="5"/>
      <c r="B25" s="426" t="s">
        <v>401</v>
      </c>
      <c r="C25" s="432"/>
      <c r="D25" s="73">
        <v>0</v>
      </c>
      <c r="E25" s="4" t="s">
        <v>397</v>
      </c>
      <c r="F25" s="170">
        <f>'1.1'!F25</f>
        <v>257840.51844827583</v>
      </c>
      <c r="G25" s="73">
        <v>1.4</v>
      </c>
      <c r="H25" s="92">
        <f t="shared" si="1"/>
        <v>0</v>
      </c>
    </row>
    <row r="26" spans="1:8" s="81" customFormat="1" ht="15">
      <c r="A26" s="5"/>
      <c r="B26" s="426" t="s">
        <v>402</v>
      </c>
      <c r="C26" s="432"/>
      <c r="D26" s="73">
        <v>3</v>
      </c>
      <c r="E26" s="4" t="s">
        <v>397</v>
      </c>
      <c r="F26" s="170">
        <f>'1.1'!F26</f>
        <v>199461.84262931033</v>
      </c>
      <c r="G26" s="73">
        <v>1.4</v>
      </c>
      <c r="H26" s="92">
        <f t="shared" si="1"/>
        <v>427418.23420566501</v>
      </c>
    </row>
    <row r="27" spans="1:8" s="81" customFormat="1" ht="15">
      <c r="A27" s="5"/>
      <c r="B27" s="426" t="s">
        <v>403</v>
      </c>
      <c r="C27" s="432"/>
      <c r="D27" s="73">
        <v>3</v>
      </c>
      <c r="E27" s="4" t="s">
        <v>397</v>
      </c>
      <c r="F27" s="170">
        <f>'1.1'!F27</f>
        <v>81158.643620689661</v>
      </c>
      <c r="G27" s="73">
        <v>1.4</v>
      </c>
      <c r="H27" s="92">
        <f t="shared" si="1"/>
        <v>173911.37918719216</v>
      </c>
    </row>
    <row r="28" spans="1:8" s="81" customFormat="1" ht="15">
      <c r="A28" s="5"/>
      <c r="B28" s="426" t="s">
        <v>404</v>
      </c>
      <c r="C28" s="432"/>
      <c r="D28" s="73">
        <v>3</v>
      </c>
      <c r="E28" s="4" t="s">
        <v>397</v>
      </c>
      <c r="F28" s="170">
        <f>'1.1'!F28</f>
        <v>184867.16344827582</v>
      </c>
      <c r="G28" s="73">
        <v>1.4</v>
      </c>
      <c r="H28" s="92">
        <f t="shared" si="1"/>
        <v>396143.92167487682</v>
      </c>
    </row>
    <row r="29" spans="1:8" s="81" customFormat="1" ht="15">
      <c r="A29" s="5"/>
      <c r="B29" s="426" t="s">
        <v>405</v>
      </c>
      <c r="C29" s="432"/>
      <c r="D29" s="73">
        <v>3</v>
      </c>
      <c r="E29" s="4" t="s">
        <v>397</v>
      </c>
      <c r="F29" s="170">
        <f>'1.1'!F29</f>
        <v>117645.32112068964</v>
      </c>
      <c r="G29" s="73">
        <v>13</v>
      </c>
      <c r="H29" s="92">
        <f t="shared" si="1"/>
        <v>27148.920258620688</v>
      </c>
    </row>
    <row r="30" spans="1:8" s="81" customFormat="1" ht="15">
      <c r="A30" s="5"/>
      <c r="B30" s="426" t="s">
        <v>406</v>
      </c>
      <c r="C30" s="432"/>
      <c r="D30" s="73">
        <v>0</v>
      </c>
      <c r="E30" s="4" t="s">
        <v>397</v>
      </c>
      <c r="F30" s="170">
        <f>'1.1'!F30</f>
        <v>184867.16344827582</v>
      </c>
      <c r="G30" s="73">
        <v>13</v>
      </c>
      <c r="H30" s="92">
        <f t="shared" si="1"/>
        <v>0</v>
      </c>
    </row>
    <row r="31" spans="1:8" s="81" customFormat="1" ht="15">
      <c r="A31" s="5"/>
      <c r="B31" s="426" t="s">
        <v>407</v>
      </c>
      <c r="C31" s="432"/>
      <c r="D31" s="73">
        <v>0</v>
      </c>
      <c r="E31" s="4" t="s">
        <v>397</v>
      </c>
      <c r="F31" s="170">
        <f>'1.1'!F31</f>
        <v>103050.68284482758</v>
      </c>
      <c r="G31" s="73">
        <v>1.4</v>
      </c>
      <c r="H31" s="92">
        <f t="shared" si="1"/>
        <v>0</v>
      </c>
    </row>
    <row r="32" spans="1:8" s="81" customFormat="1" ht="15">
      <c r="A32" s="5"/>
      <c r="B32" s="426" t="s">
        <v>408</v>
      </c>
      <c r="C32" s="432"/>
      <c r="D32" s="73">
        <v>1</v>
      </c>
      <c r="E32" s="4" t="s">
        <v>397</v>
      </c>
      <c r="F32" s="170">
        <f>'1.1'!F32</f>
        <v>177569.84431034481</v>
      </c>
      <c r="G32" s="73">
        <v>13</v>
      </c>
      <c r="H32" s="92">
        <f t="shared" si="1"/>
        <v>13659.218793103446</v>
      </c>
    </row>
    <row r="33" spans="1:8" s="81" customFormat="1" ht="15">
      <c r="A33" s="5"/>
      <c r="B33" s="426" t="s">
        <v>409</v>
      </c>
      <c r="C33" s="432"/>
      <c r="D33" s="74">
        <v>0</v>
      </c>
      <c r="E33" s="43" t="s">
        <v>397</v>
      </c>
      <c r="F33" s="170">
        <f>'1.1'!F33</f>
        <v>117646.13922413792</v>
      </c>
      <c r="G33" s="73">
        <v>1.4</v>
      </c>
      <c r="H33" s="92">
        <f t="shared" si="1"/>
        <v>0</v>
      </c>
    </row>
    <row r="34" spans="1:8" ht="15.75">
      <c r="A34" s="45" t="s">
        <v>410</v>
      </c>
      <c r="B34" s="9"/>
      <c r="C34" s="9"/>
      <c r="D34" s="9"/>
      <c r="E34" s="9"/>
      <c r="F34" s="9"/>
      <c r="G34" s="9"/>
      <c r="H34" s="87">
        <f>SUM(H21:H33)</f>
        <v>1253727.785541872</v>
      </c>
    </row>
    <row r="35" spans="1:8">
      <c r="A35" s="8"/>
      <c r="B35" s="9"/>
      <c r="C35" s="9"/>
      <c r="D35" s="9"/>
      <c r="E35" s="9"/>
      <c r="F35" s="9"/>
      <c r="G35" s="9"/>
      <c r="H35" s="10"/>
    </row>
    <row r="36" spans="1:8" ht="15.75">
      <c r="A36" s="428" t="s">
        <v>7</v>
      </c>
      <c r="B36" s="429"/>
      <c r="C36" s="9"/>
      <c r="D36" s="9"/>
      <c r="E36" s="9"/>
      <c r="F36" s="9"/>
      <c r="G36" s="9"/>
      <c r="H36" s="10"/>
    </row>
    <row r="37" spans="1:8" ht="15.75">
      <c r="A37" s="40" t="s">
        <v>385</v>
      </c>
      <c r="B37" s="430" t="s">
        <v>386</v>
      </c>
      <c r="C37" s="431"/>
      <c r="D37" s="32" t="s">
        <v>86</v>
      </c>
      <c r="E37" s="32" t="s">
        <v>390</v>
      </c>
      <c r="F37" s="32" t="s">
        <v>411</v>
      </c>
      <c r="G37" s="32" t="s">
        <v>393</v>
      </c>
      <c r="H37" s="33" t="s">
        <v>412</v>
      </c>
    </row>
    <row r="38" spans="1:8" s="81" customFormat="1" ht="15">
      <c r="A38" s="46">
        <v>1</v>
      </c>
      <c r="B38" s="422" t="s">
        <v>413</v>
      </c>
      <c r="C38" s="423"/>
      <c r="D38" s="73">
        <v>1</v>
      </c>
      <c r="E38" s="47" t="s">
        <v>397</v>
      </c>
      <c r="F38" s="73">
        <v>1.2</v>
      </c>
      <c r="G38" s="170">
        <v>69701.16508838383</v>
      </c>
      <c r="H38" s="91">
        <f>(D38*G38)/F38</f>
        <v>58084.304240319863</v>
      </c>
    </row>
    <row r="39" spans="1:8" s="81" customFormat="1" ht="15" customHeight="1">
      <c r="A39" s="46">
        <v>2</v>
      </c>
      <c r="B39" s="422" t="s">
        <v>414</v>
      </c>
      <c r="C39" s="423"/>
      <c r="D39" s="73">
        <v>0</v>
      </c>
      <c r="E39" s="47" t="s">
        <v>397</v>
      </c>
      <c r="F39" s="73">
        <v>30</v>
      </c>
      <c r="G39" s="170">
        <v>2500000</v>
      </c>
      <c r="H39" s="91">
        <f t="shared" ref="H39:H50" si="2">(D39*G39)/F39</f>
        <v>0</v>
      </c>
    </row>
    <row r="40" spans="1:8" s="81" customFormat="1" ht="15">
      <c r="A40" s="46">
        <v>3</v>
      </c>
      <c r="B40" s="422" t="s">
        <v>415</v>
      </c>
      <c r="C40" s="423"/>
      <c r="D40" s="73">
        <v>0</v>
      </c>
      <c r="E40" s="47" t="s">
        <v>397</v>
      </c>
      <c r="F40" s="73">
        <v>1.4</v>
      </c>
      <c r="G40" s="170">
        <v>55509.259259259248</v>
      </c>
      <c r="H40" s="91">
        <f t="shared" si="2"/>
        <v>0</v>
      </c>
    </row>
    <row r="41" spans="1:8" s="81" customFormat="1" ht="15">
      <c r="A41" s="46">
        <v>4</v>
      </c>
      <c r="B41" s="422" t="s">
        <v>416</v>
      </c>
      <c r="C41" s="423"/>
      <c r="D41" s="73">
        <v>0</v>
      </c>
      <c r="E41" s="47" t="s">
        <v>397</v>
      </c>
      <c r="F41" s="73">
        <v>13</v>
      </c>
      <c r="G41" s="170">
        <v>1000000</v>
      </c>
      <c r="H41" s="91">
        <f t="shared" si="2"/>
        <v>0</v>
      </c>
    </row>
    <row r="42" spans="1:8" s="81" customFormat="1" ht="15">
      <c r="A42" s="46">
        <v>5</v>
      </c>
      <c r="B42" s="422" t="s">
        <v>417</v>
      </c>
      <c r="C42" s="423"/>
      <c r="D42" s="73">
        <v>0</v>
      </c>
      <c r="E42" s="47" t="s">
        <v>397</v>
      </c>
      <c r="F42" s="73">
        <v>1.2</v>
      </c>
      <c r="G42" s="170">
        <v>120000</v>
      </c>
      <c r="H42" s="91">
        <f t="shared" si="2"/>
        <v>0</v>
      </c>
    </row>
    <row r="43" spans="1:8" s="81" customFormat="1" ht="15">
      <c r="A43" s="46">
        <v>6</v>
      </c>
      <c r="B43" s="422" t="s">
        <v>418</v>
      </c>
      <c r="C43" s="423"/>
      <c r="D43" s="73">
        <v>0</v>
      </c>
      <c r="E43" s="47" t="s">
        <v>419</v>
      </c>
      <c r="F43" s="73">
        <v>1.2</v>
      </c>
      <c r="G43" s="170">
        <v>28500</v>
      </c>
      <c r="H43" s="91">
        <f t="shared" si="2"/>
        <v>0</v>
      </c>
    </row>
    <row r="44" spans="1:8" s="81" customFormat="1" ht="15">
      <c r="A44" s="46">
        <v>7</v>
      </c>
      <c r="B44" s="422" t="s">
        <v>420</v>
      </c>
      <c r="C44" s="423"/>
      <c r="D44" s="73">
        <v>0</v>
      </c>
      <c r="E44" s="47" t="s">
        <v>421</v>
      </c>
      <c r="F44" s="73">
        <v>1</v>
      </c>
      <c r="G44" s="170">
        <v>464100</v>
      </c>
      <c r="H44" s="91">
        <f t="shared" si="2"/>
        <v>0</v>
      </c>
    </row>
    <row r="45" spans="1:8" s="81" customFormat="1" ht="15">
      <c r="A45" s="46">
        <v>8</v>
      </c>
      <c r="B45" s="422" t="s">
        <v>422</v>
      </c>
      <c r="C45" s="423"/>
      <c r="D45" s="73">
        <v>1</v>
      </c>
      <c r="E45" s="47" t="s">
        <v>423</v>
      </c>
      <c r="F45" s="73">
        <v>1.4</v>
      </c>
      <c r="G45" s="170">
        <v>952380.95238095231</v>
      </c>
      <c r="H45" s="91">
        <f t="shared" si="2"/>
        <v>680272.1088435374</v>
      </c>
    </row>
    <row r="46" spans="1:8" s="81" customFormat="1" ht="15">
      <c r="A46" s="46">
        <v>9</v>
      </c>
      <c r="B46" s="422" t="s">
        <v>424</v>
      </c>
      <c r="C46" s="423"/>
      <c r="D46" s="73">
        <v>0</v>
      </c>
      <c r="E46" s="47" t="s">
        <v>423</v>
      </c>
      <c r="F46" s="73">
        <v>1</v>
      </c>
      <c r="G46" s="170">
        <v>2700000</v>
      </c>
      <c r="H46" s="91">
        <f t="shared" si="2"/>
        <v>0</v>
      </c>
    </row>
    <row r="47" spans="1:8" s="81" customFormat="1" ht="15">
      <c r="A47" s="46">
        <v>10</v>
      </c>
      <c r="B47" s="422" t="s">
        <v>425</v>
      </c>
      <c r="C47" s="423"/>
      <c r="D47" s="73">
        <v>0</v>
      </c>
      <c r="E47" s="47" t="s">
        <v>423</v>
      </c>
      <c r="F47" s="73">
        <v>2</v>
      </c>
      <c r="G47" s="170">
        <v>3800000</v>
      </c>
      <c r="H47" s="91">
        <f t="shared" si="2"/>
        <v>0</v>
      </c>
    </row>
    <row r="48" spans="1:8" s="81" customFormat="1" ht="15">
      <c r="A48" s="46">
        <v>11</v>
      </c>
      <c r="B48" s="422" t="s">
        <v>426</v>
      </c>
      <c r="C48" s="423"/>
      <c r="D48" s="73">
        <v>0</v>
      </c>
      <c r="E48" s="47" t="s">
        <v>423</v>
      </c>
      <c r="F48" s="73">
        <v>1.2</v>
      </c>
      <c r="G48" s="170">
        <v>3200000</v>
      </c>
      <c r="H48" s="91">
        <f t="shared" si="2"/>
        <v>0</v>
      </c>
    </row>
    <row r="49" spans="1:8" s="81" customFormat="1" ht="15">
      <c r="A49" s="46">
        <v>12</v>
      </c>
      <c r="B49" s="422" t="s">
        <v>427</v>
      </c>
      <c r="C49" s="423"/>
      <c r="D49" s="73">
        <v>0</v>
      </c>
      <c r="E49" s="47" t="s">
        <v>423</v>
      </c>
      <c r="F49" s="73">
        <v>2</v>
      </c>
      <c r="G49" s="170">
        <v>2600000</v>
      </c>
      <c r="H49" s="91">
        <f t="shared" si="2"/>
        <v>0</v>
      </c>
    </row>
    <row r="50" spans="1:8" s="81" customFormat="1" ht="15">
      <c r="A50" s="50">
        <v>13</v>
      </c>
      <c r="B50" s="424" t="s">
        <v>428</v>
      </c>
      <c r="C50" s="425"/>
      <c r="D50" s="73">
        <v>0</v>
      </c>
      <c r="E50" s="51" t="s">
        <v>397</v>
      </c>
      <c r="F50" s="73">
        <v>1</v>
      </c>
      <c r="G50" s="170">
        <v>4500000</v>
      </c>
      <c r="H50" s="91">
        <f t="shared" si="2"/>
        <v>0</v>
      </c>
    </row>
    <row r="51" spans="1:8" s="81" customFormat="1" ht="15.75">
      <c r="A51" s="53" t="s">
        <v>429</v>
      </c>
      <c r="B51" s="9"/>
      <c r="C51" s="38"/>
      <c r="D51" s="38"/>
      <c r="E51" s="38"/>
      <c r="F51" s="9"/>
      <c r="G51" s="9"/>
      <c r="H51" s="88">
        <f>SUM(H38:H50)</f>
        <v>738356.41308385727</v>
      </c>
    </row>
    <row r="52" spans="1:8">
      <c r="A52" s="8"/>
      <c r="B52" s="9"/>
      <c r="C52" s="9"/>
      <c r="D52" s="54"/>
      <c r="E52" s="54"/>
      <c r="F52" s="54"/>
      <c r="G52" s="54"/>
      <c r="H52" s="10"/>
    </row>
    <row r="53" spans="1:8" ht="15.75">
      <c r="A53" s="428" t="s">
        <v>8</v>
      </c>
      <c r="B53" s="429"/>
      <c r="C53" s="9"/>
      <c r="D53" s="54"/>
      <c r="E53" s="54"/>
      <c r="F53" s="54"/>
      <c r="G53" s="54"/>
      <c r="H53" s="10"/>
    </row>
    <row r="54" spans="1:8" ht="15.75">
      <c r="A54" s="40" t="s">
        <v>385</v>
      </c>
      <c r="B54" s="430" t="s">
        <v>386</v>
      </c>
      <c r="C54" s="431"/>
      <c r="D54" s="55" t="s">
        <v>390</v>
      </c>
      <c r="E54" s="55" t="s">
        <v>86</v>
      </c>
      <c r="F54" s="55" t="s">
        <v>430</v>
      </c>
      <c r="G54" s="55" t="s">
        <v>431</v>
      </c>
      <c r="H54" s="33" t="s">
        <v>393</v>
      </c>
    </row>
    <row r="55" spans="1:8" s="81" customFormat="1" ht="15">
      <c r="A55" s="46">
        <v>1</v>
      </c>
      <c r="B55" s="422" t="s">
        <v>432</v>
      </c>
      <c r="C55" s="423"/>
      <c r="D55" s="56" t="s">
        <v>397</v>
      </c>
      <c r="E55" s="73">
        <v>2</v>
      </c>
      <c r="F55" s="170">
        <v>210000</v>
      </c>
      <c r="G55" s="73">
        <v>1</v>
      </c>
      <c r="H55" s="92">
        <f>(E55*F55)/G55</f>
        <v>420000</v>
      </c>
    </row>
    <row r="56" spans="1:8" s="81" customFormat="1" ht="15">
      <c r="A56" s="46">
        <v>2</v>
      </c>
      <c r="B56" s="422" t="s">
        <v>433</v>
      </c>
      <c r="C56" s="423"/>
      <c r="D56" s="57" t="s">
        <v>434</v>
      </c>
      <c r="E56" s="73">
        <v>0</v>
      </c>
      <c r="F56" s="170">
        <v>410150.85714285716</v>
      </c>
      <c r="G56" s="73">
        <v>1</v>
      </c>
      <c r="H56" s="92">
        <f t="shared" ref="H56:H57" si="3">(E56*F56)/G56</f>
        <v>0</v>
      </c>
    </row>
    <row r="57" spans="1:8" s="81" customFormat="1" ht="15">
      <c r="A57" s="50">
        <v>3</v>
      </c>
      <c r="B57" s="424" t="s">
        <v>435</v>
      </c>
      <c r="C57" s="425"/>
      <c r="D57" s="58" t="s">
        <v>434</v>
      </c>
      <c r="E57" s="73">
        <v>0</v>
      </c>
      <c r="F57" s="170">
        <v>500000</v>
      </c>
      <c r="G57" s="73">
        <v>1.4</v>
      </c>
      <c r="H57" s="92">
        <f t="shared" si="3"/>
        <v>0</v>
      </c>
    </row>
    <row r="58" spans="1:8" ht="15.75">
      <c r="A58" s="45" t="s">
        <v>436</v>
      </c>
      <c r="B58" s="9"/>
      <c r="C58" s="38"/>
      <c r="D58" s="38"/>
      <c r="E58" s="38"/>
      <c r="F58" s="9"/>
      <c r="G58" s="9"/>
      <c r="H58" s="87">
        <f>SUM(H55:H57)</f>
        <v>420000</v>
      </c>
    </row>
    <row r="59" spans="1:8">
      <c r="A59" s="59"/>
      <c r="B59" s="9"/>
      <c r="C59" s="9"/>
      <c r="D59" s="9"/>
      <c r="E59" s="38"/>
      <c r="F59" s="9"/>
      <c r="G59" s="9"/>
      <c r="H59" s="10"/>
    </row>
    <row r="60" spans="1:8" ht="15.75">
      <c r="A60" s="428" t="s">
        <v>9</v>
      </c>
      <c r="B60" s="429"/>
      <c r="C60" s="60"/>
      <c r="D60" s="61"/>
      <c r="E60" s="62"/>
      <c r="F60" s="63"/>
      <c r="G60" s="64"/>
      <c r="H60" s="10"/>
    </row>
    <row r="61" spans="1:8" ht="15.75">
      <c r="A61" s="40" t="s">
        <v>385</v>
      </c>
      <c r="B61" s="430" t="s">
        <v>386</v>
      </c>
      <c r="C61" s="431"/>
      <c r="D61" s="55" t="s">
        <v>86</v>
      </c>
      <c r="E61" s="55" t="s">
        <v>390</v>
      </c>
      <c r="F61" s="55" t="s">
        <v>431</v>
      </c>
      <c r="G61" s="55" t="s">
        <v>430</v>
      </c>
      <c r="H61" s="33" t="s">
        <v>393</v>
      </c>
    </row>
    <row r="62" spans="1:8" ht="15">
      <c r="A62" s="46">
        <v>1</v>
      </c>
      <c r="B62" s="422" t="s">
        <v>437</v>
      </c>
      <c r="C62" s="423"/>
      <c r="D62" s="73">
        <v>0</v>
      </c>
      <c r="E62" s="47" t="s">
        <v>423</v>
      </c>
      <c r="F62" s="73">
        <v>1.4</v>
      </c>
      <c r="G62" s="170">
        <v>70000</v>
      </c>
      <c r="H62" s="91">
        <f>(D63*G62)/F62</f>
        <v>0</v>
      </c>
    </row>
    <row r="63" spans="1:8" ht="15">
      <c r="A63" s="46">
        <v>2</v>
      </c>
      <c r="B63" s="422" t="s">
        <v>438</v>
      </c>
      <c r="C63" s="423"/>
      <c r="D63" s="73">
        <v>0</v>
      </c>
      <c r="E63" s="47" t="s">
        <v>423</v>
      </c>
      <c r="F63" s="73">
        <v>13</v>
      </c>
      <c r="G63" s="170">
        <v>45000</v>
      </c>
      <c r="H63" s="91">
        <f t="shared" ref="H63:H64" si="4">(D64*G63)/F63</f>
        <v>0</v>
      </c>
    </row>
    <row r="64" spans="1:8" ht="15">
      <c r="A64" s="50">
        <v>3</v>
      </c>
      <c r="B64" s="424" t="s">
        <v>439</v>
      </c>
      <c r="C64" s="425"/>
      <c r="D64" s="73">
        <v>0</v>
      </c>
      <c r="E64" s="51" t="s">
        <v>423</v>
      </c>
      <c r="F64" s="73">
        <v>13</v>
      </c>
      <c r="G64" s="170">
        <v>20000</v>
      </c>
      <c r="H64" s="91">
        <f t="shared" si="4"/>
        <v>0</v>
      </c>
    </row>
    <row r="65" spans="1:8" ht="15.75">
      <c r="A65" s="45" t="s">
        <v>440</v>
      </c>
      <c r="B65" s="9"/>
      <c r="C65" s="38"/>
      <c r="D65" s="54"/>
      <c r="E65" s="54"/>
      <c r="F65" s="54"/>
      <c r="G65" s="54"/>
      <c r="H65" s="87">
        <f>SUM(H62:H64)</f>
        <v>0</v>
      </c>
    </row>
    <row r="66" spans="1:8">
      <c r="A66" s="59"/>
      <c r="B66" s="9"/>
      <c r="C66" s="9"/>
      <c r="D66" s="9"/>
      <c r="E66" s="65"/>
      <c r="F66" s="9"/>
      <c r="G66" s="9"/>
      <c r="H66" s="10"/>
    </row>
    <row r="67" spans="1:8" ht="15.75">
      <c r="A67" s="66" t="s">
        <v>441</v>
      </c>
      <c r="B67" s="9"/>
      <c r="C67" s="9"/>
      <c r="D67" s="9"/>
      <c r="E67" s="9"/>
      <c r="F67" s="9"/>
      <c r="G67" s="9"/>
      <c r="H67" s="86">
        <f>SUM(H65,H58,H51,H34,H17)</f>
        <v>2412084.1986257294</v>
      </c>
    </row>
    <row r="68" spans="1:8">
      <c r="A68" s="8"/>
      <c r="B68" s="9"/>
      <c r="C68" s="9"/>
      <c r="D68" s="9"/>
      <c r="E68" s="9"/>
      <c r="F68" s="9"/>
      <c r="G68" s="9"/>
      <c r="H68" s="10"/>
    </row>
    <row r="69" spans="1:8" ht="16.5" thickBot="1">
      <c r="A69" s="67" t="s">
        <v>442</v>
      </c>
      <c r="B69" s="25"/>
      <c r="C69" s="68">
        <v>0</v>
      </c>
      <c r="D69" s="25"/>
      <c r="E69" s="25"/>
      <c r="F69" s="25"/>
      <c r="G69" s="25"/>
      <c r="H69" s="69">
        <v>0</v>
      </c>
    </row>
    <row r="70" spans="1:8" ht="15.75" thickTop="1">
      <c r="A70" s="70" t="s">
        <v>443</v>
      </c>
      <c r="B70" s="28"/>
      <c r="C70" s="71">
        <v>0</v>
      </c>
      <c r="D70" s="28"/>
      <c r="E70" s="28"/>
      <c r="F70" s="28"/>
      <c r="G70" s="28"/>
      <c r="H70" s="72">
        <v>0</v>
      </c>
    </row>
    <row r="71" spans="1:8">
      <c r="A71" s="8"/>
      <c r="B71" s="9"/>
      <c r="C71" s="9"/>
      <c r="D71" s="9"/>
      <c r="E71" s="9"/>
      <c r="F71" s="9"/>
      <c r="G71" s="9"/>
      <c r="H71" s="10"/>
    </row>
    <row r="72" spans="1:8" ht="15.75">
      <c r="A72" s="59" t="s">
        <v>444</v>
      </c>
      <c r="B72" s="9"/>
      <c r="C72" s="9"/>
      <c r="D72" s="9"/>
      <c r="E72" s="9"/>
      <c r="F72" s="9"/>
      <c r="G72" s="9"/>
      <c r="H72" s="39">
        <v>0</v>
      </c>
    </row>
    <row r="73" spans="1:8" ht="13.5" thickBot="1">
      <c r="A73" s="24"/>
      <c r="B73" s="25"/>
      <c r="C73" s="25"/>
      <c r="D73" s="25"/>
      <c r="E73" s="25"/>
      <c r="F73" s="25"/>
      <c r="G73" s="25"/>
      <c r="H73" s="26"/>
    </row>
    <row r="74" spans="1:8" ht="13.5" thickTop="1"/>
    <row r="75" spans="1:8">
      <c r="A75" s="3"/>
      <c r="H75" s="2"/>
    </row>
  </sheetData>
  <mergeCells count="50">
    <mergeCell ref="B12:D12"/>
    <mergeCell ref="A1:H1"/>
    <mergeCell ref="A2:H2"/>
    <mergeCell ref="B6:G6"/>
    <mergeCell ref="B10:D10"/>
    <mergeCell ref="B11:D11"/>
    <mergeCell ref="B26:C26"/>
    <mergeCell ref="B13:D13"/>
    <mergeCell ref="B14:D14"/>
    <mergeCell ref="B15:D15"/>
    <mergeCell ref="B16:D16"/>
    <mergeCell ref="A19:B19"/>
    <mergeCell ref="B20:C20"/>
    <mergeCell ref="B21:C21"/>
    <mergeCell ref="B22:C22"/>
    <mergeCell ref="B23:C23"/>
    <mergeCell ref="B24:C24"/>
    <mergeCell ref="B25:C25"/>
    <mergeCell ref="B40:C40"/>
    <mergeCell ref="B27:C27"/>
    <mergeCell ref="B28:C28"/>
    <mergeCell ref="B29:C29"/>
    <mergeCell ref="B30:C30"/>
    <mergeCell ref="B31:C31"/>
    <mergeCell ref="B32:C32"/>
    <mergeCell ref="B33:C33"/>
    <mergeCell ref="A36:B36"/>
    <mergeCell ref="B37:C37"/>
    <mergeCell ref="B38:C38"/>
    <mergeCell ref="B39:C39"/>
    <mergeCell ref="B54:C54"/>
    <mergeCell ref="B41:C41"/>
    <mergeCell ref="B42:C42"/>
    <mergeCell ref="B43:C43"/>
    <mergeCell ref="B44:C44"/>
    <mergeCell ref="B45:C45"/>
    <mergeCell ref="B46:C46"/>
    <mergeCell ref="B47:C47"/>
    <mergeCell ref="B48:C48"/>
    <mergeCell ref="B49:C49"/>
    <mergeCell ref="B50:C50"/>
    <mergeCell ref="A53:B53"/>
    <mergeCell ref="B63:C63"/>
    <mergeCell ref="B64:C64"/>
    <mergeCell ref="B55:C55"/>
    <mergeCell ref="B56:C56"/>
    <mergeCell ref="B57:C57"/>
    <mergeCell ref="A60:B60"/>
    <mergeCell ref="B61:C61"/>
    <mergeCell ref="B62:C62"/>
  </mergeCells>
  <conditionalFormatting sqref="B38:B50 B55:B57 B62:B64">
    <cfRule type="expression" dxfId="150" priority="1">
      <formula>H38&gt;0</formula>
    </cfRule>
  </conditionalFormatting>
  <conditionalFormatting sqref="C38:C50 C55:C57 C62:C64">
    <cfRule type="expression" dxfId="149" priority="2">
      <formula>#REF!&gt;0</formula>
    </cfRule>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8">
    <tabColor rgb="FF00B050"/>
  </sheetPr>
  <dimension ref="A1:H75"/>
  <sheetViews>
    <sheetView workbookViewId="0">
      <selection activeCell="H4" sqref="H4"/>
    </sheetView>
  </sheetViews>
  <sheetFormatPr baseColWidth="10" defaultColWidth="11.42578125" defaultRowHeight="12.75"/>
  <cols>
    <col min="1" max="1" width="22.42578125" style="79" customWidth="1"/>
    <col min="2" max="2" width="34.140625" style="79" customWidth="1"/>
    <col min="3" max="3" width="16.140625" style="79" customWidth="1"/>
    <col min="4" max="4" width="19.140625" style="79" customWidth="1"/>
    <col min="5" max="5" width="17.28515625" style="79" bestFit="1" customWidth="1"/>
    <col min="6" max="6" width="18.42578125" style="79" customWidth="1"/>
    <col min="7" max="7" width="23.7109375" style="79" customWidth="1"/>
    <col min="8" max="8" width="21.5703125" style="79" customWidth="1"/>
    <col min="9" max="16384" width="11.42578125" style="79"/>
  </cols>
  <sheetData>
    <row r="1" spans="1:8" ht="16.149999999999999" customHeight="1" thickTop="1">
      <c r="A1" s="441" t="s">
        <v>452</v>
      </c>
      <c r="B1" s="442"/>
      <c r="C1" s="442"/>
      <c r="D1" s="442"/>
      <c r="E1" s="442"/>
      <c r="F1" s="442"/>
      <c r="G1" s="442"/>
      <c r="H1" s="443"/>
    </row>
    <row r="2" spans="1:8" ht="15.75">
      <c r="A2" s="444" t="s">
        <v>378</v>
      </c>
      <c r="B2" s="445"/>
      <c r="C2" s="445"/>
      <c r="D2" s="445"/>
      <c r="E2" s="445"/>
      <c r="F2" s="445"/>
      <c r="G2" s="445"/>
      <c r="H2" s="446"/>
    </row>
    <row r="3" spans="1:8">
      <c r="A3" s="8"/>
      <c r="B3" s="9"/>
      <c r="C3" s="9"/>
      <c r="D3" s="9"/>
      <c r="E3" s="9"/>
      <c r="F3" s="9"/>
      <c r="G3" s="9"/>
      <c r="H3" s="10"/>
    </row>
    <row r="4" spans="1:8" ht="15.75">
      <c r="A4" s="11" t="s">
        <v>379</v>
      </c>
      <c r="B4" s="12" t="s">
        <v>23</v>
      </c>
      <c r="C4" s="13"/>
      <c r="D4" s="14"/>
      <c r="E4" s="15" t="s">
        <v>380</v>
      </c>
      <c r="F4" s="16">
        <f>H67</f>
        <v>4316892.8148074783</v>
      </c>
      <c r="G4" s="13" t="s">
        <v>381</v>
      </c>
      <c r="H4" s="17" t="s">
        <v>382</v>
      </c>
    </row>
    <row r="5" spans="1:8" ht="12" customHeight="1">
      <c r="A5" s="18"/>
      <c r="B5" s="19"/>
      <c r="C5" s="13"/>
      <c r="D5" s="20"/>
      <c r="E5" s="15"/>
      <c r="F5" s="21"/>
      <c r="G5" s="13"/>
      <c r="H5" s="22"/>
    </row>
    <row r="6" spans="1:8" ht="15.6" customHeight="1">
      <c r="A6" s="18" t="s">
        <v>383</v>
      </c>
      <c r="B6" s="447" t="str">
        <f>A1</f>
        <v>TENDIDO Y TENSIONADO DE CABLE ECOLOGICO PARA RED MT TRIFASICA 36 KV DISPOSICION HORIZONTAL</v>
      </c>
      <c r="C6" s="447"/>
      <c r="D6" s="447"/>
      <c r="E6" s="447"/>
      <c r="F6" s="447"/>
      <c r="G6" s="448"/>
      <c r="H6" s="23" t="s">
        <v>21</v>
      </c>
    </row>
    <row r="7" spans="1:8" ht="13.5" thickBot="1">
      <c r="A7" s="24"/>
      <c r="B7" s="25"/>
      <c r="C7" s="25"/>
      <c r="D7" s="25"/>
      <c r="E7" s="25"/>
      <c r="F7" s="25"/>
      <c r="G7" s="25"/>
      <c r="H7" s="26"/>
    </row>
    <row r="8" spans="1:8" ht="13.5" thickTop="1">
      <c r="A8" s="27"/>
      <c r="B8" s="28"/>
      <c r="C8" s="28"/>
      <c r="D8" s="28"/>
      <c r="E8" s="28"/>
      <c r="F8" s="28"/>
      <c r="G8" s="28"/>
      <c r="H8" s="29"/>
    </row>
    <row r="9" spans="1:8" ht="15.75">
      <c r="A9" s="30" t="s">
        <v>5</v>
      </c>
      <c r="B9" s="9"/>
      <c r="C9" s="9"/>
      <c r="D9" s="9"/>
      <c r="E9" s="9"/>
      <c r="F9" s="9"/>
      <c r="G9" s="9"/>
      <c r="H9" s="10"/>
    </row>
    <row r="10" spans="1:8" s="80" customFormat="1" ht="15" customHeight="1">
      <c r="A10" s="31" t="s">
        <v>385</v>
      </c>
      <c r="B10" s="449" t="s">
        <v>386</v>
      </c>
      <c r="C10" s="450"/>
      <c r="D10" s="431"/>
      <c r="E10" s="32" t="s">
        <v>85</v>
      </c>
      <c r="F10" s="32" t="s">
        <v>387</v>
      </c>
      <c r="G10" s="32" t="s">
        <v>86</v>
      </c>
      <c r="H10" s="33" t="s">
        <v>388</v>
      </c>
    </row>
    <row r="11" spans="1:8" ht="15">
      <c r="A11" s="4"/>
      <c r="B11" s="426"/>
      <c r="C11" s="432"/>
      <c r="D11" s="427"/>
      <c r="E11" s="4"/>
      <c r="F11" s="170"/>
      <c r="G11" s="73"/>
      <c r="H11" s="6">
        <f>F11*G11</f>
        <v>0</v>
      </c>
    </row>
    <row r="12" spans="1:8" ht="15">
      <c r="A12" s="4"/>
      <c r="B12" s="426"/>
      <c r="C12" s="432"/>
      <c r="D12" s="427"/>
      <c r="E12" s="4"/>
      <c r="F12" s="170"/>
      <c r="G12" s="73"/>
      <c r="H12" s="6">
        <f t="shared" ref="H12:H16" si="0">F12*G12</f>
        <v>0</v>
      </c>
    </row>
    <row r="13" spans="1:8" ht="15">
      <c r="A13" s="4"/>
      <c r="B13" s="426"/>
      <c r="C13" s="432"/>
      <c r="D13" s="427"/>
      <c r="E13" s="4"/>
      <c r="F13" s="170"/>
      <c r="G13" s="73"/>
      <c r="H13" s="6">
        <f t="shared" si="0"/>
        <v>0</v>
      </c>
    </row>
    <row r="14" spans="1:8" ht="15">
      <c r="A14" s="4"/>
      <c r="B14" s="433"/>
      <c r="C14" s="434"/>
      <c r="D14" s="435"/>
      <c r="E14" s="4"/>
      <c r="F14" s="170"/>
      <c r="G14" s="73"/>
      <c r="H14" s="6">
        <f t="shared" si="0"/>
        <v>0</v>
      </c>
    </row>
    <row r="15" spans="1:8" ht="15">
      <c r="A15" s="4"/>
      <c r="B15" s="433"/>
      <c r="C15" s="434"/>
      <c r="D15" s="435"/>
      <c r="E15" s="4"/>
      <c r="F15" s="170"/>
      <c r="G15" s="73"/>
      <c r="H15" s="6">
        <f t="shared" si="0"/>
        <v>0</v>
      </c>
    </row>
    <row r="16" spans="1:8" ht="15">
      <c r="A16" s="4"/>
      <c r="B16" s="436"/>
      <c r="C16" s="437"/>
      <c r="D16" s="438"/>
      <c r="E16" s="5"/>
      <c r="F16" s="170"/>
      <c r="G16" s="73"/>
      <c r="H16" s="6">
        <f t="shared" si="0"/>
        <v>0</v>
      </c>
    </row>
    <row r="17" spans="1:8" ht="15.75">
      <c r="A17" s="37" t="s">
        <v>389</v>
      </c>
      <c r="B17" s="9"/>
      <c r="C17" s="38"/>
      <c r="D17" s="38"/>
      <c r="E17" s="38"/>
      <c r="F17" s="9"/>
      <c r="G17" s="9"/>
      <c r="H17" s="87">
        <f>SUM(H11:H16)</f>
        <v>0</v>
      </c>
    </row>
    <row r="18" spans="1:8">
      <c r="A18" s="8"/>
      <c r="B18" s="9"/>
      <c r="C18" s="9"/>
      <c r="D18" s="9"/>
      <c r="E18" s="9"/>
      <c r="F18" s="9"/>
      <c r="G18" s="9"/>
      <c r="H18" s="10"/>
    </row>
    <row r="19" spans="1:8" ht="15.75">
      <c r="A19" s="428" t="s">
        <v>6</v>
      </c>
      <c r="B19" s="429"/>
      <c r="C19" s="9"/>
      <c r="D19" s="9"/>
      <c r="E19" s="9"/>
      <c r="F19" s="9"/>
      <c r="G19" s="9"/>
      <c r="H19" s="10"/>
    </row>
    <row r="20" spans="1:8" ht="30" customHeight="1">
      <c r="A20" s="40" t="s">
        <v>385</v>
      </c>
      <c r="B20" s="430" t="s">
        <v>386</v>
      </c>
      <c r="C20" s="431"/>
      <c r="D20" s="32" t="s">
        <v>86</v>
      </c>
      <c r="E20" s="32" t="s">
        <v>390</v>
      </c>
      <c r="F20" s="32" t="s">
        <v>391</v>
      </c>
      <c r="G20" s="32" t="s">
        <v>392</v>
      </c>
      <c r="H20" s="33" t="s">
        <v>393</v>
      </c>
    </row>
    <row r="21" spans="1:8" s="81" customFormat="1" ht="15">
      <c r="A21" s="4"/>
      <c r="B21" s="455" t="s">
        <v>396</v>
      </c>
      <c r="C21" s="435"/>
      <c r="D21" s="73">
        <v>0</v>
      </c>
      <c r="E21" s="4" t="s">
        <v>397</v>
      </c>
      <c r="F21" s="170">
        <f>'1.1'!F21</f>
        <v>491355.26262931031</v>
      </c>
      <c r="G21" s="73">
        <v>0.7</v>
      </c>
      <c r="H21" s="92">
        <f>(D21*F21)/G21</f>
        <v>0</v>
      </c>
    </row>
    <row r="22" spans="1:8" s="81" customFormat="1" ht="15">
      <c r="A22" s="4"/>
      <c r="B22" s="455" t="s">
        <v>398</v>
      </c>
      <c r="C22" s="435"/>
      <c r="D22" s="73">
        <v>0</v>
      </c>
      <c r="E22" s="4" t="s">
        <v>397</v>
      </c>
      <c r="F22" s="170">
        <f>'1.1'!F22</f>
        <v>491355.26262931031</v>
      </c>
      <c r="G22" s="73">
        <v>0.7</v>
      </c>
      <c r="H22" s="92">
        <f t="shared" ref="H22:H33" si="1">(D22*F22)/G22</f>
        <v>0</v>
      </c>
    </row>
    <row r="23" spans="1:8" s="81" customFormat="1" ht="15">
      <c r="A23" s="4"/>
      <c r="B23" s="455" t="s">
        <v>399</v>
      </c>
      <c r="C23" s="435"/>
      <c r="D23" s="73">
        <v>0</v>
      </c>
      <c r="E23" s="4" t="s">
        <v>397</v>
      </c>
      <c r="F23" s="170">
        <f>'1.1'!F23</f>
        <v>316219.23517241376</v>
      </c>
      <c r="G23" s="73">
        <v>5</v>
      </c>
      <c r="H23" s="92">
        <f t="shared" si="1"/>
        <v>0</v>
      </c>
    </row>
    <row r="24" spans="1:8" s="81" customFormat="1" ht="15">
      <c r="A24" s="4"/>
      <c r="B24" s="455" t="s">
        <v>400</v>
      </c>
      <c r="C24" s="435"/>
      <c r="D24" s="73">
        <v>1</v>
      </c>
      <c r="E24" s="4" t="s">
        <v>397</v>
      </c>
      <c r="F24" s="170">
        <f>'1.1'!F24</f>
        <v>301624.55599137931</v>
      </c>
      <c r="G24" s="73">
        <v>0.7</v>
      </c>
      <c r="H24" s="92">
        <f t="shared" si="1"/>
        <v>430892.22284482763</v>
      </c>
    </row>
    <row r="25" spans="1:8" s="81" customFormat="1" ht="15">
      <c r="A25" s="4"/>
      <c r="B25" s="455" t="s">
        <v>401</v>
      </c>
      <c r="C25" s="435"/>
      <c r="D25" s="73">
        <v>0</v>
      </c>
      <c r="E25" s="4" t="s">
        <v>397</v>
      </c>
      <c r="F25" s="170">
        <f>'1.1'!F25</f>
        <v>257840.51844827583</v>
      </c>
      <c r="G25" s="73">
        <v>0.7</v>
      </c>
      <c r="H25" s="92">
        <f t="shared" si="1"/>
        <v>0</v>
      </c>
    </row>
    <row r="26" spans="1:8" s="81" customFormat="1" ht="15">
      <c r="A26" s="4"/>
      <c r="B26" s="455" t="s">
        <v>402</v>
      </c>
      <c r="C26" s="435"/>
      <c r="D26" s="73">
        <v>3</v>
      </c>
      <c r="E26" s="4" t="s">
        <v>397</v>
      </c>
      <c r="F26" s="170">
        <f>'1.1'!F26</f>
        <v>199461.84262931033</v>
      </c>
      <c r="G26" s="73">
        <v>0.7</v>
      </c>
      <c r="H26" s="92">
        <f t="shared" si="1"/>
        <v>854836.46841133002</v>
      </c>
    </row>
    <row r="27" spans="1:8" s="81" customFormat="1" ht="15">
      <c r="A27" s="4"/>
      <c r="B27" s="455" t="s">
        <v>403</v>
      </c>
      <c r="C27" s="435"/>
      <c r="D27" s="73">
        <v>3</v>
      </c>
      <c r="E27" s="4" t="s">
        <v>397</v>
      </c>
      <c r="F27" s="170">
        <f>'1.1'!F27</f>
        <v>81158.643620689661</v>
      </c>
      <c r="G27" s="73">
        <v>0.7</v>
      </c>
      <c r="H27" s="92">
        <f t="shared" si="1"/>
        <v>347822.75837438431</v>
      </c>
    </row>
    <row r="28" spans="1:8" s="81" customFormat="1" ht="15">
      <c r="A28" s="4"/>
      <c r="B28" s="455" t="s">
        <v>404</v>
      </c>
      <c r="C28" s="435"/>
      <c r="D28" s="73">
        <v>3</v>
      </c>
      <c r="E28" s="4" t="s">
        <v>397</v>
      </c>
      <c r="F28" s="170">
        <f>'1.1'!F28</f>
        <v>184867.16344827582</v>
      </c>
      <c r="G28" s="73">
        <v>0.7</v>
      </c>
      <c r="H28" s="92">
        <f t="shared" si="1"/>
        <v>792287.84334975365</v>
      </c>
    </row>
    <row r="29" spans="1:8" s="81" customFormat="1" ht="15">
      <c r="A29" s="4"/>
      <c r="B29" s="455" t="s">
        <v>405</v>
      </c>
      <c r="C29" s="435"/>
      <c r="D29" s="73">
        <v>3</v>
      </c>
      <c r="E29" s="4" t="s">
        <v>397</v>
      </c>
      <c r="F29" s="170">
        <f>'1.1'!F29</f>
        <v>117645.32112068964</v>
      </c>
      <c r="G29" s="73">
        <v>13</v>
      </c>
      <c r="H29" s="92">
        <f t="shared" si="1"/>
        <v>27148.920258620688</v>
      </c>
    </row>
    <row r="30" spans="1:8" s="81" customFormat="1" ht="15">
      <c r="A30" s="4"/>
      <c r="B30" s="455" t="s">
        <v>406</v>
      </c>
      <c r="C30" s="435"/>
      <c r="D30" s="73">
        <v>0</v>
      </c>
      <c r="E30" s="4" t="s">
        <v>397</v>
      </c>
      <c r="F30" s="170">
        <f>'1.1'!F30</f>
        <v>184867.16344827582</v>
      </c>
      <c r="G30" s="73">
        <v>13</v>
      </c>
      <c r="H30" s="92">
        <f t="shared" si="1"/>
        <v>0</v>
      </c>
    </row>
    <row r="31" spans="1:8" s="81" customFormat="1" ht="15">
      <c r="A31" s="4"/>
      <c r="B31" s="455" t="s">
        <v>407</v>
      </c>
      <c r="C31" s="435"/>
      <c r="D31" s="73">
        <v>0</v>
      </c>
      <c r="E31" s="4" t="s">
        <v>397</v>
      </c>
      <c r="F31" s="170">
        <f>'1.1'!F31</f>
        <v>103050.68284482758</v>
      </c>
      <c r="G31" s="73">
        <v>0.7</v>
      </c>
      <c r="H31" s="92">
        <f t="shared" si="1"/>
        <v>0</v>
      </c>
    </row>
    <row r="32" spans="1:8" s="81" customFormat="1" ht="15">
      <c r="A32" s="4"/>
      <c r="B32" s="455" t="s">
        <v>408</v>
      </c>
      <c r="C32" s="435"/>
      <c r="D32" s="73">
        <v>1</v>
      </c>
      <c r="E32" s="4" t="s">
        <v>397</v>
      </c>
      <c r="F32" s="170">
        <f>'1.1'!F32</f>
        <v>177569.84431034481</v>
      </c>
      <c r="G32" s="73">
        <v>13</v>
      </c>
      <c r="H32" s="92">
        <f t="shared" si="1"/>
        <v>13659.218793103446</v>
      </c>
    </row>
    <row r="33" spans="1:8" s="81" customFormat="1" ht="15">
      <c r="A33" s="4"/>
      <c r="B33" s="455" t="s">
        <v>409</v>
      </c>
      <c r="C33" s="435"/>
      <c r="D33" s="74">
        <v>0</v>
      </c>
      <c r="E33" s="43" t="s">
        <v>397</v>
      </c>
      <c r="F33" s="170">
        <f>'1.1'!F33</f>
        <v>117646.13922413792</v>
      </c>
      <c r="G33" s="73">
        <v>0.7</v>
      </c>
      <c r="H33" s="92">
        <f t="shared" si="1"/>
        <v>0</v>
      </c>
    </row>
    <row r="34" spans="1:8" ht="15.75">
      <c r="A34" s="45" t="s">
        <v>410</v>
      </c>
      <c r="B34" s="9"/>
      <c r="C34" s="9"/>
      <c r="D34" s="9"/>
      <c r="E34" s="9"/>
      <c r="F34" s="9"/>
      <c r="G34" s="9"/>
      <c r="H34" s="87">
        <f>SUM(H21:H33)</f>
        <v>2466647.4320320198</v>
      </c>
    </row>
    <row r="35" spans="1:8">
      <c r="A35" s="8"/>
      <c r="B35" s="9"/>
      <c r="C35" s="9"/>
      <c r="D35" s="9"/>
      <c r="E35" s="9"/>
      <c r="F35" s="9"/>
      <c r="G35" s="9"/>
      <c r="H35" s="10"/>
    </row>
    <row r="36" spans="1:8" ht="15.75">
      <c r="A36" s="428" t="s">
        <v>7</v>
      </c>
      <c r="B36" s="429"/>
      <c r="C36" s="9"/>
      <c r="D36" s="9"/>
      <c r="E36" s="9"/>
      <c r="F36" s="9"/>
      <c r="G36" s="9"/>
      <c r="H36" s="10"/>
    </row>
    <row r="37" spans="1:8" ht="15.75">
      <c r="A37" s="40" t="s">
        <v>385</v>
      </c>
      <c r="B37" s="430" t="s">
        <v>386</v>
      </c>
      <c r="C37" s="431"/>
      <c r="D37" s="32" t="s">
        <v>86</v>
      </c>
      <c r="E37" s="32" t="s">
        <v>390</v>
      </c>
      <c r="F37" s="32" t="s">
        <v>411</v>
      </c>
      <c r="G37" s="32" t="s">
        <v>393</v>
      </c>
      <c r="H37" s="33" t="s">
        <v>412</v>
      </c>
    </row>
    <row r="38" spans="1:8" s="81" customFormat="1" ht="15">
      <c r="A38" s="46">
        <v>1</v>
      </c>
      <c r="B38" s="455" t="s">
        <v>413</v>
      </c>
      <c r="C38" s="435"/>
      <c r="D38" s="73">
        <v>1</v>
      </c>
      <c r="E38" s="47" t="s">
        <v>397</v>
      </c>
      <c r="F38" s="73">
        <v>1</v>
      </c>
      <c r="G38" s="170">
        <v>69701.16508838383</v>
      </c>
      <c r="H38" s="91">
        <f>(D38*G38)/F38</f>
        <v>69701.16508838383</v>
      </c>
    </row>
    <row r="39" spans="1:8" s="81" customFormat="1" ht="15" customHeight="1">
      <c r="A39" s="46">
        <v>2</v>
      </c>
      <c r="B39" s="455" t="s">
        <v>414</v>
      </c>
      <c r="C39" s="435"/>
      <c r="D39" s="73">
        <v>0</v>
      </c>
      <c r="E39" s="47" t="s">
        <v>397</v>
      </c>
      <c r="F39" s="73">
        <v>30</v>
      </c>
      <c r="G39" s="170">
        <v>2500000</v>
      </c>
      <c r="H39" s="91">
        <f t="shared" ref="H39:H50" si="2">(D39*G39)/F39</f>
        <v>0</v>
      </c>
    </row>
    <row r="40" spans="1:8" s="81" customFormat="1" ht="15">
      <c r="A40" s="46">
        <v>3</v>
      </c>
      <c r="B40" s="455" t="s">
        <v>415</v>
      </c>
      <c r="C40" s="435"/>
      <c r="D40" s="73">
        <v>0</v>
      </c>
      <c r="E40" s="47" t="s">
        <v>397</v>
      </c>
      <c r="F40" s="73">
        <v>0.7</v>
      </c>
      <c r="G40" s="170">
        <v>55509.259259259248</v>
      </c>
      <c r="H40" s="91">
        <f t="shared" si="2"/>
        <v>0</v>
      </c>
    </row>
    <row r="41" spans="1:8" s="81" customFormat="1" ht="15">
      <c r="A41" s="46">
        <v>4</v>
      </c>
      <c r="B41" s="455" t="s">
        <v>416</v>
      </c>
      <c r="C41" s="435"/>
      <c r="D41" s="73">
        <v>0</v>
      </c>
      <c r="E41" s="47" t="s">
        <v>397</v>
      </c>
      <c r="F41" s="73">
        <v>13</v>
      </c>
      <c r="G41" s="170">
        <v>1000000</v>
      </c>
      <c r="H41" s="91">
        <f t="shared" si="2"/>
        <v>0</v>
      </c>
    </row>
    <row r="42" spans="1:8" s="81" customFormat="1" ht="15">
      <c r="A42" s="46">
        <v>5</v>
      </c>
      <c r="B42" s="455" t="s">
        <v>417</v>
      </c>
      <c r="C42" s="435"/>
      <c r="D42" s="73">
        <v>0</v>
      </c>
      <c r="E42" s="47" t="s">
        <v>397</v>
      </c>
      <c r="F42" s="73">
        <v>1</v>
      </c>
      <c r="G42" s="170">
        <v>120000</v>
      </c>
      <c r="H42" s="91">
        <f t="shared" si="2"/>
        <v>0</v>
      </c>
    </row>
    <row r="43" spans="1:8" s="81" customFormat="1" ht="15">
      <c r="A43" s="46">
        <v>6</v>
      </c>
      <c r="B43" s="455" t="s">
        <v>418</v>
      </c>
      <c r="C43" s="435"/>
      <c r="D43" s="73">
        <v>0</v>
      </c>
      <c r="E43" s="47" t="s">
        <v>419</v>
      </c>
      <c r="F43" s="73">
        <v>1</v>
      </c>
      <c r="G43" s="170">
        <v>28500</v>
      </c>
      <c r="H43" s="91">
        <f t="shared" si="2"/>
        <v>0</v>
      </c>
    </row>
    <row r="44" spans="1:8" s="81" customFormat="1" ht="15">
      <c r="A44" s="46">
        <v>7</v>
      </c>
      <c r="B44" s="455" t="s">
        <v>420</v>
      </c>
      <c r="C44" s="435"/>
      <c r="D44" s="73">
        <v>0</v>
      </c>
      <c r="E44" s="47" t="s">
        <v>421</v>
      </c>
      <c r="F44" s="73">
        <v>1</v>
      </c>
      <c r="G44" s="170">
        <v>464100</v>
      </c>
      <c r="H44" s="91">
        <f t="shared" si="2"/>
        <v>0</v>
      </c>
    </row>
    <row r="45" spans="1:8" s="81" customFormat="1" ht="15">
      <c r="A45" s="46">
        <v>8</v>
      </c>
      <c r="B45" s="455" t="s">
        <v>422</v>
      </c>
      <c r="C45" s="435"/>
      <c r="D45" s="73">
        <v>1</v>
      </c>
      <c r="E45" s="47" t="s">
        <v>423</v>
      </c>
      <c r="F45" s="73">
        <v>0.7</v>
      </c>
      <c r="G45" s="170">
        <v>952380.95238095231</v>
      </c>
      <c r="H45" s="91">
        <f t="shared" si="2"/>
        <v>1360544.2176870748</v>
      </c>
    </row>
    <row r="46" spans="1:8" s="81" customFormat="1" ht="15">
      <c r="A46" s="46">
        <v>9</v>
      </c>
      <c r="B46" s="455" t="s">
        <v>424</v>
      </c>
      <c r="C46" s="435"/>
      <c r="D46" s="73">
        <v>0</v>
      </c>
      <c r="E46" s="47" t="s">
        <v>423</v>
      </c>
      <c r="F46" s="73">
        <v>1</v>
      </c>
      <c r="G46" s="170">
        <v>2700000</v>
      </c>
      <c r="H46" s="91">
        <f t="shared" si="2"/>
        <v>0</v>
      </c>
    </row>
    <row r="47" spans="1:8" s="81" customFormat="1" ht="15">
      <c r="A47" s="46">
        <v>10</v>
      </c>
      <c r="B47" s="455" t="s">
        <v>425</v>
      </c>
      <c r="C47" s="435"/>
      <c r="D47" s="73">
        <v>0</v>
      </c>
      <c r="E47" s="47" t="s">
        <v>423</v>
      </c>
      <c r="F47" s="73">
        <v>2</v>
      </c>
      <c r="G47" s="170">
        <v>3800000</v>
      </c>
      <c r="H47" s="91">
        <f t="shared" si="2"/>
        <v>0</v>
      </c>
    </row>
    <row r="48" spans="1:8" s="81" customFormat="1" ht="15">
      <c r="A48" s="46">
        <v>11</v>
      </c>
      <c r="B48" s="455" t="s">
        <v>426</v>
      </c>
      <c r="C48" s="435"/>
      <c r="D48" s="73">
        <v>0</v>
      </c>
      <c r="E48" s="47" t="s">
        <v>423</v>
      </c>
      <c r="F48" s="73">
        <v>1</v>
      </c>
      <c r="G48" s="170">
        <v>3200000</v>
      </c>
      <c r="H48" s="91">
        <f t="shared" si="2"/>
        <v>0</v>
      </c>
    </row>
    <row r="49" spans="1:8" s="81" customFormat="1" ht="15">
      <c r="A49" s="46">
        <v>12</v>
      </c>
      <c r="B49" s="455" t="s">
        <v>427</v>
      </c>
      <c r="C49" s="435"/>
      <c r="D49" s="73">
        <v>0</v>
      </c>
      <c r="E49" s="47" t="s">
        <v>423</v>
      </c>
      <c r="F49" s="73">
        <v>2</v>
      </c>
      <c r="G49" s="170">
        <v>2600000</v>
      </c>
      <c r="H49" s="91">
        <f t="shared" si="2"/>
        <v>0</v>
      </c>
    </row>
    <row r="50" spans="1:8" s="81" customFormat="1" ht="15">
      <c r="A50" s="50">
        <v>13</v>
      </c>
      <c r="B50" s="455" t="s">
        <v>428</v>
      </c>
      <c r="C50" s="435"/>
      <c r="D50" s="73">
        <v>0</v>
      </c>
      <c r="E50" s="51" t="s">
        <v>397</v>
      </c>
      <c r="F50" s="73">
        <v>1</v>
      </c>
      <c r="G50" s="170">
        <v>4500000</v>
      </c>
      <c r="H50" s="91">
        <f t="shared" si="2"/>
        <v>0</v>
      </c>
    </row>
    <row r="51" spans="1:8" s="81" customFormat="1" ht="15.75">
      <c r="A51" s="53" t="s">
        <v>429</v>
      </c>
      <c r="B51" s="9"/>
      <c r="C51" s="38"/>
      <c r="D51" s="38"/>
      <c r="E51" s="38"/>
      <c r="F51" s="9"/>
      <c r="G51" s="9"/>
      <c r="H51" s="88">
        <f>SUM(H38:H50)</f>
        <v>1430245.3827754585</v>
      </c>
    </row>
    <row r="52" spans="1:8">
      <c r="A52" s="8"/>
      <c r="B52" s="9"/>
      <c r="C52" s="9"/>
      <c r="D52" s="54"/>
      <c r="E52" s="54"/>
      <c r="F52" s="54"/>
      <c r="G52" s="54"/>
      <c r="H52" s="10"/>
    </row>
    <row r="53" spans="1:8" ht="15.75">
      <c r="A53" s="428" t="s">
        <v>8</v>
      </c>
      <c r="B53" s="429"/>
      <c r="C53" s="9"/>
      <c r="D53" s="54"/>
      <c r="E53" s="54"/>
      <c r="F53" s="54"/>
      <c r="G53" s="54"/>
      <c r="H53" s="10"/>
    </row>
    <row r="54" spans="1:8" ht="15.75">
      <c r="A54" s="40" t="s">
        <v>385</v>
      </c>
      <c r="B54" s="430" t="s">
        <v>386</v>
      </c>
      <c r="C54" s="431"/>
      <c r="D54" s="55" t="s">
        <v>390</v>
      </c>
      <c r="E54" s="55" t="s">
        <v>86</v>
      </c>
      <c r="F54" s="55" t="s">
        <v>430</v>
      </c>
      <c r="G54" s="55" t="s">
        <v>431</v>
      </c>
      <c r="H54" s="33" t="s">
        <v>393</v>
      </c>
    </row>
    <row r="55" spans="1:8" s="81" customFormat="1" ht="15">
      <c r="A55" s="46">
        <v>1</v>
      </c>
      <c r="B55" s="455" t="s">
        <v>432</v>
      </c>
      <c r="C55" s="435"/>
      <c r="D55" s="56" t="s">
        <v>397</v>
      </c>
      <c r="E55" s="73">
        <v>2</v>
      </c>
      <c r="F55" s="170">
        <v>210000</v>
      </c>
      <c r="G55" s="73">
        <v>1</v>
      </c>
      <c r="H55" s="92">
        <f>(E55*F55)/G55</f>
        <v>420000</v>
      </c>
    </row>
    <row r="56" spans="1:8" s="81" customFormat="1" ht="15">
      <c r="A56" s="46">
        <v>2</v>
      </c>
      <c r="B56" s="455" t="s">
        <v>433</v>
      </c>
      <c r="C56" s="435"/>
      <c r="D56" s="57" t="s">
        <v>434</v>
      </c>
      <c r="E56" s="73">
        <v>0</v>
      </c>
      <c r="F56" s="170">
        <v>410150.85714285716</v>
      </c>
      <c r="G56" s="73">
        <v>1</v>
      </c>
      <c r="H56" s="92">
        <f t="shared" ref="H56:H57" si="3">(E56*F56)/G56</f>
        <v>0</v>
      </c>
    </row>
    <row r="57" spans="1:8" s="81" customFormat="1" ht="15">
      <c r="A57" s="50">
        <v>3</v>
      </c>
      <c r="B57" s="455" t="s">
        <v>435</v>
      </c>
      <c r="C57" s="435"/>
      <c r="D57" s="58" t="s">
        <v>434</v>
      </c>
      <c r="E57" s="73">
        <v>0</v>
      </c>
      <c r="F57" s="170">
        <v>500000</v>
      </c>
      <c r="G57" s="73">
        <v>0.7</v>
      </c>
      <c r="H57" s="92">
        <f t="shared" si="3"/>
        <v>0</v>
      </c>
    </row>
    <row r="58" spans="1:8" ht="15.75">
      <c r="A58" s="45" t="s">
        <v>436</v>
      </c>
      <c r="B58" s="9"/>
      <c r="C58" s="38"/>
      <c r="D58" s="38"/>
      <c r="E58" s="38"/>
      <c r="F58" s="9"/>
      <c r="G58" s="9"/>
      <c r="H58" s="87">
        <f>SUM(H55:H57)</f>
        <v>420000</v>
      </c>
    </row>
    <row r="59" spans="1:8">
      <c r="A59" s="59"/>
      <c r="B59" s="9"/>
      <c r="C59" s="9"/>
      <c r="D59" s="9"/>
      <c r="E59" s="38"/>
      <c r="F59" s="9"/>
      <c r="G59" s="9"/>
      <c r="H59" s="10"/>
    </row>
    <row r="60" spans="1:8" ht="15.75">
      <c r="A60" s="428" t="s">
        <v>9</v>
      </c>
      <c r="B60" s="429"/>
      <c r="C60" s="60"/>
      <c r="D60" s="61"/>
      <c r="E60" s="62"/>
      <c r="F60" s="63"/>
      <c r="G60" s="64"/>
      <c r="H60" s="10"/>
    </row>
    <row r="61" spans="1:8" ht="15.75">
      <c r="A61" s="40" t="s">
        <v>385</v>
      </c>
      <c r="B61" s="430" t="s">
        <v>386</v>
      </c>
      <c r="C61" s="431"/>
      <c r="D61" s="55" t="s">
        <v>86</v>
      </c>
      <c r="E61" s="55" t="s">
        <v>390</v>
      </c>
      <c r="F61" s="55" t="s">
        <v>431</v>
      </c>
      <c r="G61" s="55" t="s">
        <v>430</v>
      </c>
      <c r="H61" s="33" t="s">
        <v>393</v>
      </c>
    </row>
    <row r="62" spans="1:8" ht="15">
      <c r="A62" s="46">
        <v>1</v>
      </c>
      <c r="B62" s="422" t="s">
        <v>437</v>
      </c>
      <c r="C62" s="423"/>
      <c r="D62" s="73">
        <v>0</v>
      </c>
      <c r="E62" s="47" t="s">
        <v>423</v>
      </c>
      <c r="F62" s="73">
        <v>0.7</v>
      </c>
      <c r="G62" s="170">
        <v>70000</v>
      </c>
      <c r="H62" s="91">
        <f>(D62*G62)/F62</f>
        <v>0</v>
      </c>
    </row>
    <row r="63" spans="1:8" ht="15">
      <c r="A63" s="46">
        <v>2</v>
      </c>
      <c r="B63" s="422" t="s">
        <v>438</v>
      </c>
      <c r="C63" s="423"/>
      <c r="D63" s="73">
        <v>0</v>
      </c>
      <c r="E63" s="47" t="s">
        <v>423</v>
      </c>
      <c r="F63" s="73">
        <v>13</v>
      </c>
      <c r="G63" s="170">
        <v>45000</v>
      </c>
      <c r="H63" s="91">
        <f t="shared" ref="H63:H64" si="4">(D63*G63)/F63</f>
        <v>0</v>
      </c>
    </row>
    <row r="64" spans="1:8" ht="15">
      <c r="A64" s="50">
        <v>3</v>
      </c>
      <c r="B64" s="424" t="s">
        <v>439</v>
      </c>
      <c r="C64" s="425"/>
      <c r="D64" s="73">
        <v>0</v>
      </c>
      <c r="E64" s="51" t="s">
        <v>423</v>
      </c>
      <c r="F64" s="73">
        <v>13</v>
      </c>
      <c r="G64" s="170">
        <v>20000</v>
      </c>
      <c r="H64" s="91">
        <f t="shared" si="4"/>
        <v>0</v>
      </c>
    </row>
    <row r="65" spans="1:8" ht="15.75">
      <c r="A65" s="45" t="s">
        <v>440</v>
      </c>
      <c r="B65" s="9"/>
      <c r="C65" s="38"/>
      <c r="D65" s="54"/>
      <c r="E65" s="54"/>
      <c r="F65" s="54"/>
      <c r="G65" s="54"/>
      <c r="H65" s="87">
        <f>SUM(H62:H64)</f>
        <v>0</v>
      </c>
    </row>
    <row r="66" spans="1:8">
      <c r="A66" s="59"/>
      <c r="B66" s="9"/>
      <c r="C66" s="9"/>
      <c r="D66" s="9"/>
      <c r="E66" s="65"/>
      <c r="F66" s="9"/>
      <c r="G66" s="9"/>
      <c r="H66" s="10"/>
    </row>
    <row r="67" spans="1:8" ht="15.75">
      <c r="A67" s="66" t="s">
        <v>441</v>
      </c>
      <c r="B67" s="9"/>
      <c r="C67" s="9"/>
      <c r="D67" s="9"/>
      <c r="E67" s="9"/>
      <c r="F67" s="9"/>
      <c r="G67" s="9"/>
      <c r="H67" s="86">
        <f>SUM(H65,H58,H51,H34,H17)</f>
        <v>4316892.8148074783</v>
      </c>
    </row>
    <row r="68" spans="1:8">
      <c r="A68" s="8"/>
      <c r="B68" s="9"/>
      <c r="C68" s="9"/>
      <c r="D68" s="9"/>
      <c r="E68" s="9"/>
      <c r="F68" s="9"/>
      <c r="G68" s="9"/>
      <c r="H68" s="10"/>
    </row>
    <row r="69" spans="1:8" ht="16.5" thickBot="1">
      <c r="A69" s="67" t="s">
        <v>442</v>
      </c>
      <c r="B69" s="25"/>
      <c r="C69" s="68">
        <v>0</v>
      </c>
      <c r="D69" s="25"/>
      <c r="E69" s="25"/>
      <c r="F69" s="25"/>
      <c r="G69" s="25"/>
      <c r="H69" s="69">
        <v>0</v>
      </c>
    </row>
    <row r="70" spans="1:8" ht="15.75" thickTop="1">
      <c r="A70" s="70" t="s">
        <v>443</v>
      </c>
      <c r="B70" s="28"/>
      <c r="C70" s="71">
        <v>0</v>
      </c>
      <c r="D70" s="28"/>
      <c r="E70" s="28"/>
      <c r="F70" s="28"/>
      <c r="G70" s="28"/>
      <c r="H70" s="72">
        <v>0</v>
      </c>
    </row>
    <row r="71" spans="1:8">
      <c r="A71" s="8"/>
      <c r="B71" s="9"/>
      <c r="C71" s="9"/>
      <c r="D71" s="9"/>
      <c r="E71" s="9"/>
      <c r="F71" s="9"/>
      <c r="G71" s="9"/>
      <c r="H71" s="10"/>
    </row>
    <row r="72" spans="1:8" ht="15.75">
      <c r="A72" s="59" t="s">
        <v>444</v>
      </c>
      <c r="B72" s="9"/>
      <c r="C72" s="9"/>
      <c r="D72" s="9"/>
      <c r="E72" s="9"/>
      <c r="F72" s="9"/>
      <c r="G72" s="9"/>
      <c r="H72" s="39">
        <v>0</v>
      </c>
    </row>
    <row r="73" spans="1:8" ht="13.5" thickBot="1">
      <c r="A73" s="24"/>
      <c r="B73" s="25"/>
      <c r="C73" s="25"/>
      <c r="D73" s="25"/>
      <c r="E73" s="25"/>
      <c r="F73" s="25"/>
      <c r="G73" s="25"/>
      <c r="H73" s="26"/>
    </row>
    <row r="74" spans="1:8" ht="13.5" thickTop="1"/>
    <row r="75" spans="1:8">
      <c r="A75" s="3"/>
      <c r="H75" s="2"/>
    </row>
  </sheetData>
  <mergeCells count="50">
    <mergeCell ref="B12:D12"/>
    <mergeCell ref="A1:H1"/>
    <mergeCell ref="A2:H2"/>
    <mergeCell ref="B6:G6"/>
    <mergeCell ref="B10:D10"/>
    <mergeCell ref="B11:D11"/>
    <mergeCell ref="B26:C26"/>
    <mergeCell ref="B13:D13"/>
    <mergeCell ref="B14:D14"/>
    <mergeCell ref="B15:D15"/>
    <mergeCell ref="B16:D16"/>
    <mergeCell ref="A19:B19"/>
    <mergeCell ref="B20:C20"/>
    <mergeCell ref="B21:C21"/>
    <mergeCell ref="B22:C22"/>
    <mergeCell ref="B23:C23"/>
    <mergeCell ref="B24:C24"/>
    <mergeCell ref="B25:C25"/>
    <mergeCell ref="B40:C40"/>
    <mergeCell ref="B27:C27"/>
    <mergeCell ref="B28:C28"/>
    <mergeCell ref="B29:C29"/>
    <mergeCell ref="B30:C30"/>
    <mergeCell ref="B31:C31"/>
    <mergeCell ref="B32:C32"/>
    <mergeCell ref="B33:C33"/>
    <mergeCell ref="A36:B36"/>
    <mergeCell ref="B37:C37"/>
    <mergeCell ref="B38:C38"/>
    <mergeCell ref="B39:C39"/>
    <mergeCell ref="B54:C54"/>
    <mergeCell ref="B41:C41"/>
    <mergeCell ref="B42:C42"/>
    <mergeCell ref="B43:C43"/>
    <mergeCell ref="B44:C44"/>
    <mergeCell ref="B45:C45"/>
    <mergeCell ref="B46:C46"/>
    <mergeCell ref="B47:C47"/>
    <mergeCell ref="B48:C48"/>
    <mergeCell ref="B49:C49"/>
    <mergeCell ref="B50:C50"/>
    <mergeCell ref="A53:B53"/>
    <mergeCell ref="B63:C63"/>
    <mergeCell ref="B64:C64"/>
    <mergeCell ref="B55:C55"/>
    <mergeCell ref="B56:C56"/>
    <mergeCell ref="B57:C57"/>
    <mergeCell ref="A60:B60"/>
    <mergeCell ref="B61:C61"/>
    <mergeCell ref="B62:C62"/>
  </mergeCells>
  <conditionalFormatting sqref="B62:B64">
    <cfRule type="expression" dxfId="148" priority="1">
      <formula>H62&gt;0</formula>
    </cfRule>
  </conditionalFormatting>
  <conditionalFormatting sqref="C62:C64">
    <cfRule type="expression" dxfId="147" priority="2">
      <formula>#REF!&gt;0</formula>
    </cfRule>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9">
    <tabColor rgb="FF00B050"/>
  </sheetPr>
  <dimension ref="A1:H75"/>
  <sheetViews>
    <sheetView topLeftCell="A16" workbookViewId="0">
      <selection activeCell="D32" sqref="D32"/>
    </sheetView>
  </sheetViews>
  <sheetFormatPr baseColWidth="10" defaultColWidth="11.42578125" defaultRowHeight="12.75"/>
  <cols>
    <col min="1" max="1" width="22.42578125" style="79" customWidth="1"/>
    <col min="2" max="2" width="34.140625" style="79" customWidth="1"/>
    <col min="3" max="3" width="16.140625" style="79" customWidth="1"/>
    <col min="4" max="4" width="19.140625" style="79" customWidth="1"/>
    <col min="5" max="5" width="17.28515625" style="79" bestFit="1" customWidth="1"/>
    <col min="6" max="6" width="18.42578125" style="79" customWidth="1"/>
    <col min="7" max="7" width="23.7109375" style="79" customWidth="1"/>
    <col min="8" max="8" width="21.5703125" style="79" customWidth="1"/>
    <col min="9" max="16384" width="11.42578125" style="79"/>
  </cols>
  <sheetData>
    <row r="1" spans="1:8" ht="16.149999999999999" customHeight="1" thickTop="1">
      <c r="A1" s="441" t="s">
        <v>453</v>
      </c>
      <c r="B1" s="442"/>
      <c r="C1" s="442"/>
      <c r="D1" s="442"/>
      <c r="E1" s="442"/>
      <c r="F1" s="442"/>
      <c r="G1" s="442"/>
      <c r="H1" s="443"/>
    </row>
    <row r="2" spans="1:8" ht="15.75">
      <c r="A2" s="444" t="s">
        <v>378</v>
      </c>
      <c r="B2" s="445"/>
      <c r="C2" s="445"/>
      <c r="D2" s="445"/>
      <c r="E2" s="445"/>
      <c r="F2" s="445"/>
      <c r="G2" s="445"/>
      <c r="H2" s="446"/>
    </row>
    <row r="3" spans="1:8">
      <c r="A3" s="8"/>
      <c r="B3" s="9"/>
      <c r="C3" s="9"/>
      <c r="D3" s="9"/>
      <c r="E3" s="9"/>
      <c r="F3" s="9"/>
      <c r="G3" s="9"/>
      <c r="H3" s="10"/>
    </row>
    <row r="4" spans="1:8" ht="15.75">
      <c r="A4" s="11" t="s">
        <v>379</v>
      </c>
      <c r="B4" s="12" t="s">
        <v>24</v>
      </c>
      <c r="C4" s="13"/>
      <c r="D4" s="14"/>
      <c r="E4" s="15" t="s">
        <v>380</v>
      </c>
      <c r="F4" s="16">
        <f>H67</f>
        <v>372676.45491597004</v>
      </c>
      <c r="G4" s="13" t="s">
        <v>381</v>
      </c>
      <c r="H4" s="17" t="s">
        <v>382</v>
      </c>
    </row>
    <row r="5" spans="1:8" ht="12" customHeight="1">
      <c r="A5" s="18"/>
      <c r="B5" s="19"/>
      <c r="C5" s="13"/>
      <c r="D5" s="20"/>
      <c r="E5" s="15"/>
      <c r="F5" s="21"/>
      <c r="G5" s="13"/>
      <c r="H5" s="22"/>
    </row>
    <row r="6" spans="1:8" ht="15.6" customHeight="1">
      <c r="A6" s="18" t="s">
        <v>383</v>
      </c>
      <c r="B6" s="447" t="str">
        <f>A1</f>
        <v>TRANSPORTE DE POSTE 14 MTS M.T. RURAL DE BODEGA A SITIO CERCANO</v>
      </c>
      <c r="C6" s="447"/>
      <c r="D6" s="447"/>
      <c r="E6" s="447"/>
      <c r="F6" s="447"/>
      <c r="G6" s="448"/>
      <c r="H6" s="23" t="s">
        <v>384</v>
      </c>
    </row>
    <row r="7" spans="1:8" ht="13.5" thickBot="1">
      <c r="A7" s="24"/>
      <c r="B7" s="25"/>
      <c r="C7" s="25"/>
      <c r="D7" s="25"/>
      <c r="E7" s="25"/>
      <c r="F7" s="25"/>
      <c r="G7" s="25"/>
      <c r="H7" s="26"/>
    </row>
    <row r="8" spans="1:8" ht="13.5" thickTop="1">
      <c r="A8" s="27"/>
      <c r="B8" s="28"/>
      <c r="C8" s="28"/>
      <c r="D8" s="28"/>
      <c r="E8" s="28"/>
      <c r="F8" s="28"/>
      <c r="G8" s="28"/>
      <c r="H8" s="29"/>
    </row>
    <row r="9" spans="1:8" ht="15.75">
      <c r="A9" s="30" t="s">
        <v>5</v>
      </c>
      <c r="B9" s="9"/>
      <c r="C9" s="9"/>
      <c r="D9" s="9"/>
      <c r="E9" s="9"/>
      <c r="F9" s="9"/>
      <c r="G9" s="9"/>
      <c r="H9" s="10"/>
    </row>
    <row r="10" spans="1:8" s="80" customFormat="1" ht="15" customHeight="1">
      <c r="A10" s="31" t="s">
        <v>385</v>
      </c>
      <c r="B10" s="449" t="s">
        <v>386</v>
      </c>
      <c r="C10" s="450"/>
      <c r="D10" s="431"/>
      <c r="E10" s="32" t="s">
        <v>85</v>
      </c>
      <c r="F10" s="32" t="s">
        <v>387</v>
      </c>
      <c r="G10" s="32" t="s">
        <v>86</v>
      </c>
      <c r="H10" s="33" t="s">
        <v>388</v>
      </c>
    </row>
    <row r="11" spans="1:8" ht="15">
      <c r="A11" s="4"/>
      <c r="B11" s="426"/>
      <c r="C11" s="432"/>
      <c r="D11" s="427"/>
      <c r="E11" s="4"/>
      <c r="F11" s="170"/>
      <c r="G11" s="73"/>
      <c r="H11" s="6">
        <f>F11*G11</f>
        <v>0</v>
      </c>
    </row>
    <row r="12" spans="1:8" ht="15">
      <c r="A12" s="4"/>
      <c r="B12" s="426"/>
      <c r="C12" s="432"/>
      <c r="D12" s="427"/>
      <c r="E12" s="4"/>
      <c r="F12" s="170"/>
      <c r="G12" s="73"/>
      <c r="H12" s="6">
        <f t="shared" ref="H12:H16" si="0">F12*G12</f>
        <v>0</v>
      </c>
    </row>
    <row r="13" spans="1:8" ht="15">
      <c r="A13" s="4"/>
      <c r="B13" s="426"/>
      <c r="C13" s="432"/>
      <c r="D13" s="427"/>
      <c r="E13" s="4"/>
      <c r="F13" s="170"/>
      <c r="G13" s="73"/>
      <c r="H13" s="6">
        <f t="shared" si="0"/>
        <v>0</v>
      </c>
    </row>
    <row r="14" spans="1:8" ht="15">
      <c r="A14" s="4"/>
      <c r="B14" s="433"/>
      <c r="C14" s="434"/>
      <c r="D14" s="435"/>
      <c r="E14" s="4"/>
      <c r="F14" s="170"/>
      <c r="G14" s="73"/>
      <c r="H14" s="6">
        <f t="shared" si="0"/>
        <v>0</v>
      </c>
    </row>
    <row r="15" spans="1:8" ht="15">
      <c r="A15" s="4"/>
      <c r="B15" s="433"/>
      <c r="C15" s="434"/>
      <c r="D15" s="435"/>
      <c r="E15" s="4"/>
      <c r="F15" s="170"/>
      <c r="G15" s="73"/>
      <c r="H15" s="6">
        <f t="shared" si="0"/>
        <v>0</v>
      </c>
    </row>
    <row r="16" spans="1:8" ht="15">
      <c r="A16" s="4"/>
      <c r="B16" s="436"/>
      <c r="C16" s="437"/>
      <c r="D16" s="438"/>
      <c r="E16" s="5"/>
      <c r="F16" s="170"/>
      <c r="G16" s="73"/>
      <c r="H16" s="6">
        <f t="shared" si="0"/>
        <v>0</v>
      </c>
    </row>
    <row r="17" spans="1:8" ht="15.75">
      <c r="A17" s="37" t="s">
        <v>389</v>
      </c>
      <c r="B17" s="9"/>
      <c r="C17" s="38"/>
      <c r="D17" s="38"/>
      <c r="E17" s="38"/>
      <c r="F17" s="9"/>
      <c r="G17" s="9"/>
      <c r="H17" s="87">
        <f>SUM(H11:H16)</f>
        <v>0</v>
      </c>
    </row>
    <row r="18" spans="1:8">
      <c r="A18" s="8"/>
      <c r="B18" s="9"/>
      <c r="C18" s="9"/>
      <c r="D18" s="9"/>
      <c r="E18" s="9"/>
      <c r="F18" s="9"/>
      <c r="G18" s="9"/>
      <c r="H18" s="10"/>
    </row>
    <row r="19" spans="1:8" ht="15.75">
      <c r="A19" s="428" t="s">
        <v>6</v>
      </c>
      <c r="B19" s="429"/>
      <c r="C19" s="9"/>
      <c r="D19" s="9"/>
      <c r="E19" s="9"/>
      <c r="F19" s="9"/>
      <c r="G19" s="9"/>
      <c r="H19" s="10"/>
    </row>
    <row r="20" spans="1:8" ht="30" customHeight="1">
      <c r="A20" s="40" t="s">
        <v>385</v>
      </c>
      <c r="B20" s="430" t="s">
        <v>386</v>
      </c>
      <c r="C20" s="431"/>
      <c r="D20" s="32" t="s">
        <v>86</v>
      </c>
      <c r="E20" s="32" t="s">
        <v>390</v>
      </c>
      <c r="F20" s="32" t="s">
        <v>391</v>
      </c>
      <c r="G20" s="32" t="s">
        <v>392</v>
      </c>
      <c r="H20" s="33" t="s">
        <v>393</v>
      </c>
    </row>
    <row r="21" spans="1:8" s="81" customFormat="1" ht="15">
      <c r="A21" s="4"/>
      <c r="B21" s="455" t="s">
        <v>396</v>
      </c>
      <c r="C21" s="435"/>
      <c r="D21" s="73">
        <v>0</v>
      </c>
      <c r="E21" s="4" t="s">
        <v>397</v>
      </c>
      <c r="F21" s="170">
        <f>'1.1'!F21</f>
        <v>491355.26262931031</v>
      </c>
      <c r="G21" s="73">
        <v>8</v>
      </c>
      <c r="H21" s="92">
        <f>(D21*F21)/G21</f>
        <v>0</v>
      </c>
    </row>
    <row r="22" spans="1:8" s="81" customFormat="1" ht="15">
      <c r="A22" s="4"/>
      <c r="B22" s="455" t="s">
        <v>398</v>
      </c>
      <c r="C22" s="435"/>
      <c r="D22" s="73">
        <v>0</v>
      </c>
      <c r="E22" s="4" t="s">
        <v>397</v>
      </c>
      <c r="F22" s="170">
        <f>'1.1'!F22</f>
        <v>491355.26262931031</v>
      </c>
      <c r="G22" s="73">
        <v>8</v>
      </c>
      <c r="H22" s="92">
        <f t="shared" ref="H22:H33" si="1">(D22*F22)/G22</f>
        <v>0</v>
      </c>
    </row>
    <row r="23" spans="1:8" s="81" customFormat="1" ht="15">
      <c r="A23" s="4"/>
      <c r="B23" s="455" t="s">
        <v>399</v>
      </c>
      <c r="C23" s="435"/>
      <c r="D23" s="73">
        <v>0</v>
      </c>
      <c r="E23" s="4" t="s">
        <v>397</v>
      </c>
      <c r="F23" s="170">
        <f>'1.1'!F23</f>
        <v>316219.23517241376</v>
      </c>
      <c r="G23" s="73">
        <v>5</v>
      </c>
      <c r="H23" s="92">
        <f t="shared" si="1"/>
        <v>0</v>
      </c>
    </row>
    <row r="24" spans="1:8" s="81" customFormat="1" ht="15">
      <c r="A24" s="4"/>
      <c r="B24" s="455" t="s">
        <v>400</v>
      </c>
      <c r="C24" s="435"/>
      <c r="D24" s="73">
        <v>0</v>
      </c>
      <c r="E24" s="4" t="s">
        <v>397</v>
      </c>
      <c r="F24" s="170">
        <f>'1.1'!F24</f>
        <v>301624.55599137931</v>
      </c>
      <c r="G24" s="73">
        <v>8</v>
      </c>
      <c r="H24" s="92">
        <f t="shared" si="1"/>
        <v>0</v>
      </c>
    </row>
    <row r="25" spans="1:8" s="81" customFormat="1" ht="15">
      <c r="A25" s="4"/>
      <c r="B25" s="455" t="s">
        <v>401</v>
      </c>
      <c r="C25" s="435"/>
      <c r="D25" s="73">
        <v>0</v>
      </c>
      <c r="E25" s="4" t="s">
        <v>397</v>
      </c>
      <c r="F25" s="170">
        <f>'1.1'!F25</f>
        <v>257840.51844827583</v>
      </c>
      <c r="G25" s="73">
        <v>8</v>
      </c>
      <c r="H25" s="92">
        <f t="shared" si="1"/>
        <v>0</v>
      </c>
    </row>
    <row r="26" spans="1:8" s="81" customFormat="1" ht="15">
      <c r="A26" s="4"/>
      <c r="B26" s="455" t="s">
        <v>402</v>
      </c>
      <c r="C26" s="435"/>
      <c r="D26" s="73">
        <v>0</v>
      </c>
      <c r="E26" s="4" t="s">
        <v>397</v>
      </c>
      <c r="F26" s="170">
        <f>'1.1'!F26</f>
        <v>199461.84262931033</v>
      </c>
      <c r="G26" s="73">
        <v>8</v>
      </c>
      <c r="H26" s="92">
        <f t="shared" si="1"/>
        <v>0</v>
      </c>
    </row>
    <row r="27" spans="1:8" s="81" customFormat="1" ht="15">
      <c r="A27" s="4"/>
      <c r="B27" s="455" t="s">
        <v>403</v>
      </c>
      <c r="C27" s="435"/>
      <c r="D27" s="73">
        <v>0</v>
      </c>
      <c r="E27" s="4" t="s">
        <v>397</v>
      </c>
      <c r="F27" s="170">
        <f>'1.1'!F27</f>
        <v>81158.643620689661</v>
      </c>
      <c r="G27" s="73">
        <v>8</v>
      </c>
      <c r="H27" s="92">
        <f t="shared" si="1"/>
        <v>0</v>
      </c>
    </row>
    <row r="28" spans="1:8" s="81" customFormat="1" ht="15">
      <c r="A28" s="4"/>
      <c r="B28" s="455" t="s">
        <v>404</v>
      </c>
      <c r="C28" s="435"/>
      <c r="D28" s="73">
        <v>2</v>
      </c>
      <c r="E28" s="4" t="s">
        <v>397</v>
      </c>
      <c r="F28" s="170">
        <f>'1.1'!F28</f>
        <v>184867.16344827582</v>
      </c>
      <c r="G28" s="73">
        <v>8</v>
      </c>
      <c r="H28" s="92">
        <f t="shared" si="1"/>
        <v>46216.790862068956</v>
      </c>
    </row>
    <row r="29" spans="1:8" s="81" customFormat="1" ht="15">
      <c r="A29" s="4"/>
      <c r="B29" s="455" t="s">
        <v>405</v>
      </c>
      <c r="C29" s="435"/>
      <c r="D29" s="73">
        <v>2</v>
      </c>
      <c r="E29" s="4" t="s">
        <v>397</v>
      </c>
      <c r="F29" s="170">
        <f>'1.1'!F29</f>
        <v>117645.32112068964</v>
      </c>
      <c r="G29" s="73">
        <v>13</v>
      </c>
      <c r="H29" s="92">
        <f t="shared" si="1"/>
        <v>18099.28017241379</v>
      </c>
    </row>
    <row r="30" spans="1:8" s="81" customFormat="1" ht="15">
      <c r="A30" s="4"/>
      <c r="B30" s="455" t="s">
        <v>406</v>
      </c>
      <c r="C30" s="435"/>
      <c r="D30" s="73">
        <v>0</v>
      </c>
      <c r="E30" s="4" t="s">
        <v>397</v>
      </c>
      <c r="F30" s="170">
        <f>'1.1'!F30</f>
        <v>184867.16344827582</v>
      </c>
      <c r="G30" s="73">
        <v>13</v>
      </c>
      <c r="H30" s="92">
        <f t="shared" si="1"/>
        <v>0</v>
      </c>
    </row>
    <row r="31" spans="1:8" s="81" customFormat="1" ht="15">
      <c r="A31" s="4"/>
      <c r="B31" s="455" t="s">
        <v>407</v>
      </c>
      <c r="C31" s="435"/>
      <c r="D31" s="73">
        <v>0</v>
      </c>
      <c r="E31" s="4" t="s">
        <v>397</v>
      </c>
      <c r="F31" s="170">
        <f>'1.1'!F31</f>
        <v>103050.68284482758</v>
      </c>
      <c r="G31" s="73">
        <v>8</v>
      </c>
      <c r="H31" s="92">
        <f t="shared" si="1"/>
        <v>0</v>
      </c>
    </row>
    <row r="32" spans="1:8" s="81" customFormat="1" ht="15">
      <c r="A32" s="4"/>
      <c r="B32" s="455" t="s">
        <v>408</v>
      </c>
      <c r="C32" s="435"/>
      <c r="D32" s="73">
        <v>1</v>
      </c>
      <c r="E32" s="4" t="s">
        <v>397</v>
      </c>
      <c r="F32" s="170">
        <f>'1.1'!F32</f>
        <v>177569.84431034481</v>
      </c>
      <c r="G32" s="73">
        <v>13</v>
      </c>
      <c r="H32" s="92">
        <f t="shared" si="1"/>
        <v>13659.218793103446</v>
      </c>
    </row>
    <row r="33" spans="1:8" s="81" customFormat="1" ht="15">
      <c r="A33" s="4"/>
      <c r="B33" s="455" t="s">
        <v>409</v>
      </c>
      <c r="C33" s="435"/>
      <c r="D33" s="74">
        <v>0</v>
      </c>
      <c r="E33" s="43" t="s">
        <v>397</v>
      </c>
      <c r="F33" s="170">
        <f>'1.1'!F33</f>
        <v>117646.13922413792</v>
      </c>
      <c r="G33" s="73">
        <v>8</v>
      </c>
      <c r="H33" s="92">
        <f t="shared" si="1"/>
        <v>0</v>
      </c>
    </row>
    <row r="34" spans="1:8" ht="15.75">
      <c r="A34" s="45" t="s">
        <v>410</v>
      </c>
      <c r="B34" s="9"/>
      <c r="C34" s="9"/>
      <c r="D34" s="9"/>
      <c r="E34" s="9"/>
      <c r="F34" s="9"/>
      <c r="G34" s="9"/>
      <c r="H34" s="87">
        <f>SUM(H21:H33)</f>
        <v>77975.289827586195</v>
      </c>
    </row>
    <row r="35" spans="1:8">
      <c r="A35" s="8"/>
      <c r="B35" s="9"/>
      <c r="C35" s="9"/>
      <c r="D35" s="9"/>
      <c r="E35" s="9"/>
      <c r="F35" s="9"/>
      <c r="G35" s="9"/>
      <c r="H35" s="10"/>
    </row>
    <row r="36" spans="1:8" ht="15.75">
      <c r="A36" s="428" t="s">
        <v>7</v>
      </c>
      <c r="B36" s="429"/>
      <c r="C36" s="9"/>
      <c r="D36" s="9"/>
      <c r="E36" s="9"/>
      <c r="F36" s="9"/>
      <c r="G36" s="9"/>
      <c r="H36" s="10"/>
    </row>
    <row r="37" spans="1:8" ht="15.75">
      <c r="A37" s="40" t="s">
        <v>385</v>
      </c>
      <c r="B37" s="430" t="s">
        <v>386</v>
      </c>
      <c r="C37" s="431"/>
      <c r="D37" s="32" t="s">
        <v>86</v>
      </c>
      <c r="E37" s="32" t="s">
        <v>390</v>
      </c>
      <c r="F37" s="32" t="s">
        <v>411</v>
      </c>
      <c r="G37" s="32" t="s">
        <v>393</v>
      </c>
      <c r="H37" s="33" t="s">
        <v>412</v>
      </c>
    </row>
    <row r="38" spans="1:8" s="81" customFormat="1" ht="15">
      <c r="A38" s="46">
        <v>1</v>
      </c>
      <c r="B38" s="455" t="s">
        <v>413</v>
      </c>
      <c r="C38" s="435"/>
      <c r="D38" s="73">
        <v>1</v>
      </c>
      <c r="E38" s="47" t="s">
        <v>397</v>
      </c>
      <c r="F38" s="73">
        <v>1</v>
      </c>
      <c r="G38" s="170">
        <v>69701.16508838383</v>
      </c>
      <c r="H38" s="91">
        <f>(D38*G38)/F38</f>
        <v>69701.16508838383</v>
      </c>
    </row>
    <row r="39" spans="1:8" s="81" customFormat="1" ht="15" customHeight="1">
      <c r="A39" s="46">
        <v>2</v>
      </c>
      <c r="B39" s="455" t="s">
        <v>414</v>
      </c>
      <c r="C39" s="435"/>
      <c r="D39" s="73">
        <v>0</v>
      </c>
      <c r="E39" s="47" t="s">
        <v>397</v>
      </c>
      <c r="F39" s="73">
        <v>30</v>
      </c>
      <c r="G39" s="170">
        <v>2500000</v>
      </c>
      <c r="H39" s="91">
        <f t="shared" ref="H39:H50" si="2">(D39*G39)/F39</f>
        <v>0</v>
      </c>
    </row>
    <row r="40" spans="1:8" s="81" customFormat="1" ht="15">
      <c r="A40" s="46">
        <v>3</v>
      </c>
      <c r="B40" s="455" t="s">
        <v>415</v>
      </c>
      <c r="C40" s="435"/>
      <c r="D40" s="73">
        <v>0</v>
      </c>
      <c r="E40" s="47" t="s">
        <v>397</v>
      </c>
      <c r="F40" s="73">
        <v>8</v>
      </c>
      <c r="G40" s="170">
        <v>55509.259259259248</v>
      </c>
      <c r="H40" s="91">
        <f t="shared" si="2"/>
        <v>0</v>
      </c>
    </row>
    <row r="41" spans="1:8" s="81" customFormat="1" ht="15">
      <c r="A41" s="46">
        <v>4</v>
      </c>
      <c r="B41" s="455" t="s">
        <v>416</v>
      </c>
      <c r="C41" s="435"/>
      <c r="D41" s="73">
        <v>0</v>
      </c>
      <c r="E41" s="47" t="s">
        <v>397</v>
      </c>
      <c r="F41" s="73">
        <v>13</v>
      </c>
      <c r="G41" s="170">
        <v>1000000</v>
      </c>
      <c r="H41" s="91">
        <f t="shared" si="2"/>
        <v>0</v>
      </c>
    </row>
    <row r="42" spans="1:8" s="81" customFormat="1" ht="15">
      <c r="A42" s="46">
        <v>5</v>
      </c>
      <c r="B42" s="455" t="s">
        <v>417</v>
      </c>
      <c r="C42" s="435"/>
      <c r="D42" s="73">
        <v>0</v>
      </c>
      <c r="E42" s="47" t="s">
        <v>397</v>
      </c>
      <c r="F42" s="73">
        <v>1</v>
      </c>
      <c r="G42" s="170">
        <v>120000</v>
      </c>
      <c r="H42" s="91">
        <f t="shared" si="2"/>
        <v>0</v>
      </c>
    </row>
    <row r="43" spans="1:8" s="81" customFormat="1" ht="15">
      <c r="A43" s="46">
        <v>6</v>
      </c>
      <c r="B43" s="455" t="s">
        <v>418</v>
      </c>
      <c r="C43" s="435"/>
      <c r="D43" s="73">
        <v>0</v>
      </c>
      <c r="E43" s="47" t="s">
        <v>419</v>
      </c>
      <c r="F43" s="73">
        <v>1</v>
      </c>
      <c r="G43" s="170">
        <v>28500</v>
      </c>
      <c r="H43" s="91">
        <f t="shared" si="2"/>
        <v>0</v>
      </c>
    </row>
    <row r="44" spans="1:8" s="81" customFormat="1" ht="15">
      <c r="A44" s="46">
        <v>7</v>
      </c>
      <c r="B44" s="455" t="s">
        <v>420</v>
      </c>
      <c r="C44" s="435"/>
      <c r="D44" s="73">
        <v>0</v>
      </c>
      <c r="E44" s="47" t="s">
        <v>421</v>
      </c>
      <c r="F44" s="73">
        <v>1</v>
      </c>
      <c r="G44" s="170">
        <v>464100</v>
      </c>
      <c r="H44" s="91">
        <f t="shared" si="2"/>
        <v>0</v>
      </c>
    </row>
    <row r="45" spans="1:8" s="81" customFormat="1" ht="15">
      <c r="A45" s="46">
        <v>8</v>
      </c>
      <c r="B45" s="455" t="s">
        <v>422</v>
      </c>
      <c r="C45" s="435"/>
      <c r="D45" s="73">
        <v>0</v>
      </c>
      <c r="E45" s="47" t="s">
        <v>423</v>
      </c>
      <c r="F45" s="73">
        <v>0.7</v>
      </c>
      <c r="G45" s="170">
        <v>952380.95238095231</v>
      </c>
      <c r="H45" s="91">
        <f t="shared" si="2"/>
        <v>0</v>
      </c>
    </row>
    <row r="46" spans="1:8" s="81" customFormat="1" ht="15">
      <c r="A46" s="46">
        <v>9</v>
      </c>
      <c r="B46" s="455" t="s">
        <v>424</v>
      </c>
      <c r="C46" s="435"/>
      <c r="D46" s="73">
        <v>0</v>
      </c>
      <c r="E46" s="47" t="s">
        <v>423</v>
      </c>
      <c r="F46" s="73">
        <v>1</v>
      </c>
      <c r="G46" s="170">
        <v>2700000</v>
      </c>
      <c r="H46" s="91">
        <f t="shared" si="2"/>
        <v>0</v>
      </c>
    </row>
    <row r="47" spans="1:8" s="81" customFormat="1" ht="15">
      <c r="A47" s="46">
        <v>10</v>
      </c>
      <c r="B47" s="455" t="s">
        <v>425</v>
      </c>
      <c r="C47" s="435"/>
      <c r="D47" s="73">
        <v>0</v>
      </c>
      <c r="E47" s="47" t="s">
        <v>423</v>
      </c>
      <c r="F47" s="73">
        <v>2</v>
      </c>
      <c r="G47" s="170">
        <v>3800000</v>
      </c>
      <c r="H47" s="91">
        <f t="shared" si="2"/>
        <v>0</v>
      </c>
    </row>
    <row r="48" spans="1:8" s="81" customFormat="1" ht="15">
      <c r="A48" s="46">
        <v>11</v>
      </c>
      <c r="B48" s="455" t="s">
        <v>426</v>
      </c>
      <c r="C48" s="435"/>
      <c r="D48" s="73">
        <v>0</v>
      </c>
      <c r="E48" s="47" t="s">
        <v>423</v>
      </c>
      <c r="F48" s="73">
        <v>1</v>
      </c>
      <c r="G48" s="170">
        <v>3200000</v>
      </c>
      <c r="H48" s="91">
        <f t="shared" si="2"/>
        <v>0</v>
      </c>
    </row>
    <row r="49" spans="1:8" s="81" customFormat="1" ht="15">
      <c r="A49" s="46">
        <v>12</v>
      </c>
      <c r="B49" s="455" t="s">
        <v>427</v>
      </c>
      <c r="C49" s="435"/>
      <c r="D49" s="73">
        <v>0</v>
      </c>
      <c r="E49" s="47" t="s">
        <v>423</v>
      </c>
      <c r="F49" s="73">
        <v>2</v>
      </c>
      <c r="G49" s="170">
        <v>2600000</v>
      </c>
      <c r="H49" s="91">
        <f t="shared" si="2"/>
        <v>0</v>
      </c>
    </row>
    <row r="50" spans="1:8" s="81" customFormat="1" ht="15">
      <c r="A50" s="50">
        <v>13</v>
      </c>
      <c r="B50" s="455" t="s">
        <v>428</v>
      </c>
      <c r="C50" s="435"/>
      <c r="D50" s="73">
        <v>1</v>
      </c>
      <c r="E50" s="51" t="s">
        <v>397</v>
      </c>
      <c r="F50" s="73">
        <v>20</v>
      </c>
      <c r="G50" s="170">
        <v>4500000</v>
      </c>
      <c r="H50" s="91">
        <f t="shared" si="2"/>
        <v>225000</v>
      </c>
    </row>
    <row r="51" spans="1:8" s="81" customFormat="1" ht="15.75">
      <c r="A51" s="53" t="s">
        <v>429</v>
      </c>
      <c r="B51" s="9"/>
      <c r="C51" s="38"/>
      <c r="D51" s="38"/>
      <c r="E51" s="38"/>
      <c r="F51" s="9"/>
      <c r="G51" s="9"/>
      <c r="H51" s="88">
        <f>SUM(H38:H50)</f>
        <v>294701.16508838383</v>
      </c>
    </row>
    <row r="52" spans="1:8">
      <c r="A52" s="8"/>
      <c r="B52" s="9"/>
      <c r="C52" s="9"/>
      <c r="D52" s="54"/>
      <c r="E52" s="54"/>
      <c r="F52" s="54"/>
      <c r="G52" s="54"/>
      <c r="H52" s="10"/>
    </row>
    <row r="53" spans="1:8" ht="15.75">
      <c r="A53" s="428" t="s">
        <v>8</v>
      </c>
      <c r="B53" s="429"/>
      <c r="C53" s="9"/>
      <c r="D53" s="54"/>
      <c r="E53" s="54"/>
      <c r="F53" s="54"/>
      <c r="G53" s="54"/>
      <c r="H53" s="10"/>
    </row>
    <row r="54" spans="1:8" ht="15.75">
      <c r="A54" s="40" t="s">
        <v>385</v>
      </c>
      <c r="B54" s="430" t="s">
        <v>386</v>
      </c>
      <c r="C54" s="431"/>
      <c r="D54" s="55" t="s">
        <v>390</v>
      </c>
      <c r="E54" s="55" t="s">
        <v>86</v>
      </c>
      <c r="F54" s="55" t="s">
        <v>430</v>
      </c>
      <c r="G54" s="55" t="s">
        <v>431</v>
      </c>
      <c r="H54" s="33" t="s">
        <v>393</v>
      </c>
    </row>
    <row r="55" spans="1:8" s="81" customFormat="1" ht="15">
      <c r="A55" s="46">
        <v>1</v>
      </c>
      <c r="B55" s="422" t="s">
        <v>432</v>
      </c>
      <c r="C55" s="423"/>
      <c r="D55" s="56" t="s">
        <v>397</v>
      </c>
      <c r="E55" s="73">
        <v>0</v>
      </c>
      <c r="F55" s="170">
        <v>210000</v>
      </c>
      <c r="G55" s="73">
        <v>1</v>
      </c>
      <c r="H55" s="92">
        <f>(E55*F55)/G55</f>
        <v>0</v>
      </c>
    </row>
    <row r="56" spans="1:8" s="81" customFormat="1" ht="15">
      <c r="A56" s="46">
        <v>2</v>
      </c>
      <c r="B56" s="422" t="s">
        <v>433</v>
      </c>
      <c r="C56" s="423"/>
      <c r="D56" s="57" t="s">
        <v>434</v>
      </c>
      <c r="E56" s="73">
        <v>0</v>
      </c>
      <c r="F56" s="170">
        <v>410150.85714285716</v>
      </c>
      <c r="G56" s="73">
        <v>1</v>
      </c>
      <c r="H56" s="92">
        <f t="shared" ref="H56:H57" si="3">(E56*F56)/G56</f>
        <v>0</v>
      </c>
    </row>
    <row r="57" spans="1:8" s="81" customFormat="1" ht="15">
      <c r="A57" s="50">
        <v>3</v>
      </c>
      <c r="B57" s="424" t="s">
        <v>435</v>
      </c>
      <c r="C57" s="425"/>
      <c r="D57" s="58" t="s">
        <v>434</v>
      </c>
      <c r="E57" s="73">
        <v>0</v>
      </c>
      <c r="F57" s="170">
        <v>500000</v>
      </c>
      <c r="G57" s="73">
        <v>8</v>
      </c>
      <c r="H57" s="92">
        <f t="shared" si="3"/>
        <v>0</v>
      </c>
    </row>
    <row r="58" spans="1:8" ht="15.75">
      <c r="A58" s="45" t="s">
        <v>436</v>
      </c>
      <c r="B58" s="9"/>
      <c r="C58" s="38"/>
      <c r="D58" s="38"/>
      <c r="E58" s="38"/>
      <c r="F58" s="9"/>
      <c r="G58" s="9"/>
      <c r="H58" s="87">
        <f>SUM(H55:H57)</f>
        <v>0</v>
      </c>
    </row>
    <row r="59" spans="1:8">
      <c r="A59" s="59"/>
      <c r="B59" s="9"/>
      <c r="C59" s="9"/>
      <c r="D59" s="9"/>
      <c r="E59" s="38"/>
      <c r="F59" s="9"/>
      <c r="G59" s="9"/>
      <c r="H59" s="10"/>
    </row>
    <row r="60" spans="1:8" ht="15.75">
      <c r="A60" s="428" t="s">
        <v>9</v>
      </c>
      <c r="B60" s="429"/>
      <c r="C60" s="60"/>
      <c r="D60" s="61"/>
      <c r="E60" s="62"/>
      <c r="F60" s="63"/>
      <c r="G60" s="64"/>
      <c r="H60" s="10"/>
    </row>
    <row r="61" spans="1:8" ht="15.75">
      <c r="A61" s="40" t="s">
        <v>385</v>
      </c>
      <c r="B61" s="430" t="s">
        <v>386</v>
      </c>
      <c r="C61" s="431"/>
      <c r="D61" s="55" t="s">
        <v>86</v>
      </c>
      <c r="E61" s="55" t="s">
        <v>390</v>
      </c>
      <c r="F61" s="55" t="s">
        <v>431</v>
      </c>
      <c r="G61" s="55" t="s">
        <v>430</v>
      </c>
      <c r="H61" s="33" t="s">
        <v>393</v>
      </c>
    </row>
    <row r="62" spans="1:8" ht="15">
      <c r="A62" s="46">
        <v>1</v>
      </c>
      <c r="B62" s="422" t="s">
        <v>437</v>
      </c>
      <c r="C62" s="423"/>
      <c r="D62" s="73">
        <v>0</v>
      </c>
      <c r="E62" s="47" t="s">
        <v>423</v>
      </c>
      <c r="F62" s="73">
        <v>8</v>
      </c>
      <c r="G62" s="170">
        <v>70000</v>
      </c>
      <c r="H62" s="91">
        <f>(D62*G62)/F62</f>
        <v>0</v>
      </c>
    </row>
    <row r="63" spans="1:8" ht="15">
      <c r="A63" s="46">
        <v>2</v>
      </c>
      <c r="B63" s="422" t="s">
        <v>438</v>
      </c>
      <c r="C63" s="423"/>
      <c r="D63" s="73">
        <v>0</v>
      </c>
      <c r="E63" s="47" t="s">
        <v>423</v>
      </c>
      <c r="F63" s="73">
        <v>13</v>
      </c>
      <c r="G63" s="170">
        <v>45000</v>
      </c>
      <c r="H63" s="91">
        <f t="shared" ref="H63:H64" si="4">(D63*G63)/F63</f>
        <v>0</v>
      </c>
    </row>
    <row r="64" spans="1:8" ht="15">
      <c r="A64" s="50">
        <v>3</v>
      </c>
      <c r="B64" s="424" t="s">
        <v>439</v>
      </c>
      <c r="C64" s="425"/>
      <c r="D64" s="73">
        <v>0</v>
      </c>
      <c r="E64" s="51" t="s">
        <v>423</v>
      </c>
      <c r="F64" s="73">
        <v>13</v>
      </c>
      <c r="G64" s="170">
        <v>20000</v>
      </c>
      <c r="H64" s="91">
        <f t="shared" si="4"/>
        <v>0</v>
      </c>
    </row>
    <row r="65" spans="1:8" ht="15.75">
      <c r="A65" s="45" t="s">
        <v>440</v>
      </c>
      <c r="B65" s="9"/>
      <c r="C65" s="38"/>
      <c r="D65" s="54"/>
      <c r="E65" s="54"/>
      <c r="F65" s="54"/>
      <c r="G65" s="54"/>
      <c r="H65" s="87">
        <f>SUM(H62:H64)</f>
        <v>0</v>
      </c>
    </row>
    <row r="66" spans="1:8">
      <c r="A66" s="59"/>
      <c r="B66" s="9"/>
      <c r="C66" s="9"/>
      <c r="D66" s="9"/>
      <c r="E66" s="65"/>
      <c r="F66" s="9"/>
      <c r="G66" s="9"/>
      <c r="H66" s="10"/>
    </row>
    <row r="67" spans="1:8" ht="15.75">
      <c r="A67" s="66" t="s">
        <v>441</v>
      </c>
      <c r="B67" s="9"/>
      <c r="C67" s="9"/>
      <c r="D67" s="9"/>
      <c r="E67" s="9"/>
      <c r="F67" s="9"/>
      <c r="G67" s="9"/>
      <c r="H67" s="86">
        <f>SUM(H65,H58,H51,H34,H17)</f>
        <v>372676.45491597004</v>
      </c>
    </row>
    <row r="68" spans="1:8">
      <c r="A68" s="8"/>
      <c r="B68" s="9"/>
      <c r="C68" s="9"/>
      <c r="D68" s="9"/>
      <c r="E68" s="9"/>
      <c r="F68" s="9"/>
      <c r="G68" s="9"/>
      <c r="H68" s="10"/>
    </row>
    <row r="69" spans="1:8" ht="16.5" thickBot="1">
      <c r="A69" s="67" t="s">
        <v>442</v>
      </c>
      <c r="B69" s="25"/>
      <c r="C69" s="68">
        <v>0</v>
      </c>
      <c r="D69" s="25"/>
      <c r="E69" s="25"/>
      <c r="F69" s="25"/>
      <c r="G69" s="25"/>
      <c r="H69" s="69">
        <v>0</v>
      </c>
    </row>
    <row r="70" spans="1:8" ht="15.75" thickTop="1">
      <c r="A70" s="70" t="s">
        <v>443</v>
      </c>
      <c r="B70" s="28"/>
      <c r="C70" s="71">
        <v>0</v>
      </c>
      <c r="D70" s="28"/>
      <c r="E70" s="28"/>
      <c r="F70" s="28"/>
      <c r="G70" s="28"/>
      <c r="H70" s="72">
        <v>0</v>
      </c>
    </row>
    <row r="71" spans="1:8">
      <c r="A71" s="8"/>
      <c r="B71" s="9"/>
      <c r="C71" s="9"/>
      <c r="D71" s="9"/>
      <c r="E71" s="9"/>
      <c r="F71" s="9"/>
      <c r="G71" s="9"/>
      <c r="H71" s="10"/>
    </row>
    <row r="72" spans="1:8" ht="15.75">
      <c r="A72" s="59" t="s">
        <v>444</v>
      </c>
      <c r="B72" s="9"/>
      <c r="C72" s="9"/>
      <c r="D72" s="9"/>
      <c r="E72" s="9"/>
      <c r="F72" s="9"/>
      <c r="G72" s="9"/>
      <c r="H72" s="39">
        <v>0</v>
      </c>
    </row>
    <row r="73" spans="1:8" ht="13.5" thickBot="1">
      <c r="A73" s="24"/>
      <c r="B73" s="25"/>
      <c r="C73" s="25"/>
      <c r="D73" s="25"/>
      <c r="E73" s="25"/>
      <c r="F73" s="25"/>
      <c r="G73" s="25"/>
      <c r="H73" s="26"/>
    </row>
    <row r="74" spans="1:8" ht="13.5" thickTop="1"/>
    <row r="75" spans="1:8">
      <c r="A75" s="3"/>
      <c r="H75" s="2"/>
    </row>
  </sheetData>
  <mergeCells count="50">
    <mergeCell ref="B12:D12"/>
    <mergeCell ref="A1:H1"/>
    <mergeCell ref="A2:H2"/>
    <mergeCell ref="B6:G6"/>
    <mergeCell ref="B10:D10"/>
    <mergeCell ref="B11:D11"/>
    <mergeCell ref="B26:C26"/>
    <mergeCell ref="B13:D13"/>
    <mergeCell ref="B14:D14"/>
    <mergeCell ref="B15:D15"/>
    <mergeCell ref="B16:D16"/>
    <mergeCell ref="A19:B19"/>
    <mergeCell ref="B20:C20"/>
    <mergeCell ref="B21:C21"/>
    <mergeCell ref="B22:C22"/>
    <mergeCell ref="B23:C23"/>
    <mergeCell ref="B24:C24"/>
    <mergeCell ref="B25:C25"/>
    <mergeCell ref="B40:C40"/>
    <mergeCell ref="B27:C27"/>
    <mergeCell ref="B28:C28"/>
    <mergeCell ref="B29:C29"/>
    <mergeCell ref="B30:C30"/>
    <mergeCell ref="B31:C31"/>
    <mergeCell ref="B32:C32"/>
    <mergeCell ref="B33:C33"/>
    <mergeCell ref="A36:B36"/>
    <mergeCell ref="B37:C37"/>
    <mergeCell ref="B38:C38"/>
    <mergeCell ref="B39:C39"/>
    <mergeCell ref="B54:C54"/>
    <mergeCell ref="B41:C41"/>
    <mergeCell ref="B42:C42"/>
    <mergeCell ref="B43:C43"/>
    <mergeCell ref="B44:C44"/>
    <mergeCell ref="B45:C45"/>
    <mergeCell ref="B46:C46"/>
    <mergeCell ref="B47:C47"/>
    <mergeCell ref="B48:C48"/>
    <mergeCell ref="B49:C49"/>
    <mergeCell ref="B50:C50"/>
    <mergeCell ref="A53:B53"/>
    <mergeCell ref="B63:C63"/>
    <mergeCell ref="B64:C64"/>
    <mergeCell ref="B55:C55"/>
    <mergeCell ref="B56:C56"/>
    <mergeCell ref="B57:C57"/>
    <mergeCell ref="A60:B60"/>
    <mergeCell ref="B61:C61"/>
    <mergeCell ref="B62:C62"/>
  </mergeCells>
  <conditionalFormatting sqref="B55:B57 B62:B64">
    <cfRule type="expression" dxfId="146" priority="1">
      <formula>H55&gt;0</formula>
    </cfRule>
  </conditionalFormatting>
  <conditionalFormatting sqref="C55:C57 C62:C64">
    <cfRule type="expression" dxfId="145" priority="2">
      <formula>#REF!&gt;0</formula>
    </cfRule>
  </conditionalFormatting>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0">
    <tabColor rgb="FFFF0000"/>
  </sheetPr>
  <dimension ref="A1:H75"/>
  <sheetViews>
    <sheetView workbookViewId="0">
      <selection activeCell="C4" sqref="C4:D4"/>
    </sheetView>
  </sheetViews>
  <sheetFormatPr baseColWidth="10" defaultColWidth="11.42578125" defaultRowHeight="12.75"/>
  <cols>
    <col min="1" max="1" width="22.42578125" style="79" customWidth="1"/>
    <col min="2" max="2" width="34.140625" style="79" customWidth="1"/>
    <col min="3" max="3" width="16.140625" style="79" customWidth="1"/>
    <col min="4" max="4" width="19.140625" style="79" customWidth="1"/>
    <col min="5" max="5" width="17.28515625" style="79" bestFit="1" customWidth="1"/>
    <col min="6" max="6" width="18.42578125" style="79" customWidth="1"/>
    <col min="7" max="7" width="23.7109375" style="79" customWidth="1"/>
    <col min="8" max="8" width="21.5703125" style="79" customWidth="1"/>
    <col min="9" max="16384" width="11.42578125" style="79"/>
  </cols>
  <sheetData>
    <row r="1" spans="1:8" ht="16.149999999999999" customHeight="1" thickTop="1">
      <c r="A1" s="441" t="s">
        <v>454</v>
      </c>
      <c r="B1" s="442"/>
      <c r="C1" s="442"/>
      <c r="D1" s="442"/>
      <c r="E1" s="442"/>
      <c r="F1" s="442"/>
      <c r="G1" s="442"/>
      <c r="H1" s="443"/>
    </row>
    <row r="2" spans="1:8" ht="15.75">
      <c r="A2" s="444" t="s">
        <v>378</v>
      </c>
      <c r="B2" s="445"/>
      <c r="C2" s="445"/>
      <c r="D2" s="445"/>
      <c r="E2" s="445"/>
      <c r="F2" s="445"/>
      <c r="G2" s="445"/>
      <c r="H2" s="446"/>
    </row>
    <row r="3" spans="1:8">
      <c r="A3" s="8"/>
      <c r="B3" s="9"/>
      <c r="C3" s="9"/>
      <c r="D3" s="9"/>
      <c r="E3" s="9"/>
      <c r="F3" s="9"/>
      <c r="G3" s="9"/>
      <c r="H3" s="10"/>
    </row>
    <row r="4" spans="1:8" ht="15.75">
      <c r="A4" s="11" t="s">
        <v>379</v>
      </c>
      <c r="B4" s="12" t="s">
        <v>25</v>
      </c>
      <c r="C4" s="13"/>
      <c r="D4" s="14"/>
      <c r="E4" s="15" t="s">
        <v>380</v>
      </c>
      <c r="F4" s="16">
        <f>H67</f>
        <v>159073.06709272682</v>
      </c>
      <c r="G4" s="13" t="s">
        <v>381</v>
      </c>
      <c r="H4" s="17" t="s">
        <v>382</v>
      </c>
    </row>
    <row r="5" spans="1:8" ht="12" customHeight="1">
      <c r="A5" s="18"/>
      <c r="B5" s="19"/>
      <c r="C5" s="13"/>
      <c r="D5" s="20"/>
      <c r="E5" s="15"/>
      <c r="F5" s="21"/>
      <c r="G5" s="13"/>
      <c r="H5" s="22"/>
    </row>
    <row r="6" spans="1:8" ht="15.6" customHeight="1">
      <c r="A6" s="18" t="s">
        <v>383</v>
      </c>
      <c r="B6" s="447" t="str">
        <f>A1</f>
        <v>TRANSPORTE DE POSTE PRFV EMBONADOS DE 12 Y 14 MTS</v>
      </c>
      <c r="C6" s="447"/>
      <c r="D6" s="447"/>
      <c r="E6" s="447"/>
      <c r="F6" s="447"/>
      <c r="G6" s="448"/>
      <c r="H6" s="23" t="s">
        <v>384</v>
      </c>
    </row>
    <row r="7" spans="1:8" ht="13.5" thickBot="1">
      <c r="A7" s="24"/>
      <c r="B7" s="25"/>
      <c r="C7" s="25"/>
      <c r="D7" s="25"/>
      <c r="E7" s="25"/>
      <c r="F7" s="25"/>
      <c r="G7" s="25"/>
      <c r="H7" s="26"/>
    </row>
    <row r="8" spans="1:8" ht="13.5" thickTop="1">
      <c r="A8" s="27"/>
      <c r="B8" s="28"/>
      <c r="C8" s="28"/>
      <c r="D8" s="28"/>
      <c r="E8" s="28"/>
      <c r="F8" s="28"/>
      <c r="G8" s="28"/>
      <c r="H8" s="29"/>
    </row>
    <row r="9" spans="1:8" ht="15.75">
      <c r="A9" s="30" t="s">
        <v>5</v>
      </c>
      <c r="B9" s="9"/>
      <c r="C9" s="9"/>
      <c r="D9" s="9"/>
      <c r="E9" s="9"/>
      <c r="F9" s="9"/>
      <c r="G9" s="9"/>
      <c r="H9" s="10"/>
    </row>
    <row r="10" spans="1:8" s="80" customFormat="1" ht="15" customHeight="1">
      <c r="A10" s="31" t="s">
        <v>385</v>
      </c>
      <c r="B10" s="449" t="s">
        <v>386</v>
      </c>
      <c r="C10" s="450"/>
      <c r="D10" s="431"/>
      <c r="E10" s="32" t="s">
        <v>85</v>
      </c>
      <c r="F10" s="32" t="s">
        <v>387</v>
      </c>
      <c r="G10" s="32" t="s">
        <v>86</v>
      </c>
      <c r="H10" s="33" t="s">
        <v>388</v>
      </c>
    </row>
    <row r="11" spans="1:8" ht="15">
      <c r="A11" s="4"/>
      <c r="B11" s="426"/>
      <c r="C11" s="432"/>
      <c r="D11" s="427"/>
      <c r="E11" s="4"/>
      <c r="F11" s="170"/>
      <c r="G11" s="73"/>
      <c r="H11" s="6">
        <f>F11*G11</f>
        <v>0</v>
      </c>
    </row>
    <row r="12" spans="1:8" ht="15">
      <c r="A12" s="4"/>
      <c r="B12" s="426"/>
      <c r="C12" s="432"/>
      <c r="D12" s="427"/>
      <c r="E12" s="4"/>
      <c r="F12" s="170"/>
      <c r="G12" s="73"/>
      <c r="H12" s="6">
        <f t="shared" ref="H12:H16" si="0">F12*G12</f>
        <v>0</v>
      </c>
    </row>
    <row r="13" spans="1:8" ht="15">
      <c r="A13" s="4"/>
      <c r="B13" s="426"/>
      <c r="C13" s="432"/>
      <c r="D13" s="427"/>
      <c r="E13" s="4"/>
      <c r="F13" s="170"/>
      <c r="G13" s="73"/>
      <c r="H13" s="6">
        <f t="shared" si="0"/>
        <v>0</v>
      </c>
    </row>
    <row r="14" spans="1:8" ht="15">
      <c r="A14" s="4"/>
      <c r="B14" s="433"/>
      <c r="C14" s="434"/>
      <c r="D14" s="435"/>
      <c r="E14" s="4"/>
      <c r="F14" s="170"/>
      <c r="G14" s="73"/>
      <c r="H14" s="6">
        <f t="shared" si="0"/>
        <v>0</v>
      </c>
    </row>
    <row r="15" spans="1:8" ht="15">
      <c r="A15" s="4"/>
      <c r="B15" s="433"/>
      <c r="C15" s="434"/>
      <c r="D15" s="435"/>
      <c r="E15" s="4"/>
      <c r="F15" s="170"/>
      <c r="G15" s="73"/>
      <c r="H15" s="6">
        <f t="shared" si="0"/>
        <v>0</v>
      </c>
    </row>
    <row r="16" spans="1:8" ht="15">
      <c r="A16" s="4"/>
      <c r="B16" s="436"/>
      <c r="C16" s="437"/>
      <c r="D16" s="438"/>
      <c r="E16" s="5"/>
      <c r="F16" s="170"/>
      <c r="G16" s="73"/>
      <c r="H16" s="6">
        <f t="shared" si="0"/>
        <v>0</v>
      </c>
    </row>
    <row r="17" spans="1:8" ht="15.75">
      <c r="A17" s="37" t="s">
        <v>389</v>
      </c>
      <c r="B17" s="9"/>
      <c r="C17" s="38"/>
      <c r="D17" s="38"/>
      <c r="E17" s="38"/>
      <c r="F17" s="9"/>
      <c r="G17" s="9"/>
      <c r="H17" s="87">
        <f>SUM(H11:H16)</f>
        <v>0</v>
      </c>
    </row>
    <row r="18" spans="1:8">
      <c r="A18" s="8"/>
      <c r="B18" s="9"/>
      <c r="C18" s="9"/>
      <c r="D18" s="9"/>
      <c r="E18" s="9"/>
      <c r="F18" s="9"/>
      <c r="G18" s="9"/>
      <c r="H18" s="10"/>
    </row>
    <row r="19" spans="1:8" ht="15.75">
      <c r="A19" s="428" t="s">
        <v>6</v>
      </c>
      <c r="B19" s="429"/>
      <c r="C19" s="9"/>
      <c r="D19" s="9"/>
      <c r="E19" s="9"/>
      <c r="F19" s="9"/>
      <c r="G19" s="9"/>
      <c r="H19" s="10"/>
    </row>
    <row r="20" spans="1:8" ht="30" customHeight="1">
      <c r="A20" s="40" t="s">
        <v>385</v>
      </c>
      <c r="B20" s="430" t="s">
        <v>386</v>
      </c>
      <c r="C20" s="431"/>
      <c r="D20" s="32" t="s">
        <v>86</v>
      </c>
      <c r="E20" s="32" t="s">
        <v>390</v>
      </c>
      <c r="F20" s="32" t="s">
        <v>391</v>
      </c>
      <c r="G20" s="32" t="s">
        <v>392</v>
      </c>
      <c r="H20" s="33" t="s">
        <v>393</v>
      </c>
    </row>
    <row r="21" spans="1:8" s="81" customFormat="1" ht="15">
      <c r="A21" s="4"/>
      <c r="B21" s="455" t="s">
        <v>396</v>
      </c>
      <c r="C21" s="435"/>
      <c r="D21" s="73">
        <v>0</v>
      </c>
      <c r="E21" s="4" t="s">
        <v>397</v>
      </c>
      <c r="F21" s="170">
        <f>'1.1'!F21</f>
        <v>491355.26262931031</v>
      </c>
      <c r="G21" s="73">
        <v>40</v>
      </c>
      <c r="H21" s="92">
        <f>(D21*F21)/G21</f>
        <v>0</v>
      </c>
    </row>
    <row r="22" spans="1:8" s="81" customFormat="1" ht="15">
      <c r="A22" s="4"/>
      <c r="B22" s="455" t="s">
        <v>398</v>
      </c>
      <c r="C22" s="435"/>
      <c r="D22" s="73">
        <v>0</v>
      </c>
      <c r="E22" s="4" t="s">
        <v>397</v>
      </c>
      <c r="F22" s="170">
        <f>'1.1'!F22</f>
        <v>491355.26262931031</v>
      </c>
      <c r="G22" s="73">
        <v>40</v>
      </c>
      <c r="H22" s="92">
        <f t="shared" ref="H22:H33" si="1">(D22*F22)/G22</f>
        <v>0</v>
      </c>
    </row>
    <row r="23" spans="1:8" s="81" customFormat="1" ht="15">
      <c r="A23" s="4"/>
      <c r="B23" s="455" t="s">
        <v>399</v>
      </c>
      <c r="C23" s="435"/>
      <c r="D23" s="73">
        <v>0</v>
      </c>
      <c r="E23" s="4" t="s">
        <v>397</v>
      </c>
      <c r="F23" s="170">
        <f>'1.1'!F23</f>
        <v>316219.23517241376</v>
      </c>
      <c r="G23" s="73">
        <v>5</v>
      </c>
      <c r="H23" s="92">
        <f t="shared" si="1"/>
        <v>0</v>
      </c>
    </row>
    <row r="24" spans="1:8" s="81" customFormat="1" ht="15">
      <c r="A24" s="4"/>
      <c r="B24" s="455" t="s">
        <v>400</v>
      </c>
      <c r="C24" s="435"/>
      <c r="D24" s="73">
        <v>0</v>
      </c>
      <c r="E24" s="4" t="s">
        <v>397</v>
      </c>
      <c r="F24" s="170">
        <f>'1.1'!F24</f>
        <v>301624.55599137931</v>
      </c>
      <c r="G24" s="73">
        <v>40</v>
      </c>
      <c r="H24" s="92">
        <f t="shared" si="1"/>
        <v>0</v>
      </c>
    </row>
    <row r="25" spans="1:8" s="81" customFormat="1" ht="15">
      <c r="A25" s="4"/>
      <c r="B25" s="455" t="s">
        <v>401</v>
      </c>
      <c r="C25" s="435"/>
      <c r="D25" s="73">
        <v>0</v>
      </c>
      <c r="E25" s="4" t="s">
        <v>397</v>
      </c>
      <c r="F25" s="170">
        <f>'1.1'!F25</f>
        <v>257840.51844827583</v>
      </c>
      <c r="G25" s="73">
        <v>40</v>
      </c>
      <c r="H25" s="92">
        <f t="shared" si="1"/>
        <v>0</v>
      </c>
    </row>
    <row r="26" spans="1:8" s="81" customFormat="1" ht="15">
      <c r="A26" s="4"/>
      <c r="B26" s="455" t="s">
        <v>402</v>
      </c>
      <c r="C26" s="435"/>
      <c r="D26" s="73">
        <v>0</v>
      </c>
      <c r="E26" s="4" t="s">
        <v>397</v>
      </c>
      <c r="F26" s="170">
        <f>'1.1'!F26</f>
        <v>199461.84262931033</v>
      </c>
      <c r="G26" s="73">
        <v>40</v>
      </c>
      <c r="H26" s="92">
        <f t="shared" si="1"/>
        <v>0</v>
      </c>
    </row>
    <row r="27" spans="1:8" s="81" customFormat="1" ht="15">
      <c r="A27" s="4"/>
      <c r="B27" s="455" t="s">
        <v>403</v>
      </c>
      <c r="C27" s="435"/>
      <c r="D27" s="73">
        <v>0</v>
      </c>
      <c r="E27" s="4" t="s">
        <v>397</v>
      </c>
      <c r="F27" s="170">
        <f>'1.1'!F27</f>
        <v>81158.643620689661</v>
      </c>
      <c r="G27" s="73">
        <v>40</v>
      </c>
      <c r="H27" s="92">
        <f t="shared" si="1"/>
        <v>0</v>
      </c>
    </row>
    <row r="28" spans="1:8" s="81" customFormat="1" ht="15">
      <c r="A28" s="4"/>
      <c r="B28" s="455" t="s">
        <v>404</v>
      </c>
      <c r="C28" s="435"/>
      <c r="D28" s="73">
        <v>1</v>
      </c>
      <c r="E28" s="4" t="s">
        <v>397</v>
      </c>
      <c r="F28" s="170">
        <f>'1.1'!F28</f>
        <v>184867.16344827582</v>
      </c>
      <c r="G28" s="73">
        <v>40</v>
      </c>
      <c r="H28" s="92">
        <f t="shared" si="1"/>
        <v>4621.6790862068956</v>
      </c>
    </row>
    <row r="29" spans="1:8" s="81" customFormat="1" ht="15">
      <c r="A29" s="4"/>
      <c r="B29" s="455" t="s">
        <v>405</v>
      </c>
      <c r="C29" s="435"/>
      <c r="D29" s="73">
        <v>1</v>
      </c>
      <c r="E29" s="4" t="s">
        <v>397</v>
      </c>
      <c r="F29" s="170">
        <f>'1.1'!F29</f>
        <v>117645.32112068964</v>
      </c>
      <c r="G29" s="73">
        <v>13</v>
      </c>
      <c r="H29" s="92">
        <f t="shared" si="1"/>
        <v>9049.6400862068949</v>
      </c>
    </row>
    <row r="30" spans="1:8" s="81" customFormat="1" ht="15">
      <c r="A30" s="4"/>
      <c r="B30" s="455" t="s">
        <v>406</v>
      </c>
      <c r="C30" s="435"/>
      <c r="D30" s="73">
        <v>0</v>
      </c>
      <c r="E30" s="4" t="s">
        <v>397</v>
      </c>
      <c r="F30" s="170">
        <f>'1.1'!F30</f>
        <v>184867.16344827582</v>
      </c>
      <c r="G30" s="73">
        <v>13</v>
      </c>
      <c r="H30" s="92">
        <f t="shared" si="1"/>
        <v>0</v>
      </c>
    </row>
    <row r="31" spans="1:8" s="81" customFormat="1" ht="15">
      <c r="A31" s="4"/>
      <c r="B31" s="455" t="s">
        <v>407</v>
      </c>
      <c r="C31" s="435"/>
      <c r="D31" s="73">
        <v>0</v>
      </c>
      <c r="E31" s="4" t="s">
        <v>397</v>
      </c>
      <c r="F31" s="170">
        <f>'1.1'!F31</f>
        <v>103050.68284482758</v>
      </c>
      <c r="G31" s="73">
        <v>40</v>
      </c>
      <c r="H31" s="92">
        <f t="shared" si="1"/>
        <v>0</v>
      </c>
    </row>
    <row r="32" spans="1:8" s="81" customFormat="1" ht="15">
      <c r="A32" s="4"/>
      <c r="B32" s="455" t="s">
        <v>408</v>
      </c>
      <c r="C32" s="435"/>
      <c r="D32" s="73">
        <v>1</v>
      </c>
      <c r="E32" s="4" t="s">
        <v>397</v>
      </c>
      <c r="F32" s="170">
        <f>'1.1'!F32</f>
        <v>177569.84431034481</v>
      </c>
      <c r="G32" s="73">
        <v>13</v>
      </c>
      <c r="H32" s="92">
        <f t="shared" si="1"/>
        <v>13659.218793103446</v>
      </c>
    </row>
    <row r="33" spans="1:8" s="81" customFormat="1" ht="15">
      <c r="A33" s="4"/>
      <c r="B33" s="455" t="s">
        <v>409</v>
      </c>
      <c r="C33" s="435"/>
      <c r="D33" s="74">
        <v>0</v>
      </c>
      <c r="E33" s="43" t="s">
        <v>397</v>
      </c>
      <c r="F33" s="170">
        <f>'1.1'!F33</f>
        <v>117646.13922413792</v>
      </c>
      <c r="G33" s="73">
        <v>40</v>
      </c>
      <c r="H33" s="92">
        <f t="shared" si="1"/>
        <v>0</v>
      </c>
    </row>
    <row r="34" spans="1:8" ht="15.75">
      <c r="A34" s="45" t="s">
        <v>410</v>
      </c>
      <c r="B34" s="9"/>
      <c r="C34" s="9"/>
      <c r="D34" s="9"/>
      <c r="E34" s="9"/>
      <c r="F34" s="9"/>
      <c r="G34" s="9"/>
      <c r="H34" s="87">
        <f>SUM(H21:H33)</f>
        <v>27330.537965517236</v>
      </c>
    </row>
    <row r="35" spans="1:8">
      <c r="A35" s="8"/>
      <c r="B35" s="9"/>
      <c r="C35" s="9"/>
      <c r="D35" s="9"/>
      <c r="E35" s="9"/>
      <c r="F35" s="9"/>
      <c r="G35" s="9"/>
      <c r="H35" s="10"/>
    </row>
    <row r="36" spans="1:8" ht="15.75">
      <c r="A36" s="428" t="s">
        <v>7</v>
      </c>
      <c r="B36" s="429"/>
      <c r="C36" s="9"/>
      <c r="D36" s="9"/>
      <c r="E36" s="9"/>
      <c r="F36" s="9"/>
      <c r="G36" s="9"/>
      <c r="H36" s="10"/>
    </row>
    <row r="37" spans="1:8" ht="15.75">
      <c r="A37" s="40" t="s">
        <v>385</v>
      </c>
      <c r="B37" s="430" t="s">
        <v>386</v>
      </c>
      <c r="C37" s="431"/>
      <c r="D37" s="32" t="s">
        <v>86</v>
      </c>
      <c r="E37" s="32" t="s">
        <v>390</v>
      </c>
      <c r="F37" s="32" t="s">
        <v>411</v>
      </c>
      <c r="G37" s="32" t="s">
        <v>393</v>
      </c>
      <c r="H37" s="33" t="s">
        <v>412</v>
      </c>
    </row>
    <row r="38" spans="1:8" s="81" customFormat="1" ht="15">
      <c r="A38" s="46">
        <v>1</v>
      </c>
      <c r="B38" s="455" t="s">
        <v>413</v>
      </c>
      <c r="C38" s="435"/>
      <c r="D38" s="73">
        <v>1</v>
      </c>
      <c r="E38" s="47" t="s">
        <v>397</v>
      </c>
      <c r="F38" s="73">
        <v>40</v>
      </c>
      <c r="G38" s="170">
        <v>69701.16508838383</v>
      </c>
      <c r="H38" s="91">
        <f>(D38*G38)/F38</f>
        <v>1742.5291272095958</v>
      </c>
    </row>
    <row r="39" spans="1:8" s="81" customFormat="1" ht="15" customHeight="1">
      <c r="A39" s="46">
        <v>2</v>
      </c>
      <c r="B39" s="455" t="s">
        <v>414</v>
      </c>
      <c r="C39" s="435"/>
      <c r="D39" s="73">
        <v>0</v>
      </c>
      <c r="E39" s="47" t="s">
        <v>397</v>
      </c>
      <c r="F39" s="73">
        <v>30</v>
      </c>
      <c r="G39" s="170">
        <v>2500000</v>
      </c>
      <c r="H39" s="91">
        <f t="shared" ref="H39:H50" si="2">(D39*G39)/F39</f>
        <v>0</v>
      </c>
    </row>
    <row r="40" spans="1:8" s="81" customFormat="1" ht="15">
      <c r="A40" s="46">
        <v>3</v>
      </c>
      <c r="B40" s="455" t="s">
        <v>415</v>
      </c>
      <c r="C40" s="435"/>
      <c r="D40" s="73">
        <v>0</v>
      </c>
      <c r="E40" s="47" t="s">
        <v>397</v>
      </c>
      <c r="F40" s="73">
        <v>40</v>
      </c>
      <c r="G40" s="170">
        <v>55509.259259259248</v>
      </c>
      <c r="H40" s="91">
        <f t="shared" si="2"/>
        <v>0</v>
      </c>
    </row>
    <row r="41" spans="1:8" s="81" customFormat="1" ht="15">
      <c r="A41" s="46">
        <v>4</v>
      </c>
      <c r="B41" s="455" t="s">
        <v>416</v>
      </c>
      <c r="C41" s="435"/>
      <c r="D41" s="73">
        <v>0</v>
      </c>
      <c r="E41" s="47" t="s">
        <v>397</v>
      </c>
      <c r="F41" s="73">
        <v>13</v>
      </c>
      <c r="G41" s="170">
        <v>1000000</v>
      </c>
      <c r="H41" s="91">
        <f t="shared" si="2"/>
        <v>0</v>
      </c>
    </row>
    <row r="42" spans="1:8" s="81" customFormat="1" ht="15">
      <c r="A42" s="46">
        <v>5</v>
      </c>
      <c r="B42" s="455" t="s">
        <v>417</v>
      </c>
      <c r="C42" s="435"/>
      <c r="D42" s="73">
        <v>0</v>
      </c>
      <c r="E42" s="47" t="s">
        <v>397</v>
      </c>
      <c r="F42" s="73">
        <v>40</v>
      </c>
      <c r="G42" s="170">
        <v>120000</v>
      </c>
      <c r="H42" s="91">
        <f t="shared" si="2"/>
        <v>0</v>
      </c>
    </row>
    <row r="43" spans="1:8" s="81" customFormat="1" ht="15">
      <c r="A43" s="46">
        <v>6</v>
      </c>
      <c r="B43" s="455" t="s">
        <v>418</v>
      </c>
      <c r="C43" s="435"/>
      <c r="D43" s="73">
        <v>0</v>
      </c>
      <c r="E43" s="47" t="s">
        <v>419</v>
      </c>
      <c r="F43" s="73">
        <v>40</v>
      </c>
      <c r="G43" s="170">
        <v>28500</v>
      </c>
      <c r="H43" s="91">
        <f t="shared" si="2"/>
        <v>0</v>
      </c>
    </row>
    <row r="44" spans="1:8" s="81" customFormat="1" ht="15">
      <c r="A44" s="46">
        <v>7</v>
      </c>
      <c r="B44" s="455" t="s">
        <v>420</v>
      </c>
      <c r="C44" s="435"/>
      <c r="D44" s="73">
        <v>0</v>
      </c>
      <c r="E44" s="47" t="s">
        <v>421</v>
      </c>
      <c r="F44" s="73">
        <v>1</v>
      </c>
      <c r="G44" s="170">
        <v>464100</v>
      </c>
      <c r="H44" s="91">
        <f t="shared" si="2"/>
        <v>0</v>
      </c>
    </row>
    <row r="45" spans="1:8" s="81" customFormat="1" ht="15">
      <c r="A45" s="46">
        <v>8</v>
      </c>
      <c r="B45" s="455" t="s">
        <v>422</v>
      </c>
      <c r="C45" s="435"/>
      <c r="D45" s="73">
        <v>0</v>
      </c>
      <c r="E45" s="47" t="s">
        <v>423</v>
      </c>
      <c r="F45" s="73">
        <v>0.7</v>
      </c>
      <c r="G45" s="170">
        <v>952380.95238095231</v>
      </c>
      <c r="H45" s="91">
        <f t="shared" si="2"/>
        <v>0</v>
      </c>
    </row>
    <row r="46" spans="1:8" s="81" customFormat="1" ht="15">
      <c r="A46" s="46">
        <v>9</v>
      </c>
      <c r="B46" s="455" t="s">
        <v>424</v>
      </c>
      <c r="C46" s="435"/>
      <c r="D46" s="73">
        <v>0</v>
      </c>
      <c r="E46" s="47" t="s">
        <v>423</v>
      </c>
      <c r="F46" s="73">
        <v>1</v>
      </c>
      <c r="G46" s="170">
        <v>2700000</v>
      </c>
      <c r="H46" s="91">
        <f t="shared" si="2"/>
        <v>0</v>
      </c>
    </row>
    <row r="47" spans="1:8" s="81" customFormat="1" ht="15">
      <c r="A47" s="46">
        <v>10</v>
      </c>
      <c r="B47" s="455" t="s">
        <v>425</v>
      </c>
      <c r="C47" s="435"/>
      <c r="D47" s="73">
        <v>0</v>
      </c>
      <c r="E47" s="47" t="s">
        <v>423</v>
      </c>
      <c r="F47" s="73">
        <v>2</v>
      </c>
      <c r="G47" s="170">
        <v>3800000</v>
      </c>
      <c r="H47" s="91">
        <f t="shared" si="2"/>
        <v>0</v>
      </c>
    </row>
    <row r="48" spans="1:8" s="81" customFormat="1" ht="15">
      <c r="A48" s="46">
        <v>11</v>
      </c>
      <c r="B48" s="455" t="s">
        <v>426</v>
      </c>
      <c r="C48" s="435"/>
      <c r="D48" s="73">
        <v>0</v>
      </c>
      <c r="E48" s="47" t="s">
        <v>423</v>
      </c>
      <c r="F48" s="73">
        <v>40</v>
      </c>
      <c r="G48" s="170">
        <v>3200000</v>
      </c>
      <c r="H48" s="91">
        <f t="shared" si="2"/>
        <v>0</v>
      </c>
    </row>
    <row r="49" spans="1:8" s="81" customFormat="1" ht="15">
      <c r="A49" s="46">
        <v>12</v>
      </c>
      <c r="B49" s="455" t="s">
        <v>427</v>
      </c>
      <c r="C49" s="435"/>
      <c r="D49" s="73">
        <v>1</v>
      </c>
      <c r="E49" s="47" t="s">
        <v>423</v>
      </c>
      <c r="F49" s="73">
        <v>20</v>
      </c>
      <c r="G49" s="170">
        <v>2600000</v>
      </c>
      <c r="H49" s="91">
        <f t="shared" si="2"/>
        <v>130000</v>
      </c>
    </row>
    <row r="50" spans="1:8" s="81" customFormat="1" ht="15">
      <c r="A50" s="50">
        <v>13</v>
      </c>
      <c r="B50" s="455" t="s">
        <v>428</v>
      </c>
      <c r="C50" s="435"/>
      <c r="D50" s="73">
        <v>0</v>
      </c>
      <c r="E50" s="51" t="s">
        <v>397</v>
      </c>
      <c r="F50" s="73">
        <v>50</v>
      </c>
      <c r="G50" s="170">
        <v>4500000</v>
      </c>
      <c r="H50" s="91">
        <f t="shared" si="2"/>
        <v>0</v>
      </c>
    </row>
    <row r="51" spans="1:8" s="81" customFormat="1" ht="15.75">
      <c r="A51" s="53" t="s">
        <v>429</v>
      </c>
      <c r="B51" s="9"/>
      <c r="C51" s="38"/>
      <c r="D51" s="38"/>
      <c r="E51" s="38"/>
      <c r="F51" s="9"/>
      <c r="G51" s="9"/>
      <c r="H51" s="88">
        <f>SUM(H38:H50)</f>
        <v>131742.52912720959</v>
      </c>
    </row>
    <row r="52" spans="1:8">
      <c r="A52" s="8"/>
      <c r="B52" s="9"/>
      <c r="C52" s="9"/>
      <c r="D52" s="54"/>
      <c r="E52" s="54"/>
      <c r="F52" s="54"/>
      <c r="G52" s="54"/>
      <c r="H52" s="10"/>
    </row>
    <row r="53" spans="1:8" ht="15.75">
      <c r="A53" s="428" t="s">
        <v>8</v>
      </c>
      <c r="B53" s="429"/>
      <c r="C53" s="9"/>
      <c r="D53" s="54"/>
      <c r="E53" s="54"/>
      <c r="F53" s="54"/>
      <c r="G53" s="54"/>
      <c r="H53" s="10"/>
    </row>
    <row r="54" spans="1:8" ht="15.75">
      <c r="A54" s="40" t="s">
        <v>385</v>
      </c>
      <c r="B54" s="430" t="s">
        <v>386</v>
      </c>
      <c r="C54" s="431"/>
      <c r="D54" s="55" t="s">
        <v>390</v>
      </c>
      <c r="E54" s="55" t="s">
        <v>86</v>
      </c>
      <c r="F54" s="55" t="s">
        <v>430</v>
      </c>
      <c r="G54" s="55" t="s">
        <v>431</v>
      </c>
      <c r="H54" s="33" t="s">
        <v>393</v>
      </c>
    </row>
    <row r="55" spans="1:8" s="81" customFormat="1" ht="15">
      <c r="A55" s="46">
        <v>1</v>
      </c>
      <c r="B55" s="422" t="s">
        <v>432</v>
      </c>
      <c r="C55" s="423"/>
      <c r="D55" s="56" t="s">
        <v>397</v>
      </c>
      <c r="E55" s="73">
        <v>0</v>
      </c>
      <c r="F55" s="170">
        <v>210000</v>
      </c>
      <c r="G55" s="73">
        <v>1</v>
      </c>
      <c r="H55" s="92">
        <f>(E55*F55)/G55</f>
        <v>0</v>
      </c>
    </row>
    <row r="56" spans="1:8" s="81" customFormat="1" ht="15">
      <c r="A56" s="46">
        <v>2</v>
      </c>
      <c r="B56" s="422" t="s">
        <v>433</v>
      </c>
      <c r="C56" s="423"/>
      <c r="D56" s="57" t="s">
        <v>434</v>
      </c>
      <c r="E56" s="73">
        <v>0</v>
      </c>
      <c r="F56" s="170">
        <v>410150.85714285716</v>
      </c>
      <c r="G56" s="73">
        <v>1</v>
      </c>
      <c r="H56" s="92">
        <f t="shared" ref="H56:H57" si="3">(E56*F56)/G56</f>
        <v>0</v>
      </c>
    </row>
    <row r="57" spans="1:8" s="81" customFormat="1" ht="15">
      <c r="A57" s="50">
        <v>3</v>
      </c>
      <c r="B57" s="424" t="s">
        <v>435</v>
      </c>
      <c r="C57" s="425"/>
      <c r="D57" s="58" t="s">
        <v>434</v>
      </c>
      <c r="E57" s="73">
        <v>0</v>
      </c>
      <c r="F57" s="170">
        <v>500000</v>
      </c>
      <c r="G57" s="73">
        <v>40</v>
      </c>
      <c r="H57" s="92">
        <f t="shared" si="3"/>
        <v>0</v>
      </c>
    </row>
    <row r="58" spans="1:8" ht="15.75">
      <c r="A58" s="45" t="s">
        <v>436</v>
      </c>
      <c r="B58" s="9"/>
      <c r="C58" s="38"/>
      <c r="D58" s="38"/>
      <c r="E58" s="38"/>
      <c r="F58" s="9"/>
      <c r="G58" s="9"/>
      <c r="H58" s="87">
        <f>SUM(H55:H57)</f>
        <v>0</v>
      </c>
    </row>
    <row r="59" spans="1:8">
      <c r="A59" s="59"/>
      <c r="B59" s="9"/>
      <c r="C59" s="9"/>
      <c r="D59" s="9"/>
      <c r="E59" s="38"/>
      <c r="F59" s="9"/>
      <c r="G59" s="9"/>
      <c r="H59" s="10"/>
    </row>
    <row r="60" spans="1:8" ht="15.75">
      <c r="A60" s="428" t="s">
        <v>9</v>
      </c>
      <c r="B60" s="429"/>
      <c r="C60" s="60"/>
      <c r="D60" s="61"/>
      <c r="E60" s="62"/>
      <c r="F60" s="63"/>
      <c r="G60" s="64"/>
      <c r="H60" s="10"/>
    </row>
    <row r="61" spans="1:8" ht="15.75">
      <c r="A61" s="40" t="s">
        <v>385</v>
      </c>
      <c r="B61" s="430" t="s">
        <v>386</v>
      </c>
      <c r="C61" s="431"/>
      <c r="D61" s="55" t="s">
        <v>86</v>
      </c>
      <c r="E61" s="55" t="s">
        <v>390</v>
      </c>
      <c r="F61" s="55" t="s">
        <v>431</v>
      </c>
      <c r="G61" s="55" t="s">
        <v>430</v>
      </c>
      <c r="H61" s="33" t="s">
        <v>393</v>
      </c>
    </row>
    <row r="62" spans="1:8" ht="15">
      <c r="A62" s="46">
        <v>1</v>
      </c>
      <c r="B62" s="422" t="s">
        <v>437</v>
      </c>
      <c r="C62" s="423"/>
      <c r="D62" s="73">
        <v>0</v>
      </c>
      <c r="E62" s="47" t="s">
        <v>423</v>
      </c>
      <c r="F62" s="73">
        <v>40</v>
      </c>
      <c r="G62" s="170">
        <v>70000</v>
      </c>
      <c r="H62" s="91">
        <f>(D62*G62)/F62</f>
        <v>0</v>
      </c>
    </row>
    <row r="63" spans="1:8" ht="15">
      <c r="A63" s="46">
        <v>2</v>
      </c>
      <c r="B63" s="422" t="s">
        <v>438</v>
      </c>
      <c r="C63" s="423"/>
      <c r="D63" s="73">
        <v>0</v>
      </c>
      <c r="E63" s="47" t="s">
        <v>423</v>
      </c>
      <c r="F63" s="73">
        <v>13</v>
      </c>
      <c r="G63" s="170">
        <v>45000</v>
      </c>
      <c r="H63" s="91">
        <f t="shared" ref="H63:H64" si="4">(D63*G63)/F63</f>
        <v>0</v>
      </c>
    </row>
    <row r="64" spans="1:8" ht="15">
      <c r="A64" s="50">
        <v>3</v>
      </c>
      <c r="B64" s="424" t="s">
        <v>439</v>
      </c>
      <c r="C64" s="425"/>
      <c r="D64" s="73">
        <v>0</v>
      </c>
      <c r="E64" s="51" t="s">
        <v>423</v>
      </c>
      <c r="F64" s="73">
        <v>13</v>
      </c>
      <c r="G64" s="170">
        <v>20000</v>
      </c>
      <c r="H64" s="91">
        <f t="shared" si="4"/>
        <v>0</v>
      </c>
    </row>
    <row r="65" spans="1:8" ht="15.75">
      <c r="A65" s="45" t="s">
        <v>440</v>
      </c>
      <c r="B65" s="9"/>
      <c r="C65" s="38"/>
      <c r="D65" s="54"/>
      <c r="E65" s="54"/>
      <c r="F65" s="54"/>
      <c r="G65" s="54"/>
      <c r="H65" s="87">
        <f>SUM(H62:H64)</f>
        <v>0</v>
      </c>
    </row>
    <row r="66" spans="1:8">
      <c r="A66" s="59"/>
      <c r="B66" s="9"/>
      <c r="C66" s="9"/>
      <c r="D66" s="9"/>
      <c r="E66" s="65"/>
      <c r="F66" s="9"/>
      <c r="G66" s="9"/>
      <c r="H66" s="10"/>
    </row>
    <row r="67" spans="1:8" ht="15.75">
      <c r="A67" s="66" t="s">
        <v>441</v>
      </c>
      <c r="B67" s="9"/>
      <c r="C67" s="9"/>
      <c r="D67" s="9"/>
      <c r="E67" s="9"/>
      <c r="F67" s="9"/>
      <c r="G67" s="9"/>
      <c r="H67" s="86">
        <f>SUM(H65,H58,H51,H34,H17)</f>
        <v>159073.06709272682</v>
      </c>
    </row>
    <row r="68" spans="1:8">
      <c r="A68" s="8"/>
      <c r="B68" s="9"/>
      <c r="C68" s="9"/>
      <c r="D68" s="9"/>
      <c r="E68" s="9"/>
      <c r="F68" s="9"/>
      <c r="G68" s="9"/>
      <c r="H68" s="10"/>
    </row>
    <row r="69" spans="1:8" ht="16.5" thickBot="1">
      <c r="A69" s="67" t="s">
        <v>442</v>
      </c>
      <c r="B69" s="25"/>
      <c r="C69" s="68">
        <v>0</v>
      </c>
      <c r="D69" s="25"/>
      <c r="E69" s="25"/>
      <c r="F69" s="25"/>
      <c r="G69" s="25"/>
      <c r="H69" s="69">
        <v>0</v>
      </c>
    </row>
    <row r="70" spans="1:8" ht="15.75" thickTop="1">
      <c r="A70" s="70" t="s">
        <v>443</v>
      </c>
      <c r="B70" s="28"/>
      <c r="C70" s="71">
        <v>0</v>
      </c>
      <c r="D70" s="28"/>
      <c r="E70" s="28"/>
      <c r="F70" s="28"/>
      <c r="G70" s="28"/>
      <c r="H70" s="72">
        <v>0</v>
      </c>
    </row>
    <row r="71" spans="1:8">
      <c r="A71" s="8"/>
      <c r="B71" s="9"/>
      <c r="C71" s="9"/>
      <c r="D71" s="9"/>
      <c r="E71" s="9"/>
      <c r="F71" s="9"/>
      <c r="G71" s="9"/>
      <c r="H71" s="10"/>
    </row>
    <row r="72" spans="1:8" ht="15.75">
      <c r="A72" s="59" t="s">
        <v>444</v>
      </c>
      <c r="B72" s="9"/>
      <c r="C72" s="9"/>
      <c r="D72" s="9"/>
      <c r="E72" s="9"/>
      <c r="F72" s="9"/>
      <c r="G72" s="9"/>
      <c r="H72" s="39">
        <v>0</v>
      </c>
    </row>
    <row r="73" spans="1:8" ht="13.5" thickBot="1">
      <c r="A73" s="24"/>
      <c r="B73" s="25"/>
      <c r="C73" s="25"/>
      <c r="D73" s="25"/>
      <c r="E73" s="25"/>
      <c r="F73" s="25"/>
      <c r="G73" s="25"/>
      <c r="H73" s="26"/>
    </row>
    <row r="74" spans="1:8" ht="13.5" thickTop="1"/>
    <row r="75" spans="1:8">
      <c r="A75" s="3"/>
      <c r="H75" s="2"/>
    </row>
  </sheetData>
  <mergeCells count="50">
    <mergeCell ref="B12:D12"/>
    <mergeCell ref="A1:H1"/>
    <mergeCell ref="A2:H2"/>
    <mergeCell ref="B6:G6"/>
    <mergeCell ref="B10:D10"/>
    <mergeCell ref="B11:D11"/>
    <mergeCell ref="B26:C26"/>
    <mergeCell ref="B13:D13"/>
    <mergeCell ref="B14:D14"/>
    <mergeCell ref="B15:D15"/>
    <mergeCell ref="B16:D16"/>
    <mergeCell ref="A19:B19"/>
    <mergeCell ref="B20:C20"/>
    <mergeCell ref="B21:C21"/>
    <mergeCell ref="B22:C22"/>
    <mergeCell ref="B23:C23"/>
    <mergeCell ref="B24:C24"/>
    <mergeCell ref="B25:C25"/>
    <mergeCell ref="B40:C40"/>
    <mergeCell ref="B27:C27"/>
    <mergeCell ref="B28:C28"/>
    <mergeCell ref="B29:C29"/>
    <mergeCell ref="B30:C30"/>
    <mergeCell ref="B31:C31"/>
    <mergeCell ref="B32:C32"/>
    <mergeCell ref="B33:C33"/>
    <mergeCell ref="A36:B36"/>
    <mergeCell ref="B37:C37"/>
    <mergeCell ref="B38:C38"/>
    <mergeCell ref="B39:C39"/>
    <mergeCell ref="B54:C54"/>
    <mergeCell ref="B41:C41"/>
    <mergeCell ref="B42:C42"/>
    <mergeCell ref="B43:C43"/>
    <mergeCell ref="B44:C44"/>
    <mergeCell ref="B45:C45"/>
    <mergeCell ref="B46:C46"/>
    <mergeCell ref="B47:C47"/>
    <mergeCell ref="B48:C48"/>
    <mergeCell ref="B49:C49"/>
    <mergeCell ref="B50:C50"/>
    <mergeCell ref="A53:B53"/>
    <mergeCell ref="B63:C63"/>
    <mergeCell ref="B64:C64"/>
    <mergeCell ref="B55:C55"/>
    <mergeCell ref="B56:C56"/>
    <mergeCell ref="B57:C57"/>
    <mergeCell ref="A60:B60"/>
    <mergeCell ref="B61:C61"/>
    <mergeCell ref="B62:C62"/>
  </mergeCells>
  <conditionalFormatting sqref="B55:B57 B62:B64">
    <cfRule type="expression" dxfId="144" priority="1">
      <formula>H55&gt;0</formula>
    </cfRule>
  </conditionalFormatting>
  <conditionalFormatting sqref="C55:C57 C62:C64">
    <cfRule type="expression" dxfId="143" priority="2">
      <formula>#REF!&gt;0</formula>
    </cfRule>
  </conditionalFormatting>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1">
    <tabColor rgb="FFFF0000"/>
  </sheetPr>
  <dimension ref="A1:H75"/>
  <sheetViews>
    <sheetView workbookViewId="0">
      <selection activeCell="C4" sqref="C4:D4"/>
    </sheetView>
  </sheetViews>
  <sheetFormatPr baseColWidth="10" defaultColWidth="11.42578125" defaultRowHeight="12.75"/>
  <cols>
    <col min="1" max="1" width="22.42578125" style="79" customWidth="1"/>
    <col min="2" max="2" width="34.140625" style="79" customWidth="1"/>
    <col min="3" max="3" width="16.140625" style="79" customWidth="1"/>
    <col min="4" max="4" width="19.140625" style="79" customWidth="1"/>
    <col min="5" max="5" width="17.28515625" style="79" bestFit="1" customWidth="1"/>
    <col min="6" max="6" width="18.42578125" style="79" customWidth="1"/>
    <col min="7" max="7" width="23.7109375" style="79" customWidth="1"/>
    <col min="8" max="8" width="21.5703125" style="79" customWidth="1"/>
    <col min="9" max="16384" width="11.42578125" style="79"/>
  </cols>
  <sheetData>
    <row r="1" spans="1:8" ht="16.149999999999999" customHeight="1" thickTop="1">
      <c r="A1" s="441" t="s">
        <v>455</v>
      </c>
      <c r="B1" s="442"/>
      <c r="C1" s="442"/>
      <c r="D1" s="442"/>
      <c r="E1" s="442"/>
      <c r="F1" s="442"/>
      <c r="G1" s="442"/>
      <c r="H1" s="443"/>
    </row>
    <row r="2" spans="1:8" ht="15.75">
      <c r="A2" s="444" t="s">
        <v>378</v>
      </c>
      <c r="B2" s="445"/>
      <c r="C2" s="445"/>
      <c r="D2" s="445"/>
      <c r="E2" s="445"/>
      <c r="F2" s="445"/>
      <c r="G2" s="445"/>
      <c r="H2" s="446"/>
    </row>
    <row r="3" spans="1:8">
      <c r="A3" s="8"/>
      <c r="B3" s="9"/>
      <c r="C3" s="9"/>
      <c r="D3" s="9"/>
      <c r="E3" s="9"/>
      <c r="F3" s="9"/>
      <c r="G3" s="9"/>
      <c r="H3" s="10"/>
    </row>
    <row r="4" spans="1:8" ht="15.75">
      <c r="A4" s="11" t="s">
        <v>379</v>
      </c>
      <c r="B4" s="12" t="s">
        <v>26</v>
      </c>
      <c r="C4" s="13"/>
      <c r="D4" s="14"/>
      <c r="E4" s="15" t="s">
        <v>380</v>
      </c>
      <c r="F4" s="16">
        <f>H67</f>
        <v>438236.99629382906</v>
      </c>
      <c r="G4" s="13" t="s">
        <v>381</v>
      </c>
      <c r="H4" s="17" t="s">
        <v>382</v>
      </c>
    </row>
    <row r="5" spans="1:8" ht="12" customHeight="1">
      <c r="A5" s="18"/>
      <c r="B5" s="19"/>
      <c r="C5" s="13"/>
      <c r="D5" s="20"/>
      <c r="E5" s="15"/>
      <c r="F5" s="21"/>
      <c r="G5" s="13"/>
      <c r="H5" s="22"/>
    </row>
    <row r="6" spans="1:8" ht="15.6" customHeight="1">
      <c r="A6" s="18" t="s">
        <v>383</v>
      </c>
      <c r="B6" s="447" t="str">
        <f>A1</f>
        <v>TRANSPORTE DE TODOS LOS MATERIALES Y ACCESORIO HASTA EL SITIO</v>
      </c>
      <c r="C6" s="447"/>
      <c r="D6" s="447"/>
      <c r="E6" s="447"/>
      <c r="F6" s="447"/>
      <c r="G6" s="448"/>
      <c r="H6" s="23" t="s">
        <v>456</v>
      </c>
    </row>
    <row r="7" spans="1:8" ht="13.5" thickBot="1">
      <c r="A7" s="24"/>
      <c r="B7" s="25"/>
      <c r="C7" s="25"/>
      <c r="D7" s="25"/>
      <c r="E7" s="25"/>
      <c r="F7" s="25"/>
      <c r="G7" s="25"/>
      <c r="H7" s="26"/>
    </row>
    <row r="8" spans="1:8" ht="13.5" thickTop="1">
      <c r="A8" s="27"/>
      <c r="B8" s="28"/>
      <c r="C8" s="28"/>
      <c r="D8" s="28"/>
      <c r="E8" s="28"/>
      <c r="F8" s="28"/>
      <c r="G8" s="28"/>
      <c r="H8" s="29"/>
    </row>
    <row r="9" spans="1:8" ht="15.75">
      <c r="A9" s="30" t="s">
        <v>5</v>
      </c>
      <c r="B9" s="9"/>
      <c r="C9" s="9"/>
      <c r="D9" s="9"/>
      <c r="E9" s="9"/>
      <c r="F9" s="9"/>
      <c r="G9" s="9"/>
      <c r="H9" s="10"/>
    </row>
    <row r="10" spans="1:8" s="80" customFormat="1" ht="15" customHeight="1">
      <c r="A10" s="31" t="s">
        <v>385</v>
      </c>
      <c r="B10" s="449" t="s">
        <v>386</v>
      </c>
      <c r="C10" s="450"/>
      <c r="D10" s="431"/>
      <c r="E10" s="32" t="s">
        <v>85</v>
      </c>
      <c r="F10" s="32" t="s">
        <v>387</v>
      </c>
      <c r="G10" s="32" t="s">
        <v>86</v>
      </c>
      <c r="H10" s="33" t="s">
        <v>388</v>
      </c>
    </row>
    <row r="11" spans="1:8" ht="15">
      <c r="A11" s="4"/>
      <c r="B11" s="426"/>
      <c r="C11" s="432"/>
      <c r="D11" s="427"/>
      <c r="E11" s="4"/>
      <c r="F11" s="170"/>
      <c r="G11" s="73"/>
      <c r="H11" s="6">
        <f>F11*G11</f>
        <v>0</v>
      </c>
    </row>
    <row r="12" spans="1:8" ht="15">
      <c r="A12" s="4"/>
      <c r="B12" s="426"/>
      <c r="C12" s="432"/>
      <c r="D12" s="427"/>
      <c r="E12" s="4"/>
      <c r="F12" s="170"/>
      <c r="G12" s="73"/>
      <c r="H12" s="6">
        <f t="shared" ref="H12:H16" si="0">F12*G12</f>
        <v>0</v>
      </c>
    </row>
    <row r="13" spans="1:8" ht="15">
      <c r="A13" s="4"/>
      <c r="B13" s="426"/>
      <c r="C13" s="432"/>
      <c r="D13" s="427"/>
      <c r="E13" s="4"/>
      <c r="F13" s="170"/>
      <c r="G13" s="73"/>
      <c r="H13" s="6">
        <f t="shared" si="0"/>
        <v>0</v>
      </c>
    </row>
    <row r="14" spans="1:8" ht="15">
      <c r="A14" s="4"/>
      <c r="B14" s="433"/>
      <c r="C14" s="434"/>
      <c r="D14" s="435"/>
      <c r="E14" s="4"/>
      <c r="F14" s="170"/>
      <c r="G14" s="73"/>
      <c r="H14" s="6">
        <f t="shared" si="0"/>
        <v>0</v>
      </c>
    </row>
    <row r="15" spans="1:8" ht="15">
      <c r="A15" s="4"/>
      <c r="B15" s="433"/>
      <c r="C15" s="434"/>
      <c r="D15" s="435"/>
      <c r="E15" s="4"/>
      <c r="F15" s="170"/>
      <c r="G15" s="73"/>
      <c r="H15" s="6">
        <f t="shared" si="0"/>
        <v>0</v>
      </c>
    </row>
    <row r="16" spans="1:8" ht="15">
      <c r="A16" s="4"/>
      <c r="B16" s="436"/>
      <c r="C16" s="437"/>
      <c r="D16" s="438"/>
      <c r="E16" s="5"/>
      <c r="F16" s="170"/>
      <c r="G16" s="73"/>
      <c r="H16" s="6">
        <f t="shared" si="0"/>
        <v>0</v>
      </c>
    </row>
    <row r="17" spans="1:8" ht="15.75">
      <c r="A17" s="37" t="s">
        <v>389</v>
      </c>
      <c r="B17" s="9"/>
      <c r="C17" s="38"/>
      <c r="D17" s="38"/>
      <c r="E17" s="38"/>
      <c r="F17" s="9"/>
      <c r="G17" s="9"/>
      <c r="H17" s="87">
        <f>SUM(H11:H16)</f>
        <v>0</v>
      </c>
    </row>
    <row r="18" spans="1:8">
      <c r="A18" s="8"/>
      <c r="B18" s="9"/>
      <c r="C18" s="9"/>
      <c r="D18" s="9"/>
      <c r="E18" s="9"/>
      <c r="F18" s="9"/>
      <c r="G18" s="9"/>
      <c r="H18" s="10"/>
    </row>
    <row r="19" spans="1:8" ht="15.75">
      <c r="A19" s="428" t="s">
        <v>6</v>
      </c>
      <c r="B19" s="429"/>
      <c r="C19" s="9"/>
      <c r="D19" s="9"/>
      <c r="E19" s="9"/>
      <c r="F19" s="9"/>
      <c r="G19" s="9"/>
      <c r="H19" s="10"/>
    </row>
    <row r="20" spans="1:8" ht="30" customHeight="1">
      <c r="A20" s="40" t="s">
        <v>385</v>
      </c>
      <c r="B20" s="430" t="s">
        <v>386</v>
      </c>
      <c r="C20" s="431"/>
      <c r="D20" s="32" t="s">
        <v>86</v>
      </c>
      <c r="E20" s="32" t="s">
        <v>390</v>
      </c>
      <c r="F20" s="32" t="s">
        <v>391</v>
      </c>
      <c r="G20" s="32" t="s">
        <v>392</v>
      </c>
      <c r="H20" s="33" t="s">
        <v>393</v>
      </c>
    </row>
    <row r="21" spans="1:8" s="81" customFormat="1" ht="15">
      <c r="A21" s="4"/>
      <c r="B21" s="455" t="s">
        <v>396</v>
      </c>
      <c r="C21" s="435"/>
      <c r="D21" s="73">
        <v>0</v>
      </c>
      <c r="E21" s="4" t="s">
        <v>397</v>
      </c>
      <c r="F21" s="170">
        <f>'1.1'!F21</f>
        <v>491355.26262931031</v>
      </c>
      <c r="G21" s="73">
        <v>3</v>
      </c>
      <c r="H21" s="92">
        <f>(D21*F21)/G21</f>
        <v>0</v>
      </c>
    </row>
    <row r="22" spans="1:8" s="81" customFormat="1" ht="15">
      <c r="A22" s="4"/>
      <c r="B22" s="455" t="s">
        <v>398</v>
      </c>
      <c r="C22" s="435"/>
      <c r="D22" s="73">
        <v>0</v>
      </c>
      <c r="E22" s="4" t="s">
        <v>397</v>
      </c>
      <c r="F22" s="170">
        <f>'1.1'!F22</f>
        <v>491355.26262931031</v>
      </c>
      <c r="G22" s="73">
        <v>3</v>
      </c>
      <c r="H22" s="92">
        <f t="shared" ref="H22:H33" si="1">(D22*F22)/G22</f>
        <v>0</v>
      </c>
    </row>
    <row r="23" spans="1:8" s="81" customFormat="1" ht="15">
      <c r="A23" s="4"/>
      <c r="B23" s="455" t="s">
        <v>399</v>
      </c>
      <c r="C23" s="435"/>
      <c r="D23" s="73">
        <v>0</v>
      </c>
      <c r="E23" s="4" t="s">
        <v>397</v>
      </c>
      <c r="F23" s="170">
        <f>'1.1'!F23</f>
        <v>316219.23517241376</v>
      </c>
      <c r="G23" s="73">
        <v>5</v>
      </c>
      <c r="H23" s="92">
        <f t="shared" si="1"/>
        <v>0</v>
      </c>
    </row>
    <row r="24" spans="1:8" s="81" customFormat="1" ht="15">
      <c r="A24" s="4"/>
      <c r="B24" s="455" t="s">
        <v>400</v>
      </c>
      <c r="C24" s="435"/>
      <c r="D24" s="73">
        <v>0</v>
      </c>
      <c r="E24" s="4" t="s">
        <v>397</v>
      </c>
      <c r="F24" s="170">
        <f>'1.1'!F24</f>
        <v>301624.55599137931</v>
      </c>
      <c r="G24" s="73">
        <v>3</v>
      </c>
      <c r="H24" s="92">
        <f t="shared" si="1"/>
        <v>0</v>
      </c>
    </row>
    <row r="25" spans="1:8" s="81" customFormat="1" ht="15">
      <c r="A25" s="4"/>
      <c r="B25" s="455" t="s">
        <v>401</v>
      </c>
      <c r="C25" s="435"/>
      <c r="D25" s="73">
        <v>0</v>
      </c>
      <c r="E25" s="4" t="s">
        <v>397</v>
      </c>
      <c r="F25" s="170">
        <f>'1.1'!F25</f>
        <v>257840.51844827583</v>
      </c>
      <c r="G25" s="73">
        <v>3</v>
      </c>
      <c r="H25" s="92">
        <f t="shared" si="1"/>
        <v>0</v>
      </c>
    </row>
    <row r="26" spans="1:8" s="81" customFormat="1" ht="15">
      <c r="A26" s="4"/>
      <c r="B26" s="455" t="s">
        <v>402</v>
      </c>
      <c r="C26" s="435"/>
      <c r="D26" s="73">
        <v>0</v>
      </c>
      <c r="E26" s="4" t="s">
        <v>397</v>
      </c>
      <c r="F26" s="170">
        <f>'1.1'!F26</f>
        <v>199461.84262931033</v>
      </c>
      <c r="G26" s="73">
        <v>3</v>
      </c>
      <c r="H26" s="92">
        <f t="shared" si="1"/>
        <v>0</v>
      </c>
    </row>
    <row r="27" spans="1:8" s="81" customFormat="1" ht="15">
      <c r="A27" s="4"/>
      <c r="B27" s="455" t="s">
        <v>403</v>
      </c>
      <c r="C27" s="435"/>
      <c r="D27" s="73">
        <v>0</v>
      </c>
      <c r="E27" s="4" t="s">
        <v>397</v>
      </c>
      <c r="F27" s="170">
        <f>'1.1'!F27</f>
        <v>81158.643620689661</v>
      </c>
      <c r="G27" s="73">
        <v>3</v>
      </c>
      <c r="H27" s="92">
        <f t="shared" si="1"/>
        <v>0</v>
      </c>
    </row>
    <row r="28" spans="1:8" s="81" customFormat="1" ht="15">
      <c r="A28" s="4"/>
      <c r="B28" s="455" t="s">
        <v>404</v>
      </c>
      <c r="C28" s="435"/>
      <c r="D28" s="73">
        <v>2</v>
      </c>
      <c r="E28" s="4" t="s">
        <v>397</v>
      </c>
      <c r="F28" s="170">
        <f>'1.1'!F28</f>
        <v>184867.16344827582</v>
      </c>
      <c r="G28" s="73">
        <v>3</v>
      </c>
      <c r="H28" s="92">
        <f t="shared" si="1"/>
        <v>123244.77563218388</v>
      </c>
    </row>
    <row r="29" spans="1:8" s="81" customFormat="1" ht="15">
      <c r="A29" s="4"/>
      <c r="B29" s="455" t="s">
        <v>405</v>
      </c>
      <c r="C29" s="435"/>
      <c r="D29" s="73">
        <v>2</v>
      </c>
      <c r="E29" s="4" t="s">
        <v>397</v>
      </c>
      <c r="F29" s="170">
        <f>'1.1'!F29</f>
        <v>117645.32112068964</v>
      </c>
      <c r="G29" s="73">
        <v>13</v>
      </c>
      <c r="H29" s="92">
        <f t="shared" si="1"/>
        <v>18099.28017241379</v>
      </c>
    </row>
    <row r="30" spans="1:8" s="81" customFormat="1" ht="15">
      <c r="A30" s="4"/>
      <c r="B30" s="455" t="s">
        <v>406</v>
      </c>
      <c r="C30" s="435"/>
      <c r="D30" s="73">
        <v>0</v>
      </c>
      <c r="E30" s="4" t="s">
        <v>397</v>
      </c>
      <c r="F30" s="170">
        <f>'1.1'!F30</f>
        <v>184867.16344827582</v>
      </c>
      <c r="G30" s="73">
        <v>13</v>
      </c>
      <c r="H30" s="92">
        <f t="shared" si="1"/>
        <v>0</v>
      </c>
    </row>
    <row r="31" spans="1:8" s="81" customFormat="1" ht="15">
      <c r="A31" s="4"/>
      <c r="B31" s="455" t="s">
        <v>407</v>
      </c>
      <c r="C31" s="435"/>
      <c r="D31" s="73">
        <v>0</v>
      </c>
      <c r="E31" s="4" t="s">
        <v>397</v>
      </c>
      <c r="F31" s="170">
        <f>'1.1'!F31</f>
        <v>103050.68284482758</v>
      </c>
      <c r="G31" s="73">
        <v>3</v>
      </c>
      <c r="H31" s="92">
        <f t="shared" si="1"/>
        <v>0</v>
      </c>
    </row>
    <row r="32" spans="1:8" s="81" customFormat="1" ht="15">
      <c r="A32" s="4"/>
      <c r="B32" s="455" t="s">
        <v>408</v>
      </c>
      <c r="C32" s="435"/>
      <c r="D32" s="73">
        <v>1</v>
      </c>
      <c r="E32" s="4" t="s">
        <v>397</v>
      </c>
      <c r="F32" s="170">
        <f>'1.1'!F32</f>
        <v>177569.84431034481</v>
      </c>
      <c r="G32" s="73">
        <v>13</v>
      </c>
      <c r="H32" s="92">
        <f t="shared" si="1"/>
        <v>13659.218793103446</v>
      </c>
    </row>
    <row r="33" spans="1:8" s="81" customFormat="1" ht="15">
      <c r="A33" s="4"/>
      <c r="B33" s="455" t="s">
        <v>409</v>
      </c>
      <c r="C33" s="435"/>
      <c r="D33" s="74">
        <v>0</v>
      </c>
      <c r="E33" s="43" t="s">
        <v>397</v>
      </c>
      <c r="F33" s="170">
        <f>'1.1'!F33</f>
        <v>117646.13922413792</v>
      </c>
      <c r="G33" s="73">
        <v>3</v>
      </c>
      <c r="H33" s="92">
        <f t="shared" si="1"/>
        <v>0</v>
      </c>
    </row>
    <row r="34" spans="1:8" ht="15.75">
      <c r="A34" s="45" t="s">
        <v>410</v>
      </c>
      <c r="B34" s="9"/>
      <c r="C34" s="9"/>
      <c r="D34" s="9"/>
      <c r="E34" s="9"/>
      <c r="F34" s="9"/>
      <c r="G34" s="9"/>
      <c r="H34" s="87">
        <f>SUM(H21:H33)</f>
        <v>155003.27459770112</v>
      </c>
    </row>
    <row r="35" spans="1:8">
      <c r="A35" s="8"/>
      <c r="B35" s="9"/>
      <c r="C35" s="9"/>
      <c r="D35" s="9"/>
      <c r="E35" s="9"/>
      <c r="F35" s="9"/>
      <c r="G35" s="9"/>
      <c r="H35" s="10"/>
    </row>
    <row r="36" spans="1:8" ht="15.75">
      <c r="A36" s="428" t="s">
        <v>7</v>
      </c>
      <c r="B36" s="429"/>
      <c r="C36" s="9"/>
      <c r="D36" s="9"/>
      <c r="E36" s="9"/>
      <c r="F36" s="9"/>
      <c r="G36" s="9"/>
      <c r="H36" s="10"/>
    </row>
    <row r="37" spans="1:8" ht="15.75">
      <c r="A37" s="40" t="s">
        <v>385</v>
      </c>
      <c r="B37" s="430" t="s">
        <v>386</v>
      </c>
      <c r="C37" s="431"/>
      <c r="D37" s="32" t="s">
        <v>86</v>
      </c>
      <c r="E37" s="32" t="s">
        <v>390</v>
      </c>
      <c r="F37" s="32" t="s">
        <v>411</v>
      </c>
      <c r="G37" s="32" t="s">
        <v>393</v>
      </c>
      <c r="H37" s="33" t="s">
        <v>412</v>
      </c>
    </row>
    <row r="38" spans="1:8" s="81" customFormat="1" ht="15">
      <c r="A38" s="46">
        <v>1</v>
      </c>
      <c r="B38" s="455" t="s">
        <v>413</v>
      </c>
      <c r="C38" s="435"/>
      <c r="D38" s="73">
        <v>1</v>
      </c>
      <c r="E38" s="47" t="s">
        <v>397</v>
      </c>
      <c r="F38" s="73">
        <v>3</v>
      </c>
      <c r="G38" s="170">
        <v>69701.16508838383</v>
      </c>
      <c r="H38" s="91">
        <f>(D38*G38)/F38</f>
        <v>23233.721696127945</v>
      </c>
    </row>
    <row r="39" spans="1:8" s="81" customFormat="1" ht="15" customHeight="1">
      <c r="A39" s="46">
        <v>2</v>
      </c>
      <c r="B39" s="455" t="s">
        <v>414</v>
      </c>
      <c r="C39" s="435"/>
      <c r="D39" s="73">
        <v>0</v>
      </c>
      <c r="E39" s="47" t="s">
        <v>397</v>
      </c>
      <c r="F39" s="73">
        <v>30</v>
      </c>
      <c r="G39" s="170">
        <v>2500000</v>
      </c>
      <c r="H39" s="91">
        <f t="shared" ref="H39:H50" si="2">(D39*G39)/F39</f>
        <v>0</v>
      </c>
    </row>
    <row r="40" spans="1:8" s="81" customFormat="1" ht="15">
      <c r="A40" s="46">
        <v>3</v>
      </c>
      <c r="B40" s="455" t="s">
        <v>415</v>
      </c>
      <c r="C40" s="435"/>
      <c r="D40" s="73">
        <v>0</v>
      </c>
      <c r="E40" s="47" t="s">
        <v>397</v>
      </c>
      <c r="F40" s="73">
        <v>3</v>
      </c>
      <c r="G40" s="170">
        <v>55509.259259259248</v>
      </c>
      <c r="H40" s="91">
        <f t="shared" si="2"/>
        <v>0</v>
      </c>
    </row>
    <row r="41" spans="1:8" s="81" customFormat="1" ht="15">
      <c r="A41" s="46">
        <v>4</v>
      </c>
      <c r="B41" s="455" t="s">
        <v>416</v>
      </c>
      <c r="C41" s="435"/>
      <c r="D41" s="73">
        <v>0</v>
      </c>
      <c r="E41" s="47" t="s">
        <v>397</v>
      </c>
      <c r="F41" s="73">
        <v>13</v>
      </c>
      <c r="G41" s="170">
        <v>1000000</v>
      </c>
      <c r="H41" s="91">
        <f t="shared" si="2"/>
        <v>0</v>
      </c>
    </row>
    <row r="42" spans="1:8" s="81" customFormat="1" ht="15">
      <c r="A42" s="46">
        <v>5</v>
      </c>
      <c r="B42" s="455" t="s">
        <v>417</v>
      </c>
      <c r="C42" s="435"/>
      <c r="D42" s="73">
        <v>0</v>
      </c>
      <c r="E42" s="47" t="s">
        <v>397</v>
      </c>
      <c r="F42" s="73">
        <v>3</v>
      </c>
      <c r="G42" s="170">
        <v>120000</v>
      </c>
      <c r="H42" s="91">
        <f t="shared" si="2"/>
        <v>0</v>
      </c>
    </row>
    <row r="43" spans="1:8" s="81" customFormat="1" ht="15">
      <c r="A43" s="46">
        <v>6</v>
      </c>
      <c r="B43" s="455" t="s">
        <v>418</v>
      </c>
      <c r="C43" s="435"/>
      <c r="D43" s="73">
        <v>0</v>
      </c>
      <c r="E43" s="47" t="s">
        <v>419</v>
      </c>
      <c r="F43" s="73">
        <v>3</v>
      </c>
      <c r="G43" s="170">
        <v>28500</v>
      </c>
      <c r="H43" s="91">
        <f t="shared" si="2"/>
        <v>0</v>
      </c>
    </row>
    <row r="44" spans="1:8" s="81" customFormat="1" ht="15">
      <c r="A44" s="46">
        <v>7</v>
      </c>
      <c r="B44" s="455" t="s">
        <v>420</v>
      </c>
      <c r="C44" s="435"/>
      <c r="D44" s="73">
        <v>0</v>
      </c>
      <c r="E44" s="47" t="s">
        <v>421</v>
      </c>
      <c r="F44" s="73">
        <v>1</v>
      </c>
      <c r="G44" s="170">
        <v>464100</v>
      </c>
      <c r="H44" s="91">
        <f t="shared" si="2"/>
        <v>0</v>
      </c>
    </row>
    <row r="45" spans="1:8" s="81" customFormat="1" ht="15">
      <c r="A45" s="46">
        <v>8</v>
      </c>
      <c r="B45" s="455" t="s">
        <v>422</v>
      </c>
      <c r="C45" s="435"/>
      <c r="D45" s="73">
        <v>0</v>
      </c>
      <c r="E45" s="47" t="s">
        <v>423</v>
      </c>
      <c r="F45" s="73">
        <v>0.7</v>
      </c>
      <c r="G45" s="170">
        <v>952380.95238095231</v>
      </c>
      <c r="H45" s="91">
        <f t="shared" si="2"/>
        <v>0</v>
      </c>
    </row>
    <row r="46" spans="1:8" s="81" customFormat="1" ht="15">
      <c r="A46" s="46">
        <v>9</v>
      </c>
      <c r="B46" s="455" t="s">
        <v>424</v>
      </c>
      <c r="C46" s="435"/>
      <c r="D46" s="73">
        <v>0</v>
      </c>
      <c r="E46" s="47" t="s">
        <v>423</v>
      </c>
      <c r="F46" s="73">
        <v>1</v>
      </c>
      <c r="G46" s="170">
        <v>2700000</v>
      </c>
      <c r="H46" s="91">
        <f t="shared" si="2"/>
        <v>0</v>
      </c>
    </row>
    <row r="47" spans="1:8" s="81" customFormat="1" ht="15">
      <c r="A47" s="46">
        <v>10</v>
      </c>
      <c r="B47" s="455" t="s">
        <v>425</v>
      </c>
      <c r="C47" s="435"/>
      <c r="D47" s="73">
        <v>0</v>
      </c>
      <c r="E47" s="47" t="s">
        <v>423</v>
      </c>
      <c r="F47" s="73">
        <v>2</v>
      </c>
      <c r="G47" s="170">
        <v>3800000</v>
      </c>
      <c r="H47" s="91">
        <f t="shared" si="2"/>
        <v>0</v>
      </c>
    </row>
    <row r="48" spans="1:8" s="81" customFormat="1" ht="15">
      <c r="A48" s="46">
        <v>11</v>
      </c>
      <c r="B48" s="455" t="s">
        <v>426</v>
      </c>
      <c r="C48" s="435"/>
      <c r="D48" s="73">
        <v>0</v>
      </c>
      <c r="E48" s="47" t="s">
        <v>423</v>
      </c>
      <c r="F48" s="73">
        <v>3</v>
      </c>
      <c r="G48" s="170">
        <v>3200000</v>
      </c>
      <c r="H48" s="91">
        <f t="shared" si="2"/>
        <v>0</v>
      </c>
    </row>
    <row r="49" spans="1:8" s="81" customFormat="1" ht="15">
      <c r="A49" s="46">
        <v>12</v>
      </c>
      <c r="B49" s="455" t="s">
        <v>427</v>
      </c>
      <c r="C49" s="435"/>
      <c r="D49" s="73">
        <v>1</v>
      </c>
      <c r="E49" s="47" t="s">
        <v>423</v>
      </c>
      <c r="F49" s="73">
        <v>10</v>
      </c>
      <c r="G49" s="170">
        <v>2600000</v>
      </c>
      <c r="H49" s="91">
        <f t="shared" si="2"/>
        <v>260000</v>
      </c>
    </row>
    <row r="50" spans="1:8" s="81" customFormat="1" ht="15">
      <c r="A50" s="50">
        <v>13</v>
      </c>
      <c r="B50" s="455" t="s">
        <v>428</v>
      </c>
      <c r="C50" s="435"/>
      <c r="D50" s="73">
        <v>0</v>
      </c>
      <c r="E50" s="51" t="s">
        <v>397</v>
      </c>
      <c r="F50" s="73">
        <v>50</v>
      </c>
      <c r="G50" s="170">
        <v>4500000</v>
      </c>
      <c r="H50" s="91">
        <f t="shared" si="2"/>
        <v>0</v>
      </c>
    </row>
    <row r="51" spans="1:8" s="81" customFormat="1" ht="15.75">
      <c r="A51" s="53" t="s">
        <v>429</v>
      </c>
      <c r="B51" s="9"/>
      <c r="C51" s="38"/>
      <c r="D51" s="38"/>
      <c r="E51" s="38"/>
      <c r="F51" s="9"/>
      <c r="G51" s="9"/>
      <c r="H51" s="88">
        <f>SUM(H38:H50)</f>
        <v>283233.72169612796</v>
      </c>
    </row>
    <row r="52" spans="1:8">
      <c r="A52" s="8"/>
      <c r="B52" s="9"/>
      <c r="C52" s="9"/>
      <c r="D52" s="54"/>
      <c r="E52" s="54"/>
      <c r="F52" s="54"/>
      <c r="G52" s="54"/>
      <c r="H52" s="10"/>
    </row>
    <row r="53" spans="1:8" ht="15.75">
      <c r="A53" s="428" t="s">
        <v>8</v>
      </c>
      <c r="B53" s="429"/>
      <c r="C53" s="9"/>
      <c r="D53" s="54"/>
      <c r="E53" s="54"/>
      <c r="F53" s="54"/>
      <c r="G53" s="54"/>
      <c r="H53" s="10"/>
    </row>
    <row r="54" spans="1:8" ht="15.75">
      <c r="A54" s="40" t="s">
        <v>385</v>
      </c>
      <c r="B54" s="430" t="s">
        <v>386</v>
      </c>
      <c r="C54" s="431"/>
      <c r="D54" s="55" t="s">
        <v>390</v>
      </c>
      <c r="E54" s="55" t="s">
        <v>86</v>
      </c>
      <c r="F54" s="55" t="s">
        <v>430</v>
      </c>
      <c r="G54" s="55" t="s">
        <v>431</v>
      </c>
      <c r="H54" s="33" t="s">
        <v>393</v>
      </c>
    </row>
    <row r="55" spans="1:8" s="81" customFormat="1" ht="15">
      <c r="A55" s="46">
        <v>1</v>
      </c>
      <c r="B55" s="422" t="s">
        <v>432</v>
      </c>
      <c r="C55" s="423"/>
      <c r="D55" s="56" t="s">
        <v>397</v>
      </c>
      <c r="E55" s="73">
        <v>0</v>
      </c>
      <c r="F55" s="170">
        <v>210000</v>
      </c>
      <c r="G55" s="73">
        <v>1</v>
      </c>
      <c r="H55" s="92">
        <f>(E55*F55)/G55</f>
        <v>0</v>
      </c>
    </row>
    <row r="56" spans="1:8" s="81" customFormat="1" ht="15">
      <c r="A56" s="46">
        <v>2</v>
      </c>
      <c r="B56" s="422" t="s">
        <v>433</v>
      </c>
      <c r="C56" s="423"/>
      <c r="D56" s="57" t="s">
        <v>434</v>
      </c>
      <c r="E56" s="73">
        <v>0</v>
      </c>
      <c r="F56" s="170">
        <v>410150.85714285716</v>
      </c>
      <c r="G56" s="73">
        <v>1</v>
      </c>
      <c r="H56" s="92">
        <f t="shared" ref="H56:H57" si="3">(E56*F56)/G56</f>
        <v>0</v>
      </c>
    </row>
    <row r="57" spans="1:8" s="81" customFormat="1" ht="15">
      <c r="A57" s="50">
        <v>3</v>
      </c>
      <c r="B57" s="424" t="s">
        <v>435</v>
      </c>
      <c r="C57" s="425"/>
      <c r="D57" s="58" t="s">
        <v>434</v>
      </c>
      <c r="E57" s="73">
        <v>0</v>
      </c>
      <c r="F57" s="170">
        <v>500000</v>
      </c>
      <c r="G57" s="73">
        <v>3</v>
      </c>
      <c r="H57" s="92">
        <f t="shared" si="3"/>
        <v>0</v>
      </c>
    </row>
    <row r="58" spans="1:8" ht="15.75">
      <c r="A58" s="45" t="s">
        <v>436</v>
      </c>
      <c r="B58" s="9"/>
      <c r="C58" s="38"/>
      <c r="D58" s="38"/>
      <c r="E58" s="38"/>
      <c r="F58" s="9"/>
      <c r="G58" s="9"/>
      <c r="H58" s="87">
        <f>SUM(H55:H57)</f>
        <v>0</v>
      </c>
    </row>
    <row r="59" spans="1:8">
      <c r="A59" s="59"/>
      <c r="B59" s="9"/>
      <c r="C59" s="9"/>
      <c r="D59" s="9"/>
      <c r="E59" s="38"/>
      <c r="F59" s="9"/>
      <c r="G59" s="9"/>
      <c r="H59" s="10"/>
    </row>
    <row r="60" spans="1:8" ht="15.75">
      <c r="A60" s="428" t="s">
        <v>9</v>
      </c>
      <c r="B60" s="429"/>
      <c r="C60" s="60"/>
      <c r="D60" s="61"/>
      <c r="E60" s="62"/>
      <c r="F60" s="63"/>
      <c r="G60" s="64"/>
      <c r="H60" s="10"/>
    </row>
    <row r="61" spans="1:8" ht="15.75">
      <c r="A61" s="40" t="s">
        <v>385</v>
      </c>
      <c r="B61" s="430" t="s">
        <v>386</v>
      </c>
      <c r="C61" s="431"/>
      <c r="D61" s="55" t="s">
        <v>86</v>
      </c>
      <c r="E61" s="55" t="s">
        <v>390</v>
      </c>
      <c r="F61" s="55" t="s">
        <v>431</v>
      </c>
      <c r="G61" s="55" t="s">
        <v>430</v>
      </c>
      <c r="H61" s="33" t="s">
        <v>393</v>
      </c>
    </row>
    <row r="62" spans="1:8" ht="15">
      <c r="A62" s="46">
        <v>1</v>
      </c>
      <c r="B62" s="422" t="s">
        <v>437</v>
      </c>
      <c r="C62" s="423"/>
      <c r="D62" s="73">
        <v>0</v>
      </c>
      <c r="E62" s="47" t="s">
        <v>423</v>
      </c>
      <c r="F62" s="73">
        <v>3</v>
      </c>
      <c r="G62" s="170">
        <v>70000</v>
      </c>
      <c r="H62" s="91">
        <f>(D62*G62)/F62</f>
        <v>0</v>
      </c>
    </row>
    <row r="63" spans="1:8" ht="15">
      <c r="A63" s="46">
        <v>2</v>
      </c>
      <c r="B63" s="422" t="s">
        <v>438</v>
      </c>
      <c r="C63" s="423"/>
      <c r="D63" s="73">
        <v>0</v>
      </c>
      <c r="E63" s="47" t="s">
        <v>423</v>
      </c>
      <c r="F63" s="73">
        <v>13</v>
      </c>
      <c r="G63" s="170">
        <v>45000</v>
      </c>
      <c r="H63" s="91">
        <f t="shared" ref="H63:H64" si="4">(D63*G63)/F63</f>
        <v>0</v>
      </c>
    </row>
    <row r="64" spans="1:8" ht="15">
      <c r="A64" s="50">
        <v>3</v>
      </c>
      <c r="B64" s="424" t="s">
        <v>439</v>
      </c>
      <c r="C64" s="425"/>
      <c r="D64" s="73">
        <v>0</v>
      </c>
      <c r="E64" s="51" t="s">
        <v>423</v>
      </c>
      <c r="F64" s="73">
        <v>13</v>
      </c>
      <c r="G64" s="170">
        <v>20000</v>
      </c>
      <c r="H64" s="91">
        <f t="shared" si="4"/>
        <v>0</v>
      </c>
    </row>
    <row r="65" spans="1:8" ht="15.75">
      <c r="A65" s="45" t="s">
        <v>440</v>
      </c>
      <c r="B65" s="9"/>
      <c r="C65" s="38"/>
      <c r="D65" s="54"/>
      <c r="E65" s="54"/>
      <c r="F65" s="54"/>
      <c r="G65" s="54"/>
      <c r="H65" s="87">
        <f>SUM(H62:H64)</f>
        <v>0</v>
      </c>
    </row>
    <row r="66" spans="1:8">
      <c r="A66" s="59"/>
      <c r="B66" s="9"/>
      <c r="C66" s="9"/>
      <c r="D66" s="9"/>
      <c r="E66" s="65"/>
      <c r="F66" s="9"/>
      <c r="G66" s="9"/>
      <c r="H66" s="10"/>
    </row>
    <row r="67" spans="1:8" ht="15.75">
      <c r="A67" s="66" t="s">
        <v>441</v>
      </c>
      <c r="B67" s="9"/>
      <c r="C67" s="9"/>
      <c r="D67" s="9"/>
      <c r="E67" s="9"/>
      <c r="F67" s="9"/>
      <c r="G67" s="9"/>
      <c r="H67" s="86">
        <f>SUM(H65,H58,H51,H34,H17)</f>
        <v>438236.99629382906</v>
      </c>
    </row>
    <row r="68" spans="1:8">
      <c r="A68" s="8"/>
      <c r="B68" s="9"/>
      <c r="C68" s="9"/>
      <c r="D68" s="9"/>
      <c r="E68" s="9"/>
      <c r="F68" s="9"/>
      <c r="G68" s="9"/>
      <c r="H68" s="10"/>
    </row>
    <row r="69" spans="1:8" ht="16.5" thickBot="1">
      <c r="A69" s="67" t="s">
        <v>442</v>
      </c>
      <c r="B69" s="25"/>
      <c r="C69" s="68">
        <v>0</v>
      </c>
      <c r="D69" s="25"/>
      <c r="E69" s="25"/>
      <c r="F69" s="25"/>
      <c r="G69" s="25"/>
      <c r="H69" s="69">
        <v>0</v>
      </c>
    </row>
    <row r="70" spans="1:8" ht="15.75" thickTop="1">
      <c r="A70" s="70" t="s">
        <v>443</v>
      </c>
      <c r="B70" s="28"/>
      <c r="C70" s="71">
        <v>0</v>
      </c>
      <c r="D70" s="28"/>
      <c r="E70" s="28"/>
      <c r="F70" s="28"/>
      <c r="G70" s="28"/>
      <c r="H70" s="72">
        <v>0</v>
      </c>
    </row>
    <row r="71" spans="1:8">
      <c r="A71" s="8"/>
      <c r="B71" s="9"/>
      <c r="C71" s="9"/>
      <c r="D71" s="9"/>
      <c r="E71" s="9"/>
      <c r="F71" s="9"/>
      <c r="G71" s="9"/>
      <c r="H71" s="10"/>
    </row>
    <row r="72" spans="1:8" ht="15.75">
      <c r="A72" s="59" t="s">
        <v>444</v>
      </c>
      <c r="B72" s="9"/>
      <c r="C72" s="9"/>
      <c r="D72" s="9"/>
      <c r="E72" s="9"/>
      <c r="F72" s="9"/>
      <c r="G72" s="9"/>
      <c r="H72" s="39">
        <v>0</v>
      </c>
    </row>
    <row r="73" spans="1:8" ht="13.5" thickBot="1">
      <c r="A73" s="24"/>
      <c r="B73" s="25"/>
      <c r="C73" s="25"/>
      <c r="D73" s="25"/>
      <c r="E73" s="25"/>
      <c r="F73" s="25"/>
      <c r="G73" s="25"/>
      <c r="H73" s="26"/>
    </row>
    <row r="74" spans="1:8" ht="13.5" thickTop="1"/>
    <row r="75" spans="1:8">
      <c r="A75" s="3"/>
      <c r="H75" s="2"/>
    </row>
  </sheetData>
  <mergeCells count="50">
    <mergeCell ref="B12:D12"/>
    <mergeCell ref="A1:H1"/>
    <mergeCell ref="A2:H2"/>
    <mergeCell ref="B6:G6"/>
    <mergeCell ref="B10:D10"/>
    <mergeCell ref="B11:D11"/>
    <mergeCell ref="B26:C26"/>
    <mergeCell ref="B13:D13"/>
    <mergeCell ref="B14:D14"/>
    <mergeCell ref="B15:D15"/>
    <mergeCell ref="B16:D16"/>
    <mergeCell ref="A19:B19"/>
    <mergeCell ref="B20:C20"/>
    <mergeCell ref="B21:C21"/>
    <mergeCell ref="B22:C22"/>
    <mergeCell ref="B23:C23"/>
    <mergeCell ref="B24:C24"/>
    <mergeCell ref="B25:C25"/>
    <mergeCell ref="B40:C40"/>
    <mergeCell ref="B27:C27"/>
    <mergeCell ref="B28:C28"/>
    <mergeCell ref="B29:C29"/>
    <mergeCell ref="B30:C30"/>
    <mergeCell ref="B31:C31"/>
    <mergeCell ref="B32:C32"/>
    <mergeCell ref="B33:C33"/>
    <mergeCell ref="A36:B36"/>
    <mergeCell ref="B37:C37"/>
    <mergeCell ref="B38:C38"/>
    <mergeCell ref="B39:C39"/>
    <mergeCell ref="B54:C54"/>
    <mergeCell ref="B41:C41"/>
    <mergeCell ref="B42:C42"/>
    <mergeCell ref="B43:C43"/>
    <mergeCell ref="B44:C44"/>
    <mergeCell ref="B45:C45"/>
    <mergeCell ref="B46:C46"/>
    <mergeCell ref="B47:C47"/>
    <mergeCell ref="B48:C48"/>
    <mergeCell ref="B49:C49"/>
    <mergeCell ref="B50:C50"/>
    <mergeCell ref="A53:B53"/>
    <mergeCell ref="B63:C63"/>
    <mergeCell ref="B64:C64"/>
    <mergeCell ref="B55:C55"/>
    <mergeCell ref="B56:C56"/>
    <mergeCell ref="B57:C57"/>
    <mergeCell ref="A60:B60"/>
    <mergeCell ref="B61:C61"/>
    <mergeCell ref="B62:C62"/>
  </mergeCells>
  <conditionalFormatting sqref="B55:B57 B62:B64">
    <cfRule type="expression" dxfId="142" priority="1">
      <formula>H55&gt;0</formula>
    </cfRule>
  </conditionalFormatting>
  <conditionalFormatting sqref="C55:C57 C62:C64">
    <cfRule type="expression" dxfId="141" priority="2">
      <formula>#REF!&gt;0</formula>
    </cfRule>
  </conditionalFormatting>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2">
    <tabColor rgb="FF00B050"/>
  </sheetPr>
  <dimension ref="A1:H75"/>
  <sheetViews>
    <sheetView workbookViewId="0">
      <selection activeCell="F4" sqref="F4"/>
    </sheetView>
  </sheetViews>
  <sheetFormatPr baseColWidth="10" defaultColWidth="11.42578125" defaultRowHeight="12.75"/>
  <cols>
    <col min="1" max="1" width="22.42578125" style="79" customWidth="1"/>
    <col min="2" max="2" width="34.140625" style="79" customWidth="1"/>
    <col min="3" max="3" width="16.140625" style="79" customWidth="1"/>
    <col min="4" max="4" width="19.140625" style="79" customWidth="1"/>
    <col min="5" max="5" width="17.28515625" style="79" bestFit="1" customWidth="1"/>
    <col min="6" max="6" width="18.42578125" style="79" customWidth="1"/>
    <col min="7" max="7" width="23.7109375" style="79" customWidth="1"/>
    <col min="8" max="8" width="21.5703125" style="79" customWidth="1"/>
    <col min="9" max="16384" width="11.42578125" style="79"/>
  </cols>
  <sheetData>
    <row r="1" spans="1:8" ht="16.149999999999999" customHeight="1" thickTop="1">
      <c r="A1" s="441" t="s">
        <v>457</v>
      </c>
      <c r="B1" s="442"/>
      <c r="C1" s="442"/>
      <c r="D1" s="442"/>
      <c r="E1" s="442"/>
      <c r="F1" s="442"/>
      <c r="G1" s="442"/>
      <c r="H1" s="443"/>
    </row>
    <row r="2" spans="1:8" ht="16.5" customHeight="1">
      <c r="A2" s="444" t="s">
        <v>378</v>
      </c>
      <c r="B2" s="445"/>
      <c r="C2" s="445"/>
      <c r="D2" s="445"/>
      <c r="E2" s="445"/>
      <c r="F2" s="445"/>
      <c r="G2" s="445"/>
      <c r="H2" s="446"/>
    </row>
    <row r="3" spans="1:8" ht="16.5" customHeight="1">
      <c r="A3" s="8"/>
      <c r="B3" s="9"/>
      <c r="C3" s="9"/>
      <c r="D3" s="9"/>
      <c r="E3" s="9"/>
      <c r="F3" s="9"/>
      <c r="G3" s="9"/>
      <c r="H3" s="10"/>
    </row>
    <row r="4" spans="1:8" ht="15.75">
      <c r="A4" s="11" t="s">
        <v>379</v>
      </c>
      <c r="B4" s="12" t="s">
        <v>458</v>
      </c>
      <c r="C4" s="13"/>
      <c r="D4" s="14"/>
      <c r="E4" s="15" t="s">
        <v>380</v>
      </c>
      <c r="F4" s="16">
        <f>H67</f>
        <v>102381.26740867729</v>
      </c>
      <c r="G4" s="13" t="s">
        <v>381</v>
      </c>
      <c r="H4" s="17" t="s">
        <v>382</v>
      </c>
    </row>
    <row r="5" spans="1:8" ht="12" customHeight="1">
      <c r="A5" s="18"/>
      <c r="B5" s="19"/>
      <c r="C5" s="13"/>
      <c r="D5" s="20"/>
      <c r="E5" s="15"/>
      <c r="F5" s="21"/>
      <c r="G5" s="13"/>
      <c r="H5" s="22"/>
    </row>
    <row r="6" spans="1:8" ht="15.6" customHeight="1">
      <c r="A6" s="18" t="s">
        <v>383</v>
      </c>
      <c r="B6" s="447" t="str">
        <f>A1</f>
        <v>VESTIDA DE ESTRUCTURA TRIFASICA DE PASO UN POSTE 13,8kV</v>
      </c>
      <c r="C6" s="447"/>
      <c r="D6" s="447"/>
      <c r="E6" s="447"/>
      <c r="F6" s="447"/>
      <c r="G6" s="448"/>
      <c r="H6" s="23" t="s">
        <v>384</v>
      </c>
    </row>
    <row r="7" spans="1:8" ht="13.5" thickBot="1">
      <c r="A7" s="24"/>
      <c r="B7" s="25"/>
      <c r="C7" s="25"/>
      <c r="D7" s="25"/>
      <c r="E7" s="25"/>
      <c r="F7" s="25"/>
      <c r="G7" s="25"/>
      <c r="H7" s="26"/>
    </row>
    <row r="8" spans="1:8" ht="13.5" thickTop="1">
      <c r="A8" s="27"/>
      <c r="B8" s="28"/>
      <c r="C8" s="28"/>
      <c r="D8" s="28"/>
      <c r="E8" s="28"/>
      <c r="F8" s="28"/>
      <c r="G8" s="28"/>
      <c r="H8" s="29"/>
    </row>
    <row r="9" spans="1:8" ht="15.75">
      <c r="A9" s="30" t="s">
        <v>5</v>
      </c>
      <c r="B9" s="9"/>
      <c r="C9" s="9"/>
      <c r="D9" s="9"/>
      <c r="E9" s="9"/>
      <c r="F9" s="9"/>
      <c r="G9" s="9"/>
      <c r="H9" s="10"/>
    </row>
    <row r="10" spans="1:8" s="80" customFormat="1" ht="15" customHeight="1">
      <c r="A10" s="31" t="s">
        <v>385</v>
      </c>
      <c r="B10" s="449" t="s">
        <v>386</v>
      </c>
      <c r="C10" s="450"/>
      <c r="D10" s="431"/>
      <c r="E10" s="32" t="s">
        <v>85</v>
      </c>
      <c r="F10" s="32" t="s">
        <v>387</v>
      </c>
      <c r="G10" s="32" t="s">
        <v>86</v>
      </c>
      <c r="H10" s="33" t="s">
        <v>388</v>
      </c>
    </row>
    <row r="11" spans="1:8" ht="15">
      <c r="A11" s="4"/>
      <c r="B11" s="426"/>
      <c r="C11" s="432"/>
      <c r="D11" s="427"/>
      <c r="E11" s="4"/>
      <c r="F11" s="170"/>
      <c r="G11" s="73"/>
      <c r="H11" s="6">
        <f>F11*G11</f>
        <v>0</v>
      </c>
    </row>
    <row r="12" spans="1:8" ht="15">
      <c r="A12" s="4"/>
      <c r="B12" s="426"/>
      <c r="C12" s="432"/>
      <c r="D12" s="427"/>
      <c r="E12" s="4"/>
      <c r="F12" s="170"/>
      <c r="G12" s="73"/>
      <c r="H12" s="6">
        <f t="shared" ref="H12:H16" si="0">F12*G12</f>
        <v>0</v>
      </c>
    </row>
    <row r="13" spans="1:8" ht="15">
      <c r="A13" s="4"/>
      <c r="B13" s="426"/>
      <c r="C13" s="432"/>
      <c r="D13" s="427"/>
      <c r="E13" s="4"/>
      <c r="F13" s="170"/>
      <c r="G13" s="73"/>
      <c r="H13" s="6">
        <f t="shared" si="0"/>
        <v>0</v>
      </c>
    </row>
    <row r="14" spans="1:8" ht="15">
      <c r="A14" s="4"/>
      <c r="B14" s="433"/>
      <c r="C14" s="434"/>
      <c r="D14" s="435"/>
      <c r="E14" s="4"/>
      <c r="F14" s="170"/>
      <c r="G14" s="73"/>
      <c r="H14" s="6">
        <f t="shared" si="0"/>
        <v>0</v>
      </c>
    </row>
    <row r="15" spans="1:8" ht="15">
      <c r="A15" s="4"/>
      <c r="B15" s="433"/>
      <c r="C15" s="434"/>
      <c r="D15" s="435"/>
      <c r="E15" s="4"/>
      <c r="F15" s="170"/>
      <c r="G15" s="73"/>
      <c r="H15" s="6">
        <f t="shared" si="0"/>
        <v>0</v>
      </c>
    </row>
    <row r="16" spans="1:8" ht="15">
      <c r="A16" s="4"/>
      <c r="B16" s="436"/>
      <c r="C16" s="437"/>
      <c r="D16" s="438"/>
      <c r="E16" s="5"/>
      <c r="F16" s="170"/>
      <c r="G16" s="73"/>
      <c r="H16" s="7">
        <f t="shared" si="0"/>
        <v>0</v>
      </c>
    </row>
    <row r="17" spans="1:8" ht="15.75">
      <c r="A17" s="37" t="s">
        <v>389</v>
      </c>
      <c r="B17" s="9"/>
      <c r="C17" s="38"/>
      <c r="D17" s="38"/>
      <c r="E17" s="38"/>
      <c r="F17" s="9"/>
      <c r="G17" s="9"/>
      <c r="H17" s="39">
        <f>SUM(H11:H16)</f>
        <v>0</v>
      </c>
    </row>
    <row r="18" spans="1:8">
      <c r="A18" s="8"/>
      <c r="B18" s="9"/>
      <c r="C18" s="9"/>
      <c r="D18" s="9"/>
      <c r="E18" s="9"/>
      <c r="F18" s="9"/>
      <c r="G18" s="9"/>
      <c r="H18" s="10"/>
    </row>
    <row r="19" spans="1:8" ht="15.75">
      <c r="A19" s="428" t="s">
        <v>6</v>
      </c>
      <c r="B19" s="429"/>
      <c r="C19" s="9"/>
      <c r="D19" s="9"/>
      <c r="E19" s="9"/>
      <c r="F19" s="9"/>
      <c r="G19" s="9"/>
      <c r="H19" s="10"/>
    </row>
    <row r="20" spans="1:8" ht="30" customHeight="1">
      <c r="A20" s="40" t="s">
        <v>385</v>
      </c>
      <c r="B20" s="430" t="s">
        <v>386</v>
      </c>
      <c r="C20" s="431"/>
      <c r="D20" s="32" t="s">
        <v>86</v>
      </c>
      <c r="E20" s="32" t="s">
        <v>390</v>
      </c>
      <c r="F20" s="32" t="s">
        <v>391</v>
      </c>
      <c r="G20" s="32" t="s">
        <v>392</v>
      </c>
      <c r="H20" s="33" t="s">
        <v>393</v>
      </c>
    </row>
    <row r="21" spans="1:8" s="81" customFormat="1" ht="15">
      <c r="A21" s="4"/>
      <c r="B21" s="455" t="s">
        <v>396</v>
      </c>
      <c r="C21" s="435"/>
      <c r="D21" s="73">
        <v>0</v>
      </c>
      <c r="E21" s="4" t="s">
        <v>397</v>
      </c>
      <c r="F21" s="170">
        <f>'1.14'!F21</f>
        <v>491355.26262931031</v>
      </c>
      <c r="G21" s="73">
        <v>8</v>
      </c>
      <c r="H21" s="42">
        <f>(D21*F21)/G21</f>
        <v>0</v>
      </c>
    </row>
    <row r="22" spans="1:8" s="81" customFormat="1" ht="15">
      <c r="A22" s="4"/>
      <c r="B22" s="455" t="s">
        <v>398</v>
      </c>
      <c r="C22" s="435"/>
      <c r="D22" s="73">
        <v>0</v>
      </c>
      <c r="E22" s="4" t="s">
        <v>397</v>
      </c>
      <c r="F22" s="170">
        <f>'1.14'!F22</f>
        <v>491355.26262931031</v>
      </c>
      <c r="G22" s="73">
        <v>8</v>
      </c>
      <c r="H22" s="42">
        <f t="shared" ref="H22:H33" si="1">(D22*F22)/G22</f>
        <v>0</v>
      </c>
    </row>
    <row r="23" spans="1:8" s="81" customFormat="1" ht="15">
      <c r="A23" s="4"/>
      <c r="B23" s="455" t="s">
        <v>399</v>
      </c>
      <c r="C23" s="435"/>
      <c r="D23" s="73">
        <v>0</v>
      </c>
      <c r="E23" s="4" t="s">
        <v>397</v>
      </c>
      <c r="F23" s="170">
        <f>'1.14'!F23</f>
        <v>316219.23517241376</v>
      </c>
      <c r="G23" s="73">
        <v>8</v>
      </c>
      <c r="H23" s="42">
        <f t="shared" si="1"/>
        <v>0</v>
      </c>
    </row>
    <row r="24" spans="1:8" s="81" customFormat="1" ht="15">
      <c r="A24" s="4"/>
      <c r="B24" s="455" t="s">
        <v>400</v>
      </c>
      <c r="C24" s="435"/>
      <c r="D24" s="73">
        <v>0</v>
      </c>
      <c r="E24" s="4" t="s">
        <v>397</v>
      </c>
      <c r="F24" s="170">
        <f>'1.14'!F24</f>
        <v>301624.55599137931</v>
      </c>
      <c r="G24" s="73">
        <v>8</v>
      </c>
      <c r="H24" s="42">
        <f t="shared" si="1"/>
        <v>0</v>
      </c>
    </row>
    <row r="25" spans="1:8" s="81" customFormat="1" ht="15">
      <c r="A25" s="4"/>
      <c r="B25" s="455" t="s">
        <v>401</v>
      </c>
      <c r="C25" s="435"/>
      <c r="D25" s="73">
        <v>0</v>
      </c>
      <c r="E25" s="4" t="s">
        <v>397</v>
      </c>
      <c r="F25" s="170">
        <f>'1.14'!F25</f>
        <v>257840.51844827583</v>
      </c>
      <c r="G25" s="73">
        <v>8</v>
      </c>
      <c r="H25" s="42">
        <f t="shared" si="1"/>
        <v>0</v>
      </c>
    </row>
    <row r="26" spans="1:8" s="81" customFormat="1" ht="15">
      <c r="A26" s="4"/>
      <c r="B26" s="455" t="s">
        <v>402</v>
      </c>
      <c r="C26" s="435"/>
      <c r="D26" s="73">
        <v>1</v>
      </c>
      <c r="E26" s="4" t="s">
        <v>397</v>
      </c>
      <c r="F26" s="170">
        <f>'1.14'!F26</f>
        <v>199461.84262931033</v>
      </c>
      <c r="G26" s="73">
        <v>8</v>
      </c>
      <c r="H26" s="42">
        <f t="shared" si="1"/>
        <v>24932.730328663791</v>
      </c>
    </row>
    <row r="27" spans="1:8" s="81" customFormat="1" ht="15">
      <c r="A27" s="4"/>
      <c r="B27" s="455" t="s">
        <v>403</v>
      </c>
      <c r="C27" s="435"/>
      <c r="D27" s="73">
        <v>2</v>
      </c>
      <c r="E27" s="4" t="s">
        <v>397</v>
      </c>
      <c r="F27" s="170">
        <f>'1.14'!F27</f>
        <v>81158.643620689661</v>
      </c>
      <c r="G27" s="73">
        <v>8</v>
      </c>
      <c r="H27" s="42">
        <f t="shared" si="1"/>
        <v>20289.660905172415</v>
      </c>
    </row>
    <row r="28" spans="1:8" s="81" customFormat="1" ht="15">
      <c r="A28" s="4"/>
      <c r="B28" s="455" t="s">
        <v>404</v>
      </c>
      <c r="C28" s="435"/>
      <c r="D28" s="73">
        <v>0</v>
      </c>
      <c r="E28" s="4" t="s">
        <v>397</v>
      </c>
      <c r="F28" s="170">
        <f>'1.14'!F28</f>
        <v>184867.16344827582</v>
      </c>
      <c r="G28" s="73">
        <v>8</v>
      </c>
      <c r="H28" s="42">
        <f t="shared" si="1"/>
        <v>0</v>
      </c>
    </row>
    <row r="29" spans="1:8" s="81" customFormat="1" ht="15">
      <c r="A29" s="4"/>
      <c r="B29" s="455" t="s">
        <v>405</v>
      </c>
      <c r="C29" s="435"/>
      <c r="D29" s="73">
        <v>0</v>
      </c>
      <c r="E29" s="4" t="s">
        <v>397</v>
      </c>
      <c r="F29" s="170">
        <f>'1.14'!F29</f>
        <v>117645.32112068964</v>
      </c>
      <c r="G29" s="73">
        <v>8</v>
      </c>
      <c r="H29" s="42">
        <f t="shared" si="1"/>
        <v>0</v>
      </c>
    </row>
    <row r="30" spans="1:8" s="81" customFormat="1" ht="15">
      <c r="A30" s="4"/>
      <c r="B30" s="455" t="s">
        <v>406</v>
      </c>
      <c r="C30" s="435"/>
      <c r="D30" s="73">
        <v>0</v>
      </c>
      <c r="E30" s="4" t="s">
        <v>397</v>
      </c>
      <c r="F30" s="170">
        <f>'1.14'!F30</f>
        <v>184867.16344827582</v>
      </c>
      <c r="G30" s="73">
        <v>8</v>
      </c>
      <c r="H30" s="42">
        <f t="shared" si="1"/>
        <v>0</v>
      </c>
    </row>
    <row r="31" spans="1:8" s="81" customFormat="1" ht="15">
      <c r="A31" s="4"/>
      <c r="B31" s="455" t="s">
        <v>407</v>
      </c>
      <c r="C31" s="435"/>
      <c r="D31" s="73">
        <v>0</v>
      </c>
      <c r="E31" s="4" t="s">
        <v>397</v>
      </c>
      <c r="F31" s="170">
        <f>'1.14'!F31</f>
        <v>103050.68284482758</v>
      </c>
      <c r="G31" s="73">
        <v>8</v>
      </c>
      <c r="H31" s="42">
        <f t="shared" si="1"/>
        <v>0</v>
      </c>
    </row>
    <row r="32" spans="1:8" s="81" customFormat="1" ht="15">
      <c r="A32" s="4"/>
      <c r="B32" s="455" t="s">
        <v>408</v>
      </c>
      <c r="C32" s="435"/>
      <c r="D32" s="73">
        <v>1</v>
      </c>
      <c r="E32" s="4" t="s">
        <v>397</v>
      </c>
      <c r="F32" s="170">
        <f>'1.14'!F32</f>
        <v>177569.84431034481</v>
      </c>
      <c r="G32" s="73">
        <v>8</v>
      </c>
      <c r="H32" s="42">
        <f t="shared" si="1"/>
        <v>22196.230538793101</v>
      </c>
    </row>
    <row r="33" spans="1:8" s="81" customFormat="1" ht="15">
      <c r="A33" s="4"/>
      <c r="B33" s="455" t="s">
        <v>409</v>
      </c>
      <c r="C33" s="435"/>
      <c r="D33" s="74">
        <v>0</v>
      </c>
      <c r="E33" s="43" t="s">
        <v>397</v>
      </c>
      <c r="F33" s="170">
        <f>'1.14'!F33</f>
        <v>117646.13922413792</v>
      </c>
      <c r="G33" s="73">
        <v>8</v>
      </c>
      <c r="H33" s="121">
        <f t="shared" si="1"/>
        <v>0</v>
      </c>
    </row>
    <row r="34" spans="1:8" ht="15.75">
      <c r="A34" s="45" t="s">
        <v>410</v>
      </c>
      <c r="B34" s="9"/>
      <c r="C34" s="9"/>
      <c r="D34" s="9"/>
      <c r="E34" s="9"/>
      <c r="F34" s="9"/>
      <c r="G34" s="9"/>
      <c r="H34" s="39">
        <f>SUM(H21:H33)</f>
        <v>67418.621772629311</v>
      </c>
    </row>
    <row r="35" spans="1:8">
      <c r="A35" s="8"/>
      <c r="B35" s="9"/>
      <c r="C35" s="9"/>
      <c r="D35" s="9"/>
      <c r="E35" s="9"/>
      <c r="F35" s="9"/>
      <c r="G35" s="9"/>
      <c r="H35" s="10"/>
    </row>
    <row r="36" spans="1:8" ht="15.75">
      <c r="A36" s="428" t="s">
        <v>7</v>
      </c>
      <c r="B36" s="429"/>
      <c r="C36" s="9"/>
      <c r="D36" s="9"/>
      <c r="E36" s="9"/>
      <c r="F36" s="9"/>
      <c r="G36" s="9"/>
      <c r="H36" s="10"/>
    </row>
    <row r="37" spans="1:8" ht="15.75">
      <c r="A37" s="40" t="s">
        <v>385</v>
      </c>
      <c r="B37" s="430" t="s">
        <v>386</v>
      </c>
      <c r="C37" s="431"/>
      <c r="D37" s="32" t="s">
        <v>86</v>
      </c>
      <c r="E37" s="32" t="s">
        <v>390</v>
      </c>
      <c r="F37" s="32" t="s">
        <v>411</v>
      </c>
      <c r="G37" s="32" t="s">
        <v>393</v>
      </c>
      <c r="H37" s="33" t="s">
        <v>412</v>
      </c>
    </row>
    <row r="38" spans="1:8" s="81" customFormat="1" ht="15">
      <c r="A38" s="46">
        <v>1</v>
      </c>
      <c r="B38" s="455" t="s">
        <v>413</v>
      </c>
      <c r="C38" s="435"/>
      <c r="D38" s="73">
        <v>1</v>
      </c>
      <c r="E38" s="47" t="s">
        <v>397</v>
      </c>
      <c r="F38" s="73">
        <v>8</v>
      </c>
      <c r="G38" s="170">
        <v>69701.16508838383</v>
      </c>
      <c r="H38" s="49">
        <f>(D38*G38)/F38</f>
        <v>8712.6456360479788</v>
      </c>
    </row>
    <row r="39" spans="1:8" s="81" customFormat="1" ht="15" customHeight="1">
      <c r="A39" s="46">
        <v>2</v>
      </c>
      <c r="B39" s="455" t="s">
        <v>414</v>
      </c>
      <c r="C39" s="435"/>
      <c r="D39" s="73">
        <v>0</v>
      </c>
      <c r="E39" s="47" t="s">
        <v>397</v>
      </c>
      <c r="F39" s="73">
        <v>30</v>
      </c>
      <c r="G39" s="170">
        <v>2500000</v>
      </c>
      <c r="H39" s="49">
        <f t="shared" ref="H39:H50" si="2">(D39*G39)/F39</f>
        <v>0</v>
      </c>
    </row>
    <row r="40" spans="1:8" s="81" customFormat="1" ht="15">
      <c r="A40" s="46">
        <v>3</v>
      </c>
      <c r="B40" s="455" t="s">
        <v>415</v>
      </c>
      <c r="C40" s="435"/>
      <c r="D40" s="73">
        <v>0</v>
      </c>
      <c r="E40" s="47" t="s">
        <v>397</v>
      </c>
      <c r="F40" s="73">
        <v>8</v>
      </c>
      <c r="G40" s="170">
        <v>55509.259259259248</v>
      </c>
      <c r="H40" s="49">
        <f t="shared" si="2"/>
        <v>0</v>
      </c>
    </row>
    <row r="41" spans="1:8" s="81" customFormat="1" ht="15">
      <c r="A41" s="46">
        <v>4</v>
      </c>
      <c r="B41" s="455" t="s">
        <v>416</v>
      </c>
      <c r="C41" s="435"/>
      <c r="D41" s="73">
        <v>0</v>
      </c>
      <c r="E41" s="47" t="s">
        <v>397</v>
      </c>
      <c r="F41" s="73">
        <v>13</v>
      </c>
      <c r="G41" s="170">
        <v>1000000</v>
      </c>
      <c r="H41" s="49">
        <f t="shared" si="2"/>
        <v>0</v>
      </c>
    </row>
    <row r="42" spans="1:8" s="81" customFormat="1" ht="15">
      <c r="A42" s="46">
        <v>5</v>
      </c>
      <c r="B42" s="455" t="s">
        <v>417</v>
      </c>
      <c r="C42" s="435"/>
      <c r="D42" s="73">
        <v>0</v>
      </c>
      <c r="E42" s="47" t="s">
        <v>397</v>
      </c>
      <c r="F42" s="73">
        <v>8</v>
      </c>
      <c r="G42" s="170">
        <v>120000</v>
      </c>
      <c r="H42" s="122">
        <f t="shared" si="2"/>
        <v>0</v>
      </c>
    </row>
    <row r="43" spans="1:8" s="81" customFormat="1" ht="15">
      <c r="A43" s="46">
        <v>6</v>
      </c>
      <c r="B43" s="455" t="s">
        <v>418</v>
      </c>
      <c r="C43" s="435"/>
      <c r="D43" s="73">
        <v>0</v>
      </c>
      <c r="E43" s="47" t="s">
        <v>419</v>
      </c>
      <c r="F43" s="73">
        <v>8</v>
      </c>
      <c r="G43" s="170">
        <v>28500</v>
      </c>
      <c r="H43" s="122">
        <f t="shared" si="2"/>
        <v>0</v>
      </c>
    </row>
    <row r="44" spans="1:8" s="81" customFormat="1" ht="15">
      <c r="A44" s="46">
        <v>7</v>
      </c>
      <c r="B44" s="455" t="s">
        <v>420</v>
      </c>
      <c r="C44" s="435"/>
      <c r="D44" s="73">
        <v>0</v>
      </c>
      <c r="E44" s="47" t="s">
        <v>421</v>
      </c>
      <c r="F44" s="73">
        <v>1</v>
      </c>
      <c r="G44" s="170">
        <v>464100</v>
      </c>
      <c r="H44" s="122">
        <f t="shared" si="2"/>
        <v>0</v>
      </c>
    </row>
    <row r="45" spans="1:8" s="81" customFormat="1" ht="15">
      <c r="A45" s="46">
        <v>8</v>
      </c>
      <c r="B45" s="455" t="s">
        <v>422</v>
      </c>
      <c r="C45" s="435"/>
      <c r="D45" s="73">
        <v>0</v>
      </c>
      <c r="E45" s="47" t="s">
        <v>423</v>
      </c>
      <c r="F45" s="73">
        <v>5</v>
      </c>
      <c r="G45" s="170">
        <v>952380.95238095231</v>
      </c>
      <c r="H45" s="122">
        <f t="shared" si="2"/>
        <v>0</v>
      </c>
    </row>
    <row r="46" spans="1:8" s="81" customFormat="1" ht="15">
      <c r="A46" s="46">
        <v>9</v>
      </c>
      <c r="B46" s="455" t="s">
        <v>424</v>
      </c>
      <c r="C46" s="435"/>
      <c r="D46" s="73">
        <v>0</v>
      </c>
      <c r="E46" s="47" t="s">
        <v>423</v>
      </c>
      <c r="F46" s="73">
        <v>10</v>
      </c>
      <c r="G46" s="170">
        <v>2700000</v>
      </c>
      <c r="H46" s="122">
        <f t="shared" si="2"/>
        <v>0</v>
      </c>
    </row>
    <row r="47" spans="1:8" s="81" customFormat="1" ht="15">
      <c r="A47" s="46">
        <v>10</v>
      </c>
      <c r="B47" s="455" t="s">
        <v>425</v>
      </c>
      <c r="C47" s="435"/>
      <c r="D47" s="73">
        <v>0</v>
      </c>
      <c r="E47" s="47" t="s">
        <v>423</v>
      </c>
      <c r="F47" s="73">
        <v>2</v>
      </c>
      <c r="G47" s="170">
        <v>3800000</v>
      </c>
      <c r="H47" s="122">
        <f t="shared" si="2"/>
        <v>0</v>
      </c>
    </row>
    <row r="48" spans="1:8" s="81" customFormat="1" ht="15">
      <c r="A48" s="46">
        <v>11</v>
      </c>
      <c r="B48" s="455" t="s">
        <v>426</v>
      </c>
      <c r="C48" s="435"/>
      <c r="D48" s="73">
        <v>0</v>
      </c>
      <c r="E48" s="47" t="s">
        <v>423</v>
      </c>
      <c r="F48" s="73">
        <v>8</v>
      </c>
      <c r="G48" s="170">
        <v>3200000</v>
      </c>
      <c r="H48" s="49">
        <f t="shared" si="2"/>
        <v>0</v>
      </c>
    </row>
    <row r="49" spans="1:8" s="81" customFormat="1" ht="15">
      <c r="A49" s="46">
        <v>12</v>
      </c>
      <c r="B49" s="455" t="s">
        <v>427</v>
      </c>
      <c r="C49" s="435"/>
      <c r="D49" s="73">
        <v>0</v>
      </c>
      <c r="E49" s="47" t="s">
        <v>423</v>
      </c>
      <c r="F49" s="73">
        <v>2</v>
      </c>
      <c r="G49" s="170">
        <v>2600000</v>
      </c>
      <c r="H49" s="49">
        <f t="shared" si="2"/>
        <v>0</v>
      </c>
    </row>
    <row r="50" spans="1:8" s="81" customFormat="1" ht="15">
      <c r="A50" s="50">
        <v>13</v>
      </c>
      <c r="B50" s="455" t="s">
        <v>428</v>
      </c>
      <c r="C50" s="435"/>
      <c r="D50" s="73">
        <v>0</v>
      </c>
      <c r="E50" s="51" t="s">
        <v>397</v>
      </c>
      <c r="F50" s="73">
        <v>50</v>
      </c>
      <c r="G50" s="170">
        <v>4500000</v>
      </c>
      <c r="H50" s="123">
        <f t="shared" si="2"/>
        <v>0</v>
      </c>
    </row>
    <row r="51" spans="1:8" s="81" customFormat="1" ht="15.75">
      <c r="A51" s="53" t="s">
        <v>429</v>
      </c>
      <c r="B51" s="9"/>
      <c r="C51" s="38"/>
      <c r="D51" s="38"/>
      <c r="E51" s="38"/>
      <c r="F51" s="9"/>
      <c r="G51" s="9"/>
      <c r="H51" s="124">
        <f>SUM(H38:H50)</f>
        <v>8712.6456360479788</v>
      </c>
    </row>
    <row r="52" spans="1:8">
      <c r="A52" s="8"/>
      <c r="B52" s="9"/>
      <c r="C52" s="9"/>
      <c r="D52" s="54"/>
      <c r="E52" s="54"/>
      <c r="F52" s="54"/>
      <c r="G52" s="54"/>
      <c r="H52" s="10"/>
    </row>
    <row r="53" spans="1:8" ht="15.75">
      <c r="A53" s="428" t="s">
        <v>8</v>
      </c>
      <c r="B53" s="429"/>
      <c r="C53" s="9"/>
      <c r="D53" s="54"/>
      <c r="E53" s="54"/>
      <c r="F53" s="54"/>
      <c r="G53" s="54"/>
      <c r="H53" s="10"/>
    </row>
    <row r="54" spans="1:8" ht="15.75">
      <c r="A54" s="40" t="s">
        <v>385</v>
      </c>
      <c r="B54" s="430" t="s">
        <v>386</v>
      </c>
      <c r="C54" s="431"/>
      <c r="D54" s="55" t="s">
        <v>390</v>
      </c>
      <c r="E54" s="55" t="s">
        <v>86</v>
      </c>
      <c r="F54" s="55" t="s">
        <v>430</v>
      </c>
      <c r="G54" s="55" t="s">
        <v>431</v>
      </c>
      <c r="H54" s="33" t="s">
        <v>393</v>
      </c>
    </row>
    <row r="55" spans="1:8" s="81" customFormat="1" ht="15">
      <c r="A55" s="46">
        <v>1</v>
      </c>
      <c r="B55" s="455" t="s">
        <v>432</v>
      </c>
      <c r="C55" s="435"/>
      <c r="D55" s="56" t="s">
        <v>397</v>
      </c>
      <c r="E55" s="73">
        <v>1</v>
      </c>
      <c r="F55" s="170">
        <v>210000</v>
      </c>
      <c r="G55" s="73">
        <v>8</v>
      </c>
      <c r="H55" s="42">
        <f>(E55*F55)/G55</f>
        <v>26250</v>
      </c>
    </row>
    <row r="56" spans="1:8" s="81" customFormat="1" ht="15">
      <c r="A56" s="46">
        <v>2</v>
      </c>
      <c r="B56" s="455" t="s">
        <v>433</v>
      </c>
      <c r="C56" s="435"/>
      <c r="D56" s="57" t="s">
        <v>434</v>
      </c>
      <c r="E56" s="73">
        <v>0</v>
      </c>
      <c r="F56" s="170">
        <v>410150.85714285716</v>
      </c>
      <c r="G56" s="73">
        <v>2</v>
      </c>
      <c r="H56" s="42">
        <f t="shared" ref="H56:H57" si="3">(E56*F56)/G56</f>
        <v>0</v>
      </c>
    </row>
    <row r="57" spans="1:8" s="81" customFormat="1" ht="15">
      <c r="A57" s="50">
        <v>3</v>
      </c>
      <c r="B57" s="455" t="s">
        <v>435</v>
      </c>
      <c r="C57" s="435"/>
      <c r="D57" s="58" t="s">
        <v>434</v>
      </c>
      <c r="E57" s="73">
        <v>0</v>
      </c>
      <c r="F57" s="170">
        <v>500000</v>
      </c>
      <c r="G57" s="73">
        <v>8</v>
      </c>
      <c r="H57" s="121">
        <f t="shared" si="3"/>
        <v>0</v>
      </c>
    </row>
    <row r="58" spans="1:8" ht="15.75">
      <c r="A58" s="45" t="s">
        <v>436</v>
      </c>
      <c r="B58" s="9"/>
      <c r="C58" s="38"/>
      <c r="D58" s="38"/>
      <c r="E58" s="38"/>
      <c r="F58" s="9"/>
      <c r="G58" s="9"/>
      <c r="H58" s="39">
        <f>SUM(H55:H57)</f>
        <v>26250</v>
      </c>
    </row>
    <row r="59" spans="1:8">
      <c r="A59" s="59"/>
      <c r="B59" s="9"/>
      <c r="C59" s="9"/>
      <c r="D59" s="9"/>
      <c r="E59" s="38"/>
      <c r="F59" s="9"/>
      <c r="G59" s="9"/>
      <c r="H59" s="10"/>
    </row>
    <row r="60" spans="1:8" ht="15.75">
      <c r="A60" s="428" t="s">
        <v>9</v>
      </c>
      <c r="B60" s="429"/>
      <c r="C60" s="60"/>
      <c r="D60" s="61"/>
      <c r="E60" s="62"/>
      <c r="F60" s="63"/>
      <c r="G60" s="64"/>
      <c r="H60" s="10"/>
    </row>
    <row r="61" spans="1:8" ht="15.75">
      <c r="A61" s="40" t="s">
        <v>385</v>
      </c>
      <c r="B61" s="430" t="s">
        <v>386</v>
      </c>
      <c r="C61" s="431"/>
      <c r="D61" s="55" t="s">
        <v>86</v>
      </c>
      <c r="E61" s="55" t="s">
        <v>390</v>
      </c>
      <c r="F61" s="55" t="s">
        <v>431</v>
      </c>
      <c r="G61" s="55" t="s">
        <v>430</v>
      </c>
      <c r="H61" s="33" t="s">
        <v>393</v>
      </c>
    </row>
    <row r="62" spans="1:8" ht="15">
      <c r="A62" s="46">
        <v>1</v>
      </c>
      <c r="B62" s="422" t="s">
        <v>437</v>
      </c>
      <c r="C62" s="423"/>
      <c r="D62" s="73">
        <v>0</v>
      </c>
      <c r="E62" s="47" t="s">
        <v>423</v>
      </c>
      <c r="F62" s="73">
        <v>8</v>
      </c>
      <c r="G62" s="170">
        <v>70000</v>
      </c>
      <c r="H62" s="49">
        <f>(D62*G62)/F62</f>
        <v>0</v>
      </c>
    </row>
    <row r="63" spans="1:8" ht="15">
      <c r="A63" s="46">
        <v>2</v>
      </c>
      <c r="B63" s="422" t="s">
        <v>438</v>
      </c>
      <c r="C63" s="423"/>
      <c r="D63" s="73">
        <v>0</v>
      </c>
      <c r="E63" s="47" t="s">
        <v>423</v>
      </c>
      <c r="F63" s="73">
        <v>13</v>
      </c>
      <c r="G63" s="170">
        <v>45000</v>
      </c>
      <c r="H63" s="49">
        <f t="shared" ref="H63:H64" si="4">(D63*G63)/F63</f>
        <v>0</v>
      </c>
    </row>
    <row r="64" spans="1:8" ht="15">
      <c r="A64" s="50">
        <v>3</v>
      </c>
      <c r="B64" s="424" t="s">
        <v>439</v>
      </c>
      <c r="C64" s="425"/>
      <c r="D64" s="73">
        <v>0</v>
      </c>
      <c r="E64" s="51" t="s">
        <v>423</v>
      </c>
      <c r="F64" s="73">
        <v>13</v>
      </c>
      <c r="G64" s="170">
        <v>20000</v>
      </c>
      <c r="H64" s="123">
        <f t="shared" si="4"/>
        <v>0</v>
      </c>
    </row>
    <row r="65" spans="1:8" ht="15.75">
      <c r="A65" s="45" t="s">
        <v>440</v>
      </c>
      <c r="B65" s="9"/>
      <c r="C65" s="38"/>
      <c r="D65" s="54"/>
      <c r="E65" s="54"/>
      <c r="F65" s="54"/>
      <c r="G65" s="54"/>
      <c r="H65" s="39">
        <f>SUM(H62:H64)</f>
        <v>0</v>
      </c>
    </row>
    <row r="66" spans="1:8">
      <c r="A66" s="59"/>
      <c r="B66" s="9"/>
      <c r="C66" s="9"/>
      <c r="D66" s="9"/>
      <c r="E66" s="65"/>
      <c r="F66" s="9"/>
      <c r="G66" s="9"/>
      <c r="H66" s="10"/>
    </row>
    <row r="67" spans="1:8" ht="15.75">
      <c r="A67" s="66" t="s">
        <v>441</v>
      </c>
      <c r="B67" s="9"/>
      <c r="C67" s="9"/>
      <c r="D67" s="9"/>
      <c r="E67" s="9"/>
      <c r="F67" s="9"/>
      <c r="G67" s="9"/>
      <c r="H67" s="105">
        <f>SUM(H65,H58,H51,H34,H17)</f>
        <v>102381.26740867729</v>
      </c>
    </row>
    <row r="68" spans="1:8">
      <c r="A68" s="8"/>
      <c r="B68" s="9"/>
      <c r="C68" s="9"/>
      <c r="D68" s="9"/>
      <c r="E68" s="9"/>
      <c r="F68" s="9"/>
      <c r="G68" s="9"/>
      <c r="H68" s="10"/>
    </row>
    <row r="69" spans="1:8" ht="16.5" thickBot="1">
      <c r="A69" s="67" t="s">
        <v>442</v>
      </c>
      <c r="B69" s="25"/>
      <c r="C69" s="68">
        <v>0</v>
      </c>
      <c r="D69" s="25"/>
      <c r="E69" s="25"/>
      <c r="F69" s="25"/>
      <c r="G69" s="25"/>
      <c r="H69" s="69">
        <v>0</v>
      </c>
    </row>
    <row r="70" spans="1:8" ht="15.75" thickTop="1">
      <c r="A70" s="70" t="s">
        <v>443</v>
      </c>
      <c r="B70" s="28"/>
      <c r="C70" s="71">
        <v>0</v>
      </c>
      <c r="D70" s="28"/>
      <c r="E70" s="28"/>
      <c r="F70" s="28"/>
      <c r="G70" s="28"/>
      <c r="H70" s="72">
        <v>0</v>
      </c>
    </row>
    <row r="71" spans="1:8">
      <c r="A71" s="8"/>
      <c r="B71" s="9"/>
      <c r="C71" s="9"/>
      <c r="D71" s="9"/>
      <c r="E71" s="9"/>
      <c r="F71" s="9"/>
      <c r="G71" s="9"/>
      <c r="H71" s="10"/>
    </row>
    <row r="72" spans="1:8" ht="15.75">
      <c r="A72" s="59" t="s">
        <v>444</v>
      </c>
      <c r="B72" s="9"/>
      <c r="C72" s="9"/>
      <c r="D72" s="9"/>
      <c r="E72" s="9"/>
      <c r="F72" s="9"/>
      <c r="G72" s="9"/>
      <c r="H72" s="39">
        <v>0</v>
      </c>
    </row>
    <row r="73" spans="1:8" ht="13.5" thickBot="1">
      <c r="A73" s="24"/>
      <c r="B73" s="25"/>
      <c r="C73" s="25"/>
      <c r="D73" s="25"/>
      <c r="E73" s="25"/>
      <c r="F73" s="25"/>
      <c r="G73" s="25"/>
      <c r="H73" s="26"/>
    </row>
    <row r="74" spans="1:8" ht="13.5" thickTop="1"/>
    <row r="75" spans="1:8">
      <c r="A75" s="3"/>
      <c r="H75" s="2"/>
    </row>
  </sheetData>
  <mergeCells count="50">
    <mergeCell ref="B12:D12"/>
    <mergeCell ref="A1:H1"/>
    <mergeCell ref="A2:H2"/>
    <mergeCell ref="B6:G6"/>
    <mergeCell ref="B10:D10"/>
    <mergeCell ref="B11:D11"/>
    <mergeCell ref="B26:C26"/>
    <mergeCell ref="B13:D13"/>
    <mergeCell ref="B14:D14"/>
    <mergeCell ref="B15:D15"/>
    <mergeCell ref="B16:D16"/>
    <mergeCell ref="A19:B19"/>
    <mergeCell ref="B20:C20"/>
    <mergeCell ref="B21:C21"/>
    <mergeCell ref="B22:C22"/>
    <mergeCell ref="B23:C23"/>
    <mergeCell ref="B24:C24"/>
    <mergeCell ref="B25:C25"/>
    <mergeCell ref="B40:C40"/>
    <mergeCell ref="B27:C27"/>
    <mergeCell ref="B28:C28"/>
    <mergeCell ref="B29:C29"/>
    <mergeCell ref="B30:C30"/>
    <mergeCell ref="B31:C31"/>
    <mergeCell ref="B32:C32"/>
    <mergeCell ref="B33:C33"/>
    <mergeCell ref="A36:B36"/>
    <mergeCell ref="B37:C37"/>
    <mergeCell ref="B38:C38"/>
    <mergeCell ref="B39:C39"/>
    <mergeCell ref="B54:C54"/>
    <mergeCell ref="B41:C41"/>
    <mergeCell ref="B42:C42"/>
    <mergeCell ref="B43:C43"/>
    <mergeCell ref="B44:C44"/>
    <mergeCell ref="B45:C45"/>
    <mergeCell ref="B46:C46"/>
    <mergeCell ref="B47:C47"/>
    <mergeCell ref="B48:C48"/>
    <mergeCell ref="B49:C49"/>
    <mergeCell ref="B50:C50"/>
    <mergeCell ref="A53:B53"/>
    <mergeCell ref="B63:C63"/>
    <mergeCell ref="B64:C64"/>
    <mergeCell ref="B55:C55"/>
    <mergeCell ref="B56:C56"/>
    <mergeCell ref="B57:C57"/>
    <mergeCell ref="A60:B60"/>
    <mergeCell ref="B61:C61"/>
    <mergeCell ref="B62:C62"/>
  </mergeCells>
  <conditionalFormatting sqref="B62:B64">
    <cfRule type="expression" dxfId="140" priority="1">
      <formula>H62&gt;0</formula>
    </cfRule>
  </conditionalFormatting>
  <conditionalFormatting sqref="C62:C64">
    <cfRule type="expression" dxfId="139" priority="2">
      <formula>#REF!&gt;0</formula>
    </cfRule>
  </conditionalFormatting>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3">
    <tabColor rgb="FF00B050"/>
  </sheetPr>
  <dimension ref="A1:H75"/>
  <sheetViews>
    <sheetView workbookViewId="0">
      <selection activeCell="F4" sqref="F4"/>
    </sheetView>
  </sheetViews>
  <sheetFormatPr baseColWidth="10" defaultColWidth="11.42578125" defaultRowHeight="12.75"/>
  <cols>
    <col min="1" max="1" width="22.42578125" style="79" customWidth="1"/>
    <col min="2" max="2" width="34.140625" style="79" customWidth="1"/>
    <col min="3" max="3" width="16.140625" style="79" customWidth="1"/>
    <col min="4" max="4" width="19.140625" style="79" customWidth="1"/>
    <col min="5" max="5" width="17.28515625" style="79" bestFit="1" customWidth="1"/>
    <col min="6" max="6" width="18.42578125" style="79" customWidth="1"/>
    <col min="7" max="7" width="23.7109375" style="79" customWidth="1"/>
    <col min="8" max="8" width="21.5703125" style="79" customWidth="1"/>
    <col min="9" max="16384" width="11.42578125" style="79"/>
  </cols>
  <sheetData>
    <row r="1" spans="1:8" ht="16.149999999999999" customHeight="1" thickTop="1">
      <c r="A1" s="441" t="s">
        <v>459</v>
      </c>
      <c r="B1" s="442"/>
      <c r="C1" s="442"/>
      <c r="D1" s="442"/>
      <c r="E1" s="442"/>
      <c r="F1" s="442"/>
      <c r="G1" s="442"/>
      <c r="H1" s="443"/>
    </row>
    <row r="2" spans="1:8" ht="15.75">
      <c r="A2" s="444" t="s">
        <v>378</v>
      </c>
      <c r="B2" s="445"/>
      <c r="C2" s="445"/>
      <c r="D2" s="445"/>
      <c r="E2" s="445"/>
      <c r="F2" s="445"/>
      <c r="G2" s="445"/>
      <c r="H2" s="446"/>
    </row>
    <row r="3" spans="1:8">
      <c r="A3" s="8"/>
      <c r="B3" s="9"/>
      <c r="C3" s="9"/>
      <c r="D3" s="9"/>
      <c r="E3" s="9"/>
      <c r="F3" s="9"/>
      <c r="G3" s="9"/>
      <c r="H3" s="10"/>
    </row>
    <row r="4" spans="1:8" ht="15.75">
      <c r="A4" s="11" t="s">
        <v>379</v>
      </c>
      <c r="B4" s="12" t="s">
        <v>460</v>
      </c>
      <c r="C4" s="13"/>
      <c r="D4" s="14"/>
      <c r="E4" s="15" t="s">
        <v>380</v>
      </c>
      <c r="F4" s="16">
        <f>H67</f>
        <v>136496.98986473065</v>
      </c>
      <c r="G4" s="13" t="s">
        <v>381</v>
      </c>
      <c r="H4" s="17" t="s">
        <v>382</v>
      </c>
    </row>
    <row r="5" spans="1:8" ht="12" customHeight="1">
      <c r="A5" s="18"/>
      <c r="B5" s="19"/>
      <c r="C5" s="13"/>
      <c r="D5" s="20"/>
      <c r="E5" s="15"/>
      <c r="F5" s="21"/>
      <c r="G5" s="13"/>
      <c r="H5" s="22"/>
    </row>
    <row r="6" spans="1:8" ht="15.6" customHeight="1">
      <c r="A6" s="18" t="s">
        <v>383</v>
      </c>
      <c r="B6" s="447" t="str">
        <f>A1</f>
        <v>VESTIDA DE ESTRUCTURA TRIFASICA DE RETENCION UN POSTE 13,8 Kv</v>
      </c>
      <c r="C6" s="447"/>
      <c r="D6" s="447"/>
      <c r="E6" s="447"/>
      <c r="F6" s="447"/>
      <c r="G6" s="448"/>
      <c r="H6" s="23" t="s">
        <v>384</v>
      </c>
    </row>
    <row r="7" spans="1:8" ht="13.5" thickBot="1">
      <c r="A7" s="24"/>
      <c r="B7" s="25"/>
      <c r="C7" s="25"/>
      <c r="D7" s="25"/>
      <c r="E7" s="25"/>
      <c r="F7" s="25"/>
      <c r="G7" s="25"/>
      <c r="H7" s="26"/>
    </row>
    <row r="8" spans="1:8" ht="13.5" thickTop="1">
      <c r="A8" s="27"/>
      <c r="B8" s="28"/>
      <c r="C8" s="28"/>
      <c r="D8" s="28"/>
      <c r="E8" s="28"/>
      <c r="F8" s="28"/>
      <c r="G8" s="28"/>
      <c r="H8" s="29"/>
    </row>
    <row r="9" spans="1:8" ht="15.75">
      <c r="A9" s="30" t="s">
        <v>5</v>
      </c>
      <c r="B9" s="9"/>
      <c r="C9" s="9"/>
      <c r="D9" s="9"/>
      <c r="E9" s="9"/>
      <c r="F9" s="9"/>
      <c r="G9" s="9"/>
      <c r="H9" s="10"/>
    </row>
    <row r="10" spans="1:8" s="80" customFormat="1" ht="15" customHeight="1">
      <c r="A10" s="31" t="s">
        <v>385</v>
      </c>
      <c r="B10" s="449" t="s">
        <v>386</v>
      </c>
      <c r="C10" s="450"/>
      <c r="D10" s="431"/>
      <c r="E10" s="32" t="s">
        <v>85</v>
      </c>
      <c r="F10" s="32" t="s">
        <v>387</v>
      </c>
      <c r="G10" s="32" t="s">
        <v>86</v>
      </c>
      <c r="H10" s="33" t="s">
        <v>388</v>
      </c>
    </row>
    <row r="11" spans="1:8" ht="15">
      <c r="A11" s="4"/>
      <c r="B11" s="426"/>
      <c r="C11" s="432"/>
      <c r="D11" s="427"/>
      <c r="E11" s="4"/>
      <c r="F11" s="170"/>
      <c r="G11" s="73"/>
      <c r="H11" s="6">
        <f>F11*G11</f>
        <v>0</v>
      </c>
    </row>
    <row r="12" spans="1:8" ht="15">
      <c r="A12" s="4"/>
      <c r="B12" s="426"/>
      <c r="C12" s="432"/>
      <c r="D12" s="427"/>
      <c r="E12" s="4"/>
      <c r="F12" s="170"/>
      <c r="G12" s="73"/>
      <c r="H12" s="6">
        <f t="shared" ref="H12:H16" si="0">F12*G12</f>
        <v>0</v>
      </c>
    </row>
    <row r="13" spans="1:8" ht="15">
      <c r="A13" s="4"/>
      <c r="B13" s="426"/>
      <c r="C13" s="432"/>
      <c r="D13" s="427"/>
      <c r="E13" s="4"/>
      <c r="F13" s="170"/>
      <c r="G13" s="73"/>
      <c r="H13" s="6">
        <f t="shared" si="0"/>
        <v>0</v>
      </c>
    </row>
    <row r="14" spans="1:8" ht="15">
      <c r="A14" s="4"/>
      <c r="B14" s="433"/>
      <c r="C14" s="434"/>
      <c r="D14" s="435"/>
      <c r="E14" s="4"/>
      <c r="F14" s="170"/>
      <c r="G14" s="73"/>
      <c r="H14" s="6">
        <f t="shared" si="0"/>
        <v>0</v>
      </c>
    </row>
    <row r="15" spans="1:8" ht="15">
      <c r="A15" s="4"/>
      <c r="B15" s="433"/>
      <c r="C15" s="434"/>
      <c r="D15" s="435"/>
      <c r="E15" s="4"/>
      <c r="F15" s="170"/>
      <c r="G15" s="73"/>
      <c r="H15" s="6">
        <f t="shared" si="0"/>
        <v>0</v>
      </c>
    </row>
    <row r="16" spans="1:8" ht="15">
      <c r="A16" s="4"/>
      <c r="B16" s="436"/>
      <c r="C16" s="437"/>
      <c r="D16" s="438"/>
      <c r="E16" s="5"/>
      <c r="F16" s="170"/>
      <c r="G16" s="73"/>
      <c r="H16" s="7">
        <f t="shared" si="0"/>
        <v>0</v>
      </c>
    </row>
    <row r="17" spans="1:8" ht="15.75">
      <c r="A17" s="37" t="s">
        <v>389</v>
      </c>
      <c r="B17" s="9"/>
      <c r="C17" s="38"/>
      <c r="D17" s="38"/>
      <c r="E17" s="38"/>
      <c r="F17" s="9"/>
      <c r="G17" s="9"/>
      <c r="H17" s="39">
        <f>SUM(H11:H16)</f>
        <v>0</v>
      </c>
    </row>
    <row r="18" spans="1:8">
      <c r="A18" s="8"/>
      <c r="B18" s="9"/>
      <c r="C18" s="9"/>
      <c r="D18" s="9"/>
      <c r="E18" s="9"/>
      <c r="F18" s="9"/>
      <c r="G18" s="9"/>
      <c r="H18" s="10"/>
    </row>
    <row r="19" spans="1:8" ht="15.75">
      <c r="A19" s="428" t="s">
        <v>6</v>
      </c>
      <c r="B19" s="429"/>
      <c r="C19" s="9"/>
      <c r="D19" s="9"/>
      <c r="E19" s="9"/>
      <c r="F19" s="9"/>
      <c r="G19" s="9"/>
      <c r="H19" s="10"/>
    </row>
    <row r="20" spans="1:8" ht="30" customHeight="1">
      <c r="A20" s="40" t="s">
        <v>385</v>
      </c>
      <c r="B20" s="430" t="s">
        <v>386</v>
      </c>
      <c r="C20" s="431"/>
      <c r="D20" s="32" t="s">
        <v>86</v>
      </c>
      <c r="E20" s="32" t="s">
        <v>390</v>
      </c>
      <c r="F20" s="32" t="s">
        <v>391</v>
      </c>
      <c r="G20" s="32" t="s">
        <v>392</v>
      </c>
      <c r="H20" s="33" t="s">
        <v>393</v>
      </c>
    </row>
    <row r="21" spans="1:8" s="81" customFormat="1" ht="15">
      <c r="A21" s="4"/>
      <c r="B21" s="455" t="s">
        <v>396</v>
      </c>
      <c r="C21" s="435"/>
      <c r="D21" s="73">
        <v>0</v>
      </c>
      <c r="E21" s="4" t="s">
        <v>397</v>
      </c>
      <c r="F21" s="170">
        <v>491293.13130000007</v>
      </c>
      <c r="G21" s="73">
        <v>6</v>
      </c>
      <c r="H21" s="42">
        <f>(D21*F21)/G21</f>
        <v>0</v>
      </c>
    </row>
    <row r="22" spans="1:8" s="81" customFormat="1" ht="15">
      <c r="A22" s="4"/>
      <c r="B22" s="455" t="s">
        <v>398</v>
      </c>
      <c r="C22" s="435"/>
      <c r="D22" s="73">
        <v>0</v>
      </c>
      <c r="E22" s="4" t="s">
        <v>397</v>
      </c>
      <c r="F22" s="170">
        <v>491293.13130000007</v>
      </c>
      <c r="G22" s="73">
        <v>6</v>
      </c>
      <c r="H22" s="42">
        <f t="shared" ref="H22:H33" si="1">(D22*F22)/G22</f>
        <v>0</v>
      </c>
    </row>
    <row r="23" spans="1:8" s="81" customFormat="1" ht="15">
      <c r="A23" s="4"/>
      <c r="B23" s="455" t="s">
        <v>399</v>
      </c>
      <c r="C23" s="435"/>
      <c r="D23" s="73">
        <v>0</v>
      </c>
      <c r="E23" s="4" t="s">
        <v>397</v>
      </c>
      <c r="F23" s="170">
        <v>316179.24959999998</v>
      </c>
      <c r="G23" s="73">
        <v>6</v>
      </c>
      <c r="H23" s="42">
        <f t="shared" si="1"/>
        <v>0</v>
      </c>
    </row>
    <row r="24" spans="1:8" s="81" customFormat="1" ht="15">
      <c r="A24" s="4"/>
      <c r="B24" s="455" t="s">
        <v>400</v>
      </c>
      <c r="C24" s="435"/>
      <c r="D24" s="73">
        <v>0</v>
      </c>
      <c r="E24" s="4" t="s">
        <v>397</v>
      </c>
      <c r="F24" s="170">
        <v>301586.41590000002</v>
      </c>
      <c r="G24" s="73">
        <v>6</v>
      </c>
      <c r="H24" s="42">
        <f t="shared" si="1"/>
        <v>0</v>
      </c>
    </row>
    <row r="25" spans="1:8" s="81" customFormat="1" ht="15">
      <c r="A25" s="4"/>
      <c r="B25" s="455" t="s">
        <v>401</v>
      </c>
      <c r="C25" s="435"/>
      <c r="D25" s="73">
        <v>0</v>
      </c>
      <c r="E25" s="4" t="s">
        <v>397</v>
      </c>
      <c r="F25" s="170">
        <v>257807.9148</v>
      </c>
      <c r="G25" s="73">
        <v>6</v>
      </c>
      <c r="H25" s="42">
        <f t="shared" si="1"/>
        <v>0</v>
      </c>
    </row>
    <row r="26" spans="1:8" s="81" customFormat="1" ht="15">
      <c r="A26" s="4"/>
      <c r="B26" s="455" t="s">
        <v>402</v>
      </c>
      <c r="C26" s="435"/>
      <c r="D26" s="73">
        <v>1</v>
      </c>
      <c r="E26" s="4" t="s">
        <v>397</v>
      </c>
      <c r="F26" s="170">
        <v>199436.62090000001</v>
      </c>
      <c r="G26" s="73">
        <v>6</v>
      </c>
      <c r="H26" s="42">
        <f t="shared" si="1"/>
        <v>33239.436816666668</v>
      </c>
    </row>
    <row r="27" spans="1:8" s="81" customFormat="1" ht="15">
      <c r="A27" s="4"/>
      <c r="B27" s="455" t="s">
        <v>403</v>
      </c>
      <c r="C27" s="435"/>
      <c r="D27" s="73">
        <v>2</v>
      </c>
      <c r="E27" s="4" t="s">
        <v>397</v>
      </c>
      <c r="F27" s="170">
        <v>81148.381200000018</v>
      </c>
      <c r="G27" s="73">
        <v>6</v>
      </c>
      <c r="H27" s="42">
        <f t="shared" si="1"/>
        <v>27049.460400000007</v>
      </c>
    </row>
    <row r="28" spans="1:8" s="81" customFormat="1" ht="15">
      <c r="A28" s="4"/>
      <c r="B28" s="455" t="s">
        <v>404</v>
      </c>
      <c r="C28" s="435"/>
      <c r="D28" s="73">
        <v>0</v>
      </c>
      <c r="E28" s="4" t="s">
        <v>397</v>
      </c>
      <c r="F28" s="170">
        <v>184843.78719999999</v>
      </c>
      <c r="G28" s="73">
        <v>6</v>
      </c>
      <c r="H28" s="42">
        <f t="shared" si="1"/>
        <v>0</v>
      </c>
    </row>
    <row r="29" spans="1:8" s="81" customFormat="1" ht="15">
      <c r="A29" s="4"/>
      <c r="B29" s="455" t="s">
        <v>405</v>
      </c>
      <c r="C29" s="435"/>
      <c r="D29" s="73">
        <v>0</v>
      </c>
      <c r="E29" s="4" t="s">
        <v>397</v>
      </c>
      <c r="F29" s="170">
        <v>117630.44500000001</v>
      </c>
      <c r="G29" s="73">
        <v>6</v>
      </c>
      <c r="H29" s="42">
        <f t="shared" si="1"/>
        <v>0</v>
      </c>
    </row>
    <row r="30" spans="1:8" s="81" customFormat="1" ht="15">
      <c r="A30" s="4"/>
      <c r="B30" s="455" t="s">
        <v>406</v>
      </c>
      <c r="C30" s="435"/>
      <c r="D30" s="73">
        <v>0</v>
      </c>
      <c r="E30" s="4" t="s">
        <v>397</v>
      </c>
      <c r="F30" s="170">
        <v>184843.78719999999</v>
      </c>
      <c r="G30" s="73">
        <v>6</v>
      </c>
      <c r="H30" s="42">
        <f t="shared" si="1"/>
        <v>0</v>
      </c>
    </row>
    <row r="31" spans="1:8" s="81" customFormat="1" ht="15">
      <c r="A31" s="4"/>
      <c r="B31" s="455" t="s">
        <v>407</v>
      </c>
      <c r="C31" s="435"/>
      <c r="D31" s="73">
        <v>0</v>
      </c>
      <c r="E31" s="4" t="s">
        <v>397</v>
      </c>
      <c r="F31" s="170">
        <v>103037.6522</v>
      </c>
      <c r="G31" s="73">
        <v>6</v>
      </c>
      <c r="H31" s="42">
        <f t="shared" si="1"/>
        <v>0</v>
      </c>
    </row>
    <row r="32" spans="1:8" s="81" customFormat="1" ht="15">
      <c r="A32" s="4"/>
      <c r="B32" s="455" t="s">
        <v>408</v>
      </c>
      <c r="C32" s="435"/>
      <c r="D32" s="73">
        <v>1</v>
      </c>
      <c r="E32" s="4" t="s">
        <v>397</v>
      </c>
      <c r="F32" s="170">
        <v>177547.39079999999</v>
      </c>
      <c r="G32" s="73">
        <v>6</v>
      </c>
      <c r="H32" s="42">
        <f t="shared" si="1"/>
        <v>29591.231799999998</v>
      </c>
    </row>
    <row r="33" spans="1:8" s="81" customFormat="1" ht="15">
      <c r="A33" s="4"/>
      <c r="B33" s="455" t="s">
        <v>409</v>
      </c>
      <c r="C33" s="435"/>
      <c r="D33" s="74">
        <v>0</v>
      </c>
      <c r="E33" s="43" t="s">
        <v>397</v>
      </c>
      <c r="F33" s="170">
        <v>117630.44500000001</v>
      </c>
      <c r="G33" s="73">
        <v>6</v>
      </c>
      <c r="H33" s="121">
        <f t="shared" si="1"/>
        <v>0</v>
      </c>
    </row>
    <row r="34" spans="1:8" ht="15.75">
      <c r="A34" s="45" t="s">
        <v>410</v>
      </c>
      <c r="B34" s="9"/>
      <c r="C34" s="9"/>
      <c r="D34" s="9"/>
      <c r="E34" s="9"/>
      <c r="F34" s="9"/>
      <c r="G34" s="9"/>
      <c r="H34" s="39">
        <f>SUM(H21:H33)</f>
        <v>89880.129016666673</v>
      </c>
    </row>
    <row r="35" spans="1:8">
      <c r="A35" s="8"/>
      <c r="B35" s="9"/>
      <c r="C35" s="9"/>
      <c r="D35" s="9"/>
      <c r="E35" s="9"/>
      <c r="F35" s="9"/>
      <c r="G35" s="9"/>
      <c r="H35" s="10"/>
    </row>
    <row r="36" spans="1:8" ht="15.75">
      <c r="A36" s="428" t="s">
        <v>7</v>
      </c>
      <c r="B36" s="429"/>
      <c r="C36" s="9"/>
      <c r="D36" s="9"/>
      <c r="E36" s="9"/>
      <c r="F36" s="9"/>
      <c r="G36" s="9"/>
      <c r="H36" s="10"/>
    </row>
    <row r="37" spans="1:8" ht="15.75">
      <c r="A37" s="40" t="s">
        <v>385</v>
      </c>
      <c r="B37" s="430" t="s">
        <v>386</v>
      </c>
      <c r="C37" s="431"/>
      <c r="D37" s="32" t="s">
        <v>86</v>
      </c>
      <c r="E37" s="32" t="s">
        <v>390</v>
      </c>
      <c r="F37" s="32" t="s">
        <v>411</v>
      </c>
      <c r="G37" s="32" t="s">
        <v>393</v>
      </c>
      <c r="H37" s="33" t="s">
        <v>412</v>
      </c>
    </row>
    <row r="38" spans="1:8" s="81" customFormat="1" ht="15">
      <c r="A38" s="46">
        <v>1</v>
      </c>
      <c r="B38" s="455" t="s">
        <v>413</v>
      </c>
      <c r="C38" s="435"/>
      <c r="D38" s="73">
        <v>1</v>
      </c>
      <c r="E38" s="47" t="s">
        <v>397</v>
      </c>
      <c r="F38" s="73">
        <v>6</v>
      </c>
      <c r="G38" s="170">
        <v>69701.16508838383</v>
      </c>
      <c r="H38" s="49">
        <f>(D38*G38)/F38</f>
        <v>11616.860848063972</v>
      </c>
    </row>
    <row r="39" spans="1:8" s="81" customFormat="1" ht="15" customHeight="1">
      <c r="A39" s="46">
        <v>2</v>
      </c>
      <c r="B39" s="455" t="s">
        <v>414</v>
      </c>
      <c r="C39" s="435"/>
      <c r="D39" s="73">
        <v>0</v>
      </c>
      <c r="E39" s="47" t="s">
        <v>397</v>
      </c>
      <c r="F39" s="73">
        <v>30</v>
      </c>
      <c r="G39" s="170">
        <v>2500000</v>
      </c>
      <c r="H39" s="49">
        <f t="shared" ref="H39:H50" si="2">(D39*G39)/F39</f>
        <v>0</v>
      </c>
    </row>
    <row r="40" spans="1:8" s="81" customFormat="1" ht="15">
      <c r="A40" s="46">
        <v>3</v>
      </c>
      <c r="B40" s="455" t="s">
        <v>415</v>
      </c>
      <c r="C40" s="435"/>
      <c r="D40" s="73">
        <v>0</v>
      </c>
      <c r="E40" s="47" t="s">
        <v>397</v>
      </c>
      <c r="F40" s="73">
        <v>6</v>
      </c>
      <c r="G40" s="170">
        <v>55509.259259259248</v>
      </c>
      <c r="H40" s="49">
        <f t="shared" si="2"/>
        <v>0</v>
      </c>
    </row>
    <row r="41" spans="1:8" s="81" customFormat="1" ht="15">
      <c r="A41" s="46">
        <v>4</v>
      </c>
      <c r="B41" s="455" t="s">
        <v>416</v>
      </c>
      <c r="C41" s="435"/>
      <c r="D41" s="73">
        <v>0</v>
      </c>
      <c r="E41" s="47" t="s">
        <v>397</v>
      </c>
      <c r="F41" s="73">
        <v>13</v>
      </c>
      <c r="G41" s="170">
        <v>1000000</v>
      </c>
      <c r="H41" s="49">
        <f t="shared" si="2"/>
        <v>0</v>
      </c>
    </row>
    <row r="42" spans="1:8" s="81" customFormat="1" ht="15">
      <c r="A42" s="46">
        <v>5</v>
      </c>
      <c r="B42" s="455" t="s">
        <v>417</v>
      </c>
      <c r="C42" s="435"/>
      <c r="D42" s="73">
        <v>0</v>
      </c>
      <c r="E42" s="47" t="s">
        <v>397</v>
      </c>
      <c r="F42" s="73">
        <v>6</v>
      </c>
      <c r="G42" s="170">
        <v>120000</v>
      </c>
      <c r="H42" s="122">
        <f t="shared" si="2"/>
        <v>0</v>
      </c>
    </row>
    <row r="43" spans="1:8" s="81" customFormat="1" ht="15">
      <c r="A43" s="46">
        <v>6</v>
      </c>
      <c r="B43" s="455" t="s">
        <v>418</v>
      </c>
      <c r="C43" s="435"/>
      <c r="D43" s="73">
        <v>0</v>
      </c>
      <c r="E43" s="47" t="s">
        <v>419</v>
      </c>
      <c r="F43" s="73">
        <v>6</v>
      </c>
      <c r="G43" s="170">
        <v>28500</v>
      </c>
      <c r="H43" s="122">
        <f t="shared" si="2"/>
        <v>0</v>
      </c>
    </row>
    <row r="44" spans="1:8" s="81" customFormat="1" ht="15">
      <c r="A44" s="46">
        <v>7</v>
      </c>
      <c r="B44" s="455" t="s">
        <v>420</v>
      </c>
      <c r="C44" s="435"/>
      <c r="D44" s="73">
        <v>0</v>
      </c>
      <c r="E44" s="47" t="s">
        <v>421</v>
      </c>
      <c r="F44" s="73">
        <v>1</v>
      </c>
      <c r="G44" s="170">
        <v>464100</v>
      </c>
      <c r="H44" s="122">
        <f t="shared" si="2"/>
        <v>0</v>
      </c>
    </row>
    <row r="45" spans="1:8" s="81" customFormat="1" ht="15">
      <c r="A45" s="46">
        <v>8</v>
      </c>
      <c r="B45" s="455" t="s">
        <v>422</v>
      </c>
      <c r="C45" s="435"/>
      <c r="D45" s="73">
        <v>0</v>
      </c>
      <c r="E45" s="47" t="s">
        <v>423</v>
      </c>
      <c r="F45" s="73">
        <v>5</v>
      </c>
      <c r="G45" s="170">
        <v>952380.95238095231</v>
      </c>
      <c r="H45" s="122">
        <f t="shared" si="2"/>
        <v>0</v>
      </c>
    </row>
    <row r="46" spans="1:8" s="81" customFormat="1" ht="15">
      <c r="A46" s="46">
        <v>9</v>
      </c>
      <c r="B46" s="455" t="s">
        <v>424</v>
      </c>
      <c r="C46" s="435"/>
      <c r="D46" s="73">
        <v>0</v>
      </c>
      <c r="E46" s="47" t="s">
        <v>423</v>
      </c>
      <c r="F46" s="73">
        <v>10</v>
      </c>
      <c r="G46" s="170">
        <v>2700000</v>
      </c>
      <c r="H46" s="122">
        <f t="shared" si="2"/>
        <v>0</v>
      </c>
    </row>
    <row r="47" spans="1:8" s="81" customFormat="1" ht="15">
      <c r="A47" s="46">
        <v>10</v>
      </c>
      <c r="B47" s="455" t="s">
        <v>425</v>
      </c>
      <c r="C47" s="435"/>
      <c r="D47" s="73">
        <v>0</v>
      </c>
      <c r="E47" s="47" t="s">
        <v>423</v>
      </c>
      <c r="F47" s="73">
        <v>2</v>
      </c>
      <c r="G47" s="170">
        <v>3800000</v>
      </c>
      <c r="H47" s="122">
        <f t="shared" si="2"/>
        <v>0</v>
      </c>
    </row>
    <row r="48" spans="1:8" s="81" customFormat="1" ht="15">
      <c r="A48" s="46">
        <v>11</v>
      </c>
      <c r="B48" s="455" t="s">
        <v>426</v>
      </c>
      <c r="C48" s="435"/>
      <c r="D48" s="73">
        <v>0</v>
      </c>
      <c r="E48" s="47" t="s">
        <v>423</v>
      </c>
      <c r="F48" s="73">
        <v>6</v>
      </c>
      <c r="G48" s="170">
        <v>3200000</v>
      </c>
      <c r="H48" s="49">
        <f t="shared" si="2"/>
        <v>0</v>
      </c>
    </row>
    <row r="49" spans="1:8" s="81" customFormat="1" ht="15">
      <c r="A49" s="46">
        <v>12</v>
      </c>
      <c r="B49" s="455" t="s">
        <v>427</v>
      </c>
      <c r="C49" s="435"/>
      <c r="D49" s="73">
        <v>0</v>
      </c>
      <c r="E49" s="47" t="s">
        <v>423</v>
      </c>
      <c r="F49" s="73">
        <v>2</v>
      </c>
      <c r="G49" s="170">
        <v>2600000</v>
      </c>
      <c r="H49" s="49">
        <f t="shared" si="2"/>
        <v>0</v>
      </c>
    </row>
    <row r="50" spans="1:8" s="81" customFormat="1" ht="15">
      <c r="A50" s="50">
        <v>13</v>
      </c>
      <c r="B50" s="455" t="s">
        <v>428</v>
      </c>
      <c r="C50" s="435"/>
      <c r="D50" s="73">
        <v>0</v>
      </c>
      <c r="E50" s="51" t="s">
        <v>397</v>
      </c>
      <c r="F50" s="73">
        <v>50</v>
      </c>
      <c r="G50" s="170">
        <v>4500000</v>
      </c>
      <c r="H50" s="123">
        <f t="shared" si="2"/>
        <v>0</v>
      </c>
    </row>
    <row r="51" spans="1:8" s="81" customFormat="1" ht="15.75">
      <c r="A51" s="53" t="s">
        <v>429</v>
      </c>
      <c r="B51" s="9"/>
      <c r="C51" s="38"/>
      <c r="D51" s="38"/>
      <c r="E51" s="38"/>
      <c r="F51" s="9"/>
      <c r="G51" s="9"/>
      <c r="H51" s="124">
        <f>SUM(H38:H50)</f>
        <v>11616.860848063972</v>
      </c>
    </row>
    <row r="52" spans="1:8">
      <c r="A52" s="8"/>
      <c r="B52" s="9"/>
      <c r="C52" s="9"/>
      <c r="D52" s="54"/>
      <c r="E52" s="54"/>
      <c r="F52" s="54"/>
      <c r="G52" s="54"/>
      <c r="H52" s="10"/>
    </row>
    <row r="53" spans="1:8" ht="15.75">
      <c r="A53" s="428" t="s">
        <v>8</v>
      </c>
      <c r="B53" s="429"/>
      <c r="C53" s="9"/>
      <c r="D53" s="54"/>
      <c r="E53" s="54"/>
      <c r="F53" s="54"/>
      <c r="G53" s="54"/>
      <c r="H53" s="10"/>
    </row>
    <row r="54" spans="1:8" ht="15.75">
      <c r="A54" s="40" t="s">
        <v>385</v>
      </c>
      <c r="B54" s="430" t="s">
        <v>386</v>
      </c>
      <c r="C54" s="431"/>
      <c r="D54" s="55" t="s">
        <v>390</v>
      </c>
      <c r="E54" s="55" t="s">
        <v>86</v>
      </c>
      <c r="F54" s="55" t="s">
        <v>430</v>
      </c>
      <c r="G54" s="55" t="s">
        <v>431</v>
      </c>
      <c r="H54" s="33" t="s">
        <v>393</v>
      </c>
    </row>
    <row r="55" spans="1:8" s="81" customFormat="1" ht="15">
      <c r="A55" s="46">
        <v>1</v>
      </c>
      <c r="B55" s="455" t="s">
        <v>432</v>
      </c>
      <c r="C55" s="435"/>
      <c r="D55" s="56" t="s">
        <v>397</v>
      </c>
      <c r="E55" s="73">
        <v>1</v>
      </c>
      <c r="F55" s="170">
        <v>210000</v>
      </c>
      <c r="G55" s="73">
        <v>6</v>
      </c>
      <c r="H55" s="42">
        <f>(E55*F55)/G55</f>
        <v>35000</v>
      </c>
    </row>
    <row r="56" spans="1:8" s="81" customFormat="1" ht="15">
      <c r="A56" s="46">
        <v>2</v>
      </c>
      <c r="B56" s="455" t="s">
        <v>433</v>
      </c>
      <c r="C56" s="435"/>
      <c r="D56" s="57" t="s">
        <v>434</v>
      </c>
      <c r="E56" s="73">
        <v>0</v>
      </c>
      <c r="F56" s="170">
        <v>410150.85714285716</v>
      </c>
      <c r="G56" s="73">
        <v>2</v>
      </c>
      <c r="H56" s="42">
        <f t="shared" ref="H56:H57" si="3">(E56*F56)/G56</f>
        <v>0</v>
      </c>
    </row>
    <row r="57" spans="1:8" s="81" customFormat="1" ht="15">
      <c r="A57" s="50">
        <v>3</v>
      </c>
      <c r="B57" s="455" t="s">
        <v>435</v>
      </c>
      <c r="C57" s="435"/>
      <c r="D57" s="58" t="s">
        <v>434</v>
      </c>
      <c r="E57" s="73">
        <v>0</v>
      </c>
      <c r="F57" s="170">
        <v>500000</v>
      </c>
      <c r="G57" s="73">
        <v>6</v>
      </c>
      <c r="H57" s="121">
        <f t="shared" si="3"/>
        <v>0</v>
      </c>
    </row>
    <row r="58" spans="1:8" ht="15.75">
      <c r="A58" s="45" t="s">
        <v>436</v>
      </c>
      <c r="B58" s="9"/>
      <c r="C58" s="38"/>
      <c r="D58" s="38"/>
      <c r="E58" s="38"/>
      <c r="F58" s="9"/>
      <c r="G58" s="9"/>
      <c r="H58" s="39">
        <f>SUM(H55:H57)</f>
        <v>35000</v>
      </c>
    </row>
    <row r="59" spans="1:8">
      <c r="A59" s="59"/>
      <c r="B59" s="9"/>
      <c r="C59" s="9"/>
      <c r="D59" s="9"/>
      <c r="E59" s="38"/>
      <c r="F59" s="9"/>
      <c r="G59" s="9"/>
      <c r="H59" s="10"/>
    </row>
    <row r="60" spans="1:8" ht="15.75">
      <c r="A60" s="428" t="s">
        <v>9</v>
      </c>
      <c r="B60" s="429"/>
      <c r="C60" s="60"/>
      <c r="D60" s="61"/>
      <c r="E60" s="62"/>
      <c r="F60" s="63"/>
      <c r="G60" s="64"/>
      <c r="H60" s="10"/>
    </row>
    <row r="61" spans="1:8" ht="15.75">
      <c r="A61" s="40" t="s">
        <v>385</v>
      </c>
      <c r="B61" s="430" t="s">
        <v>386</v>
      </c>
      <c r="C61" s="431"/>
      <c r="D61" s="55" t="s">
        <v>86</v>
      </c>
      <c r="E61" s="55" t="s">
        <v>390</v>
      </c>
      <c r="F61" s="55" t="s">
        <v>431</v>
      </c>
      <c r="G61" s="55" t="s">
        <v>430</v>
      </c>
      <c r="H61" s="33" t="s">
        <v>393</v>
      </c>
    </row>
    <row r="62" spans="1:8" ht="15">
      <c r="A62" s="46">
        <v>1</v>
      </c>
      <c r="B62" s="422" t="s">
        <v>437</v>
      </c>
      <c r="C62" s="423"/>
      <c r="D62" s="73">
        <v>0</v>
      </c>
      <c r="E62" s="47" t="s">
        <v>423</v>
      </c>
      <c r="F62" s="73">
        <v>6</v>
      </c>
      <c r="G62" s="170">
        <v>70000</v>
      </c>
      <c r="H62" s="49">
        <f>(D62*G62)/F62</f>
        <v>0</v>
      </c>
    </row>
    <row r="63" spans="1:8" ht="15">
      <c r="A63" s="46">
        <v>2</v>
      </c>
      <c r="B63" s="422" t="s">
        <v>438</v>
      </c>
      <c r="C63" s="423"/>
      <c r="D63" s="73">
        <v>0</v>
      </c>
      <c r="E63" s="47" t="s">
        <v>423</v>
      </c>
      <c r="F63" s="73">
        <v>13</v>
      </c>
      <c r="G63" s="170">
        <v>45000</v>
      </c>
      <c r="H63" s="49">
        <f t="shared" ref="H63:H64" si="4">(D63*G63)/F63</f>
        <v>0</v>
      </c>
    </row>
    <row r="64" spans="1:8" ht="15">
      <c r="A64" s="50">
        <v>3</v>
      </c>
      <c r="B64" s="424" t="s">
        <v>439</v>
      </c>
      <c r="C64" s="425"/>
      <c r="D64" s="73">
        <v>0</v>
      </c>
      <c r="E64" s="51" t="s">
        <v>423</v>
      </c>
      <c r="F64" s="73">
        <v>13</v>
      </c>
      <c r="G64" s="170">
        <v>20000</v>
      </c>
      <c r="H64" s="123">
        <f t="shared" si="4"/>
        <v>0</v>
      </c>
    </row>
    <row r="65" spans="1:8" ht="15.75">
      <c r="A65" s="45" t="s">
        <v>440</v>
      </c>
      <c r="B65" s="9"/>
      <c r="C65" s="38"/>
      <c r="D65" s="54"/>
      <c r="E65" s="54"/>
      <c r="F65" s="54"/>
      <c r="G65" s="54"/>
      <c r="H65" s="39">
        <f>SUM(H62:H64)</f>
        <v>0</v>
      </c>
    </row>
    <row r="66" spans="1:8">
      <c r="A66" s="59"/>
      <c r="B66" s="9"/>
      <c r="C66" s="9"/>
      <c r="D66" s="9"/>
      <c r="E66" s="65"/>
      <c r="F66" s="9"/>
      <c r="G66" s="9"/>
      <c r="H66" s="10"/>
    </row>
    <row r="67" spans="1:8" ht="15.75">
      <c r="A67" s="66" t="s">
        <v>441</v>
      </c>
      <c r="B67" s="9"/>
      <c r="C67" s="9"/>
      <c r="D67" s="9"/>
      <c r="E67" s="9"/>
      <c r="F67" s="9"/>
      <c r="G67" s="9"/>
      <c r="H67" s="105">
        <f>SUM(H65,H58,H51,H34,H17)</f>
        <v>136496.98986473065</v>
      </c>
    </row>
    <row r="68" spans="1:8">
      <c r="A68" s="8"/>
      <c r="B68" s="9"/>
      <c r="C68" s="9"/>
      <c r="D68" s="9"/>
      <c r="E68" s="9"/>
      <c r="F68" s="9"/>
      <c r="G68" s="9"/>
      <c r="H68" s="10"/>
    </row>
    <row r="69" spans="1:8" ht="16.5" thickBot="1">
      <c r="A69" s="67" t="s">
        <v>442</v>
      </c>
      <c r="B69" s="25"/>
      <c r="C69" s="68">
        <v>0</v>
      </c>
      <c r="D69" s="25"/>
      <c r="E69" s="25"/>
      <c r="F69" s="25"/>
      <c r="G69" s="25"/>
      <c r="H69" s="69">
        <v>0</v>
      </c>
    </row>
    <row r="70" spans="1:8" ht="15.75" thickTop="1">
      <c r="A70" s="70" t="s">
        <v>443</v>
      </c>
      <c r="B70" s="28"/>
      <c r="C70" s="71">
        <v>0</v>
      </c>
      <c r="D70" s="28"/>
      <c r="E70" s="28"/>
      <c r="F70" s="28"/>
      <c r="G70" s="28"/>
      <c r="H70" s="72">
        <v>0</v>
      </c>
    </row>
    <row r="71" spans="1:8">
      <c r="A71" s="8"/>
      <c r="B71" s="9"/>
      <c r="C71" s="9"/>
      <c r="D71" s="9"/>
      <c r="E71" s="9"/>
      <c r="F71" s="9"/>
      <c r="G71" s="9"/>
      <c r="H71" s="10"/>
    </row>
    <row r="72" spans="1:8" ht="15.75">
      <c r="A72" s="59" t="s">
        <v>444</v>
      </c>
      <c r="B72" s="9"/>
      <c r="C72" s="9"/>
      <c r="D72" s="9"/>
      <c r="E72" s="9"/>
      <c r="F72" s="9"/>
      <c r="G72" s="9"/>
      <c r="H72" s="39">
        <v>0</v>
      </c>
    </row>
    <row r="73" spans="1:8" ht="13.5" thickBot="1">
      <c r="A73" s="24"/>
      <c r="B73" s="25"/>
      <c r="C73" s="25"/>
      <c r="D73" s="25"/>
      <c r="E73" s="25"/>
      <c r="F73" s="25"/>
      <c r="G73" s="25"/>
      <c r="H73" s="26"/>
    </row>
    <row r="74" spans="1:8" ht="13.5" thickTop="1"/>
    <row r="75" spans="1:8">
      <c r="A75" s="3"/>
      <c r="H75" s="2"/>
    </row>
  </sheetData>
  <mergeCells count="50">
    <mergeCell ref="B12:D12"/>
    <mergeCell ref="A1:H1"/>
    <mergeCell ref="A2:H2"/>
    <mergeCell ref="B6:G6"/>
    <mergeCell ref="B10:D10"/>
    <mergeCell ref="B11:D11"/>
    <mergeCell ref="B26:C26"/>
    <mergeCell ref="B13:D13"/>
    <mergeCell ref="B14:D14"/>
    <mergeCell ref="B15:D15"/>
    <mergeCell ref="B16:D16"/>
    <mergeCell ref="A19:B19"/>
    <mergeCell ref="B20:C20"/>
    <mergeCell ref="B21:C21"/>
    <mergeCell ref="B22:C22"/>
    <mergeCell ref="B23:C23"/>
    <mergeCell ref="B24:C24"/>
    <mergeCell ref="B25:C25"/>
    <mergeCell ref="B40:C40"/>
    <mergeCell ref="B27:C27"/>
    <mergeCell ref="B28:C28"/>
    <mergeCell ref="B29:C29"/>
    <mergeCell ref="B30:C30"/>
    <mergeCell ref="B31:C31"/>
    <mergeCell ref="B32:C32"/>
    <mergeCell ref="B33:C33"/>
    <mergeCell ref="A36:B36"/>
    <mergeCell ref="B37:C37"/>
    <mergeCell ref="B38:C38"/>
    <mergeCell ref="B39:C39"/>
    <mergeCell ref="B54:C54"/>
    <mergeCell ref="B41:C41"/>
    <mergeCell ref="B42:C42"/>
    <mergeCell ref="B43:C43"/>
    <mergeCell ref="B44:C44"/>
    <mergeCell ref="B45:C45"/>
    <mergeCell ref="B46:C46"/>
    <mergeCell ref="B47:C47"/>
    <mergeCell ref="B48:C48"/>
    <mergeCell ref="B49:C49"/>
    <mergeCell ref="B50:C50"/>
    <mergeCell ref="A53:B53"/>
    <mergeCell ref="B63:C63"/>
    <mergeCell ref="B64:C64"/>
    <mergeCell ref="B55:C55"/>
    <mergeCell ref="B56:C56"/>
    <mergeCell ref="B57:C57"/>
    <mergeCell ref="A60:B60"/>
    <mergeCell ref="B61:C61"/>
    <mergeCell ref="B62:C62"/>
  </mergeCells>
  <conditionalFormatting sqref="B62:B64">
    <cfRule type="expression" dxfId="138" priority="1">
      <formula>H62&gt;0</formula>
    </cfRule>
  </conditionalFormatting>
  <conditionalFormatting sqref="C62:C64">
    <cfRule type="expression" dxfId="137" priority="2">
      <formula>#REF!&gt;0</formula>
    </cfRule>
  </conditionalFormatting>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4">
    <tabColor rgb="FF00B050"/>
  </sheetPr>
  <dimension ref="A1:H75"/>
  <sheetViews>
    <sheetView workbookViewId="0">
      <selection activeCell="C4" sqref="C4:D4"/>
    </sheetView>
  </sheetViews>
  <sheetFormatPr baseColWidth="10" defaultColWidth="11.42578125" defaultRowHeight="12.75"/>
  <cols>
    <col min="1" max="1" width="22.42578125" style="79" customWidth="1"/>
    <col min="2" max="2" width="34.140625" style="79" customWidth="1"/>
    <col min="3" max="3" width="16.140625" style="79" customWidth="1"/>
    <col min="4" max="4" width="19.140625" style="79" customWidth="1"/>
    <col min="5" max="5" width="17.28515625" style="79" bestFit="1" customWidth="1"/>
    <col min="6" max="6" width="18.42578125" style="79" customWidth="1"/>
    <col min="7" max="7" width="23.7109375" style="79" customWidth="1"/>
    <col min="8" max="8" width="21.5703125" style="79" customWidth="1"/>
    <col min="9" max="16384" width="11.42578125" style="79"/>
  </cols>
  <sheetData>
    <row r="1" spans="1:8" ht="16.149999999999999" customHeight="1" thickTop="1">
      <c r="A1" s="441" t="s">
        <v>461</v>
      </c>
      <c r="B1" s="442"/>
      <c r="C1" s="442"/>
      <c r="D1" s="442"/>
      <c r="E1" s="442"/>
      <c r="F1" s="442"/>
      <c r="G1" s="442"/>
      <c r="H1" s="443"/>
    </row>
    <row r="2" spans="1:8" ht="15.75">
      <c r="A2" s="444" t="s">
        <v>378</v>
      </c>
      <c r="B2" s="445"/>
      <c r="C2" s="445"/>
      <c r="D2" s="445"/>
      <c r="E2" s="445"/>
      <c r="F2" s="445"/>
      <c r="G2" s="445"/>
      <c r="H2" s="446"/>
    </row>
    <row r="3" spans="1:8">
      <c r="A3" s="8"/>
      <c r="B3" s="9"/>
      <c r="C3" s="9"/>
      <c r="D3" s="9"/>
      <c r="E3" s="9"/>
      <c r="F3" s="9"/>
      <c r="G3" s="9"/>
      <c r="H3" s="10"/>
    </row>
    <row r="4" spans="1:8" ht="15.75">
      <c r="A4" s="11" t="s">
        <v>379</v>
      </c>
      <c r="B4" s="12" t="s">
        <v>29</v>
      </c>
      <c r="C4" s="13"/>
      <c r="D4" s="14"/>
      <c r="E4" s="15" t="s">
        <v>380</v>
      </c>
      <c r="F4" s="16">
        <f>H67</f>
        <v>254627.99547468213</v>
      </c>
      <c r="G4" s="13" t="s">
        <v>381</v>
      </c>
      <c r="H4" s="17" t="s">
        <v>382</v>
      </c>
    </row>
    <row r="5" spans="1:8" ht="12" customHeight="1">
      <c r="A5" s="18"/>
      <c r="B5" s="19"/>
      <c r="C5" s="13"/>
      <c r="D5" s="20"/>
      <c r="E5" s="15"/>
      <c r="F5" s="21"/>
      <c r="G5" s="13"/>
      <c r="H5" s="22"/>
    </row>
    <row r="6" spans="1:8" ht="15.6" customHeight="1">
      <c r="A6" s="18" t="s">
        <v>383</v>
      </c>
      <c r="B6" s="447" t="str">
        <f>A1</f>
        <v>VESTIDA DE ESTRUCTURA TRIFASICA DE UN POSTE TIPO PASO 34.5 KV</v>
      </c>
      <c r="C6" s="447"/>
      <c r="D6" s="447"/>
      <c r="E6" s="447"/>
      <c r="F6" s="447"/>
      <c r="G6" s="448"/>
      <c r="H6" s="23" t="s">
        <v>384</v>
      </c>
    </row>
    <row r="7" spans="1:8" ht="13.5" thickBot="1">
      <c r="A7" s="24"/>
      <c r="B7" s="25"/>
      <c r="C7" s="25"/>
      <c r="D7" s="25"/>
      <c r="E7" s="25"/>
      <c r="F7" s="25"/>
      <c r="G7" s="25"/>
      <c r="H7" s="26"/>
    </row>
    <row r="8" spans="1:8" ht="13.5" thickTop="1">
      <c r="A8" s="27"/>
      <c r="B8" s="28"/>
      <c r="C8" s="28"/>
      <c r="D8" s="28"/>
      <c r="E8" s="28"/>
      <c r="F8" s="28"/>
      <c r="G8" s="28"/>
      <c r="H8" s="29"/>
    </row>
    <row r="9" spans="1:8" ht="15.75">
      <c r="A9" s="30" t="s">
        <v>5</v>
      </c>
      <c r="B9" s="9"/>
      <c r="C9" s="9"/>
      <c r="D9" s="9"/>
      <c r="E9" s="9"/>
      <c r="F9" s="9"/>
      <c r="G9" s="9"/>
      <c r="H9" s="10"/>
    </row>
    <row r="10" spans="1:8" s="80" customFormat="1" ht="15" customHeight="1">
      <c r="A10" s="31" t="s">
        <v>385</v>
      </c>
      <c r="B10" s="449" t="s">
        <v>386</v>
      </c>
      <c r="C10" s="450"/>
      <c r="D10" s="431"/>
      <c r="E10" s="32" t="s">
        <v>85</v>
      </c>
      <c r="F10" s="32" t="s">
        <v>387</v>
      </c>
      <c r="G10" s="32" t="s">
        <v>86</v>
      </c>
      <c r="H10" s="33" t="s">
        <v>388</v>
      </c>
    </row>
    <row r="11" spans="1:8" ht="15">
      <c r="A11" s="4"/>
      <c r="B11" s="426"/>
      <c r="C11" s="432"/>
      <c r="D11" s="427"/>
      <c r="E11" s="4"/>
      <c r="F11" s="170"/>
      <c r="G11" s="73"/>
      <c r="H11" s="6">
        <f>F11*G11</f>
        <v>0</v>
      </c>
    </row>
    <row r="12" spans="1:8" ht="15">
      <c r="A12" s="4"/>
      <c r="B12" s="426"/>
      <c r="C12" s="432"/>
      <c r="D12" s="427"/>
      <c r="E12" s="4"/>
      <c r="F12" s="170"/>
      <c r="G12" s="73"/>
      <c r="H12" s="6">
        <f t="shared" ref="H12:H16" si="0">F12*G12</f>
        <v>0</v>
      </c>
    </row>
    <row r="13" spans="1:8" ht="15">
      <c r="A13" s="4"/>
      <c r="B13" s="426"/>
      <c r="C13" s="432"/>
      <c r="D13" s="427"/>
      <c r="E13" s="4"/>
      <c r="F13" s="170"/>
      <c r="G13" s="73"/>
      <c r="H13" s="6">
        <f t="shared" si="0"/>
        <v>0</v>
      </c>
    </row>
    <row r="14" spans="1:8" ht="15">
      <c r="A14" s="4"/>
      <c r="B14" s="433"/>
      <c r="C14" s="434"/>
      <c r="D14" s="435"/>
      <c r="E14" s="4"/>
      <c r="F14" s="170"/>
      <c r="G14" s="73"/>
      <c r="H14" s="6">
        <f t="shared" si="0"/>
        <v>0</v>
      </c>
    </row>
    <row r="15" spans="1:8" ht="15">
      <c r="A15" s="4"/>
      <c r="B15" s="433"/>
      <c r="C15" s="434"/>
      <c r="D15" s="435"/>
      <c r="E15" s="4"/>
      <c r="F15" s="170"/>
      <c r="G15" s="73"/>
      <c r="H15" s="6">
        <f t="shared" si="0"/>
        <v>0</v>
      </c>
    </row>
    <row r="16" spans="1:8" ht="15">
      <c r="A16" s="4"/>
      <c r="B16" s="436"/>
      <c r="C16" s="437"/>
      <c r="D16" s="438"/>
      <c r="E16" s="5"/>
      <c r="F16" s="170"/>
      <c r="G16" s="73"/>
      <c r="H16" s="6">
        <f t="shared" si="0"/>
        <v>0</v>
      </c>
    </row>
    <row r="17" spans="1:8" ht="15.75">
      <c r="A17" s="37" t="s">
        <v>389</v>
      </c>
      <c r="B17" s="9"/>
      <c r="C17" s="38"/>
      <c r="D17" s="38"/>
      <c r="E17" s="38"/>
      <c r="F17" s="9"/>
      <c r="G17" s="9"/>
      <c r="H17" s="87">
        <f>SUM(H11:H16)</f>
        <v>0</v>
      </c>
    </row>
    <row r="18" spans="1:8">
      <c r="A18" s="8"/>
      <c r="B18" s="9"/>
      <c r="C18" s="9"/>
      <c r="D18" s="9"/>
      <c r="E18" s="9"/>
      <c r="F18" s="9"/>
      <c r="G18" s="9"/>
      <c r="H18" s="10"/>
    </row>
    <row r="19" spans="1:8" ht="15.75">
      <c r="A19" s="428" t="s">
        <v>6</v>
      </c>
      <c r="B19" s="429"/>
      <c r="C19" s="9"/>
      <c r="D19" s="9"/>
      <c r="E19" s="9"/>
      <c r="F19" s="9"/>
      <c r="G19" s="9"/>
      <c r="H19" s="10"/>
    </row>
    <row r="20" spans="1:8" ht="30" customHeight="1">
      <c r="A20" s="40" t="s">
        <v>385</v>
      </c>
      <c r="B20" s="430" t="s">
        <v>386</v>
      </c>
      <c r="C20" s="431"/>
      <c r="D20" s="32" t="s">
        <v>86</v>
      </c>
      <c r="E20" s="32" t="s">
        <v>390</v>
      </c>
      <c r="F20" s="32" t="s">
        <v>391</v>
      </c>
      <c r="G20" s="32" t="s">
        <v>392</v>
      </c>
      <c r="H20" s="33" t="s">
        <v>393</v>
      </c>
    </row>
    <row r="21" spans="1:8" s="81" customFormat="1" ht="15">
      <c r="A21" s="4"/>
      <c r="B21" s="455" t="s">
        <v>396</v>
      </c>
      <c r="C21" s="435"/>
      <c r="D21" s="73">
        <v>0</v>
      </c>
      <c r="E21" s="4" t="s">
        <v>397</v>
      </c>
      <c r="F21" s="170">
        <f>'1.1'!F21</f>
        <v>491355.26262931031</v>
      </c>
      <c r="G21" s="73">
        <v>4</v>
      </c>
      <c r="H21" s="92">
        <f>(D21*F21)/G21</f>
        <v>0</v>
      </c>
    </row>
    <row r="22" spans="1:8" s="81" customFormat="1" ht="15">
      <c r="A22" s="4"/>
      <c r="B22" s="455" t="s">
        <v>398</v>
      </c>
      <c r="C22" s="435"/>
      <c r="D22" s="73">
        <v>0</v>
      </c>
      <c r="E22" s="4" t="s">
        <v>397</v>
      </c>
      <c r="F22" s="170">
        <f>'1.1'!F22</f>
        <v>491355.26262931031</v>
      </c>
      <c r="G22" s="73">
        <v>4</v>
      </c>
      <c r="H22" s="92">
        <f t="shared" ref="H22:H33" si="1">(D22*F22)/G22</f>
        <v>0</v>
      </c>
    </row>
    <row r="23" spans="1:8" s="81" customFormat="1" ht="15">
      <c r="A23" s="4"/>
      <c r="B23" s="455" t="s">
        <v>399</v>
      </c>
      <c r="C23" s="435"/>
      <c r="D23" s="73">
        <v>0</v>
      </c>
      <c r="E23" s="4" t="s">
        <v>397</v>
      </c>
      <c r="F23" s="170">
        <f>'1.1'!F23</f>
        <v>316219.23517241376</v>
      </c>
      <c r="G23" s="73">
        <v>4</v>
      </c>
      <c r="H23" s="92">
        <f t="shared" si="1"/>
        <v>0</v>
      </c>
    </row>
    <row r="24" spans="1:8" s="81" customFormat="1" ht="15">
      <c r="A24" s="4"/>
      <c r="B24" s="455" t="s">
        <v>400</v>
      </c>
      <c r="C24" s="435"/>
      <c r="D24" s="73">
        <v>0</v>
      </c>
      <c r="E24" s="4" t="s">
        <v>397</v>
      </c>
      <c r="F24" s="170">
        <f>'1.1'!F24</f>
        <v>301624.55599137931</v>
      </c>
      <c r="G24" s="73">
        <v>4</v>
      </c>
      <c r="H24" s="92">
        <f t="shared" si="1"/>
        <v>0</v>
      </c>
    </row>
    <row r="25" spans="1:8" s="81" customFormat="1" ht="15">
      <c r="A25" s="4"/>
      <c r="B25" s="455" t="s">
        <v>401</v>
      </c>
      <c r="C25" s="435"/>
      <c r="D25" s="73">
        <v>0</v>
      </c>
      <c r="E25" s="4" t="s">
        <v>397</v>
      </c>
      <c r="F25" s="170">
        <f>'1.1'!F25</f>
        <v>257840.51844827583</v>
      </c>
      <c r="G25" s="73">
        <v>4</v>
      </c>
      <c r="H25" s="92">
        <f t="shared" si="1"/>
        <v>0</v>
      </c>
    </row>
    <row r="26" spans="1:8" s="81" customFormat="1" ht="15">
      <c r="A26" s="4"/>
      <c r="B26" s="455" t="s">
        <v>402</v>
      </c>
      <c r="C26" s="435"/>
      <c r="D26" s="73">
        <v>2</v>
      </c>
      <c r="E26" s="4" t="s">
        <v>397</v>
      </c>
      <c r="F26" s="170">
        <f>'1.1'!F26</f>
        <v>199461.84262931033</v>
      </c>
      <c r="G26" s="73">
        <v>4</v>
      </c>
      <c r="H26" s="92">
        <f t="shared" si="1"/>
        <v>99730.921314655163</v>
      </c>
    </row>
    <row r="27" spans="1:8" s="81" customFormat="1" ht="15">
      <c r="A27" s="4"/>
      <c r="B27" s="455" t="s">
        <v>403</v>
      </c>
      <c r="C27" s="435"/>
      <c r="D27" s="73">
        <v>2</v>
      </c>
      <c r="E27" s="4" t="s">
        <v>397</v>
      </c>
      <c r="F27" s="170">
        <f>'1.1'!F27</f>
        <v>81158.643620689661</v>
      </c>
      <c r="G27" s="73">
        <v>4</v>
      </c>
      <c r="H27" s="92">
        <f t="shared" si="1"/>
        <v>40579.321810344831</v>
      </c>
    </row>
    <row r="28" spans="1:8" s="81" customFormat="1" ht="15">
      <c r="A28" s="4"/>
      <c r="B28" s="455" t="s">
        <v>404</v>
      </c>
      <c r="C28" s="435"/>
      <c r="D28" s="73">
        <v>0</v>
      </c>
      <c r="E28" s="4" t="s">
        <v>397</v>
      </c>
      <c r="F28" s="170">
        <f>'1.1'!F28</f>
        <v>184867.16344827582</v>
      </c>
      <c r="G28" s="73">
        <v>4</v>
      </c>
      <c r="H28" s="92">
        <f t="shared" si="1"/>
        <v>0</v>
      </c>
    </row>
    <row r="29" spans="1:8" s="81" customFormat="1" ht="15">
      <c r="A29" s="4"/>
      <c r="B29" s="455" t="s">
        <v>405</v>
      </c>
      <c r="C29" s="435"/>
      <c r="D29" s="73">
        <v>0</v>
      </c>
      <c r="E29" s="4" t="s">
        <v>397</v>
      </c>
      <c r="F29" s="170">
        <f>'1.1'!F29</f>
        <v>117645.32112068964</v>
      </c>
      <c r="G29" s="73">
        <v>4</v>
      </c>
      <c r="H29" s="92">
        <f t="shared" si="1"/>
        <v>0</v>
      </c>
    </row>
    <row r="30" spans="1:8" s="81" customFormat="1" ht="15">
      <c r="A30" s="4"/>
      <c r="B30" s="455" t="s">
        <v>406</v>
      </c>
      <c r="C30" s="435"/>
      <c r="D30" s="73">
        <v>0</v>
      </c>
      <c r="E30" s="4" t="s">
        <v>397</v>
      </c>
      <c r="F30" s="170">
        <f>'1.1'!F30</f>
        <v>184867.16344827582</v>
      </c>
      <c r="G30" s="73">
        <v>4</v>
      </c>
      <c r="H30" s="92">
        <f t="shared" si="1"/>
        <v>0</v>
      </c>
    </row>
    <row r="31" spans="1:8" s="81" customFormat="1" ht="15">
      <c r="A31" s="4"/>
      <c r="B31" s="455" t="s">
        <v>407</v>
      </c>
      <c r="C31" s="435"/>
      <c r="D31" s="73">
        <v>0</v>
      </c>
      <c r="E31" s="4" t="s">
        <v>397</v>
      </c>
      <c r="F31" s="170">
        <f>'1.1'!F31</f>
        <v>103050.68284482758</v>
      </c>
      <c r="G31" s="73">
        <v>4</v>
      </c>
      <c r="H31" s="92">
        <f t="shared" si="1"/>
        <v>0</v>
      </c>
    </row>
    <row r="32" spans="1:8" s="81" customFormat="1" ht="15">
      <c r="A32" s="4"/>
      <c r="B32" s="455" t="s">
        <v>408</v>
      </c>
      <c r="C32" s="435"/>
      <c r="D32" s="73">
        <v>1</v>
      </c>
      <c r="E32" s="4" t="s">
        <v>397</v>
      </c>
      <c r="F32" s="170">
        <f>'1.1'!F32</f>
        <v>177569.84431034481</v>
      </c>
      <c r="G32" s="73">
        <v>4</v>
      </c>
      <c r="H32" s="92">
        <f t="shared" si="1"/>
        <v>44392.461077586202</v>
      </c>
    </row>
    <row r="33" spans="1:8" s="81" customFormat="1" ht="15">
      <c r="A33" s="4"/>
      <c r="B33" s="455" t="s">
        <v>409</v>
      </c>
      <c r="C33" s="435"/>
      <c r="D33" s="74">
        <v>0</v>
      </c>
      <c r="E33" s="43" t="s">
        <v>397</v>
      </c>
      <c r="F33" s="170">
        <f>'1.1'!F33</f>
        <v>117646.13922413792</v>
      </c>
      <c r="G33" s="73">
        <v>4</v>
      </c>
      <c r="H33" s="92">
        <f t="shared" si="1"/>
        <v>0</v>
      </c>
    </row>
    <row r="34" spans="1:8" ht="15.75">
      <c r="A34" s="45" t="s">
        <v>410</v>
      </c>
      <c r="B34" s="9"/>
      <c r="C34" s="9"/>
      <c r="D34" s="9"/>
      <c r="E34" s="9"/>
      <c r="F34" s="9"/>
      <c r="G34" s="9"/>
      <c r="H34" s="87">
        <f>SUM(H21:H33)</f>
        <v>184702.70420258617</v>
      </c>
    </row>
    <row r="35" spans="1:8">
      <c r="A35" s="8"/>
      <c r="B35" s="9"/>
      <c r="C35" s="9"/>
      <c r="D35" s="9"/>
      <c r="E35" s="9"/>
      <c r="F35" s="9"/>
      <c r="G35" s="9"/>
      <c r="H35" s="10"/>
    </row>
    <row r="36" spans="1:8" ht="15.75">
      <c r="A36" s="428" t="s">
        <v>7</v>
      </c>
      <c r="B36" s="429"/>
      <c r="C36" s="9"/>
      <c r="D36" s="9"/>
      <c r="E36" s="9"/>
      <c r="F36" s="9"/>
      <c r="G36" s="9"/>
      <c r="H36" s="10"/>
    </row>
    <row r="37" spans="1:8" ht="15.75">
      <c r="A37" s="40" t="s">
        <v>385</v>
      </c>
      <c r="B37" s="430" t="s">
        <v>386</v>
      </c>
      <c r="C37" s="431"/>
      <c r="D37" s="32" t="s">
        <v>86</v>
      </c>
      <c r="E37" s="32" t="s">
        <v>390</v>
      </c>
      <c r="F37" s="32" t="s">
        <v>411</v>
      </c>
      <c r="G37" s="32" t="s">
        <v>393</v>
      </c>
      <c r="H37" s="33" t="s">
        <v>412</v>
      </c>
    </row>
    <row r="38" spans="1:8" s="81" customFormat="1" ht="15">
      <c r="A38" s="46">
        <v>1</v>
      </c>
      <c r="B38" s="455" t="s">
        <v>413</v>
      </c>
      <c r="C38" s="435"/>
      <c r="D38" s="73">
        <v>1</v>
      </c>
      <c r="E38" s="47" t="s">
        <v>397</v>
      </c>
      <c r="F38" s="73">
        <v>4</v>
      </c>
      <c r="G38" s="170">
        <v>69701.16508838383</v>
      </c>
      <c r="H38" s="91">
        <f>(D38*G38)/F38</f>
        <v>17425.291272095958</v>
      </c>
    </row>
    <row r="39" spans="1:8" s="81" customFormat="1" ht="15" customHeight="1">
      <c r="A39" s="46">
        <v>2</v>
      </c>
      <c r="B39" s="455" t="s">
        <v>414</v>
      </c>
      <c r="C39" s="435"/>
      <c r="D39" s="73">
        <v>0</v>
      </c>
      <c r="E39" s="47" t="s">
        <v>397</v>
      </c>
      <c r="F39" s="73">
        <v>30</v>
      </c>
      <c r="G39" s="170">
        <v>2500000</v>
      </c>
      <c r="H39" s="91">
        <f t="shared" ref="H39:H50" si="2">(D39*G39)/F39</f>
        <v>0</v>
      </c>
    </row>
    <row r="40" spans="1:8" s="81" customFormat="1" ht="15">
      <c r="A40" s="46">
        <v>3</v>
      </c>
      <c r="B40" s="455" t="s">
        <v>415</v>
      </c>
      <c r="C40" s="435"/>
      <c r="D40" s="73">
        <v>0</v>
      </c>
      <c r="E40" s="47" t="s">
        <v>397</v>
      </c>
      <c r="F40" s="73">
        <v>4</v>
      </c>
      <c r="G40" s="170">
        <v>55509.259259259248</v>
      </c>
      <c r="H40" s="91">
        <f t="shared" si="2"/>
        <v>0</v>
      </c>
    </row>
    <row r="41" spans="1:8" s="81" customFormat="1" ht="15">
      <c r="A41" s="46">
        <v>4</v>
      </c>
      <c r="B41" s="455" t="s">
        <v>416</v>
      </c>
      <c r="C41" s="435"/>
      <c r="D41" s="73">
        <v>0</v>
      </c>
      <c r="E41" s="47" t="s">
        <v>397</v>
      </c>
      <c r="F41" s="73">
        <v>13</v>
      </c>
      <c r="G41" s="170">
        <v>1000000</v>
      </c>
      <c r="H41" s="91">
        <f t="shared" si="2"/>
        <v>0</v>
      </c>
    </row>
    <row r="42" spans="1:8" s="81" customFormat="1" ht="15">
      <c r="A42" s="46">
        <v>5</v>
      </c>
      <c r="B42" s="455" t="s">
        <v>417</v>
      </c>
      <c r="C42" s="435"/>
      <c r="D42" s="73">
        <v>0</v>
      </c>
      <c r="E42" s="47" t="s">
        <v>397</v>
      </c>
      <c r="F42" s="73">
        <v>4</v>
      </c>
      <c r="G42" s="170">
        <v>120000</v>
      </c>
      <c r="H42" s="91">
        <f t="shared" si="2"/>
        <v>0</v>
      </c>
    </row>
    <row r="43" spans="1:8" s="81" customFormat="1" ht="15">
      <c r="A43" s="46">
        <v>6</v>
      </c>
      <c r="B43" s="455" t="s">
        <v>418</v>
      </c>
      <c r="C43" s="435"/>
      <c r="D43" s="73">
        <v>0</v>
      </c>
      <c r="E43" s="47" t="s">
        <v>419</v>
      </c>
      <c r="F43" s="73">
        <v>4</v>
      </c>
      <c r="G43" s="170">
        <v>28500</v>
      </c>
      <c r="H43" s="91">
        <f t="shared" si="2"/>
        <v>0</v>
      </c>
    </row>
    <row r="44" spans="1:8" s="81" customFormat="1" ht="15">
      <c r="A44" s="46">
        <v>7</v>
      </c>
      <c r="B44" s="455" t="s">
        <v>420</v>
      </c>
      <c r="C44" s="435"/>
      <c r="D44" s="73">
        <v>0</v>
      </c>
      <c r="E44" s="47" t="s">
        <v>421</v>
      </c>
      <c r="F44" s="73">
        <v>1</v>
      </c>
      <c r="G44" s="170">
        <v>464100</v>
      </c>
      <c r="H44" s="91">
        <f t="shared" si="2"/>
        <v>0</v>
      </c>
    </row>
    <row r="45" spans="1:8" s="81" customFormat="1" ht="15">
      <c r="A45" s="46">
        <v>8</v>
      </c>
      <c r="B45" s="455" t="s">
        <v>422</v>
      </c>
      <c r="C45" s="435"/>
      <c r="D45" s="73">
        <v>0</v>
      </c>
      <c r="E45" s="47" t="s">
        <v>423</v>
      </c>
      <c r="F45" s="73">
        <v>5</v>
      </c>
      <c r="G45" s="170">
        <v>952380.95238095231</v>
      </c>
      <c r="H45" s="91">
        <f t="shared" si="2"/>
        <v>0</v>
      </c>
    </row>
    <row r="46" spans="1:8" s="81" customFormat="1" ht="15">
      <c r="A46" s="46">
        <v>9</v>
      </c>
      <c r="B46" s="455" t="s">
        <v>424</v>
      </c>
      <c r="C46" s="435"/>
      <c r="D46" s="73">
        <v>0</v>
      </c>
      <c r="E46" s="47" t="s">
        <v>423</v>
      </c>
      <c r="F46" s="73">
        <v>24</v>
      </c>
      <c r="G46" s="170">
        <v>2700000</v>
      </c>
      <c r="H46" s="91">
        <f t="shared" si="2"/>
        <v>0</v>
      </c>
    </row>
    <row r="47" spans="1:8" s="81" customFormat="1" ht="15">
      <c r="A47" s="46">
        <v>10</v>
      </c>
      <c r="B47" s="455" t="s">
        <v>425</v>
      </c>
      <c r="C47" s="435"/>
      <c r="D47" s="73">
        <v>0</v>
      </c>
      <c r="E47" s="47" t="s">
        <v>423</v>
      </c>
      <c r="F47" s="73">
        <v>2</v>
      </c>
      <c r="G47" s="170">
        <v>3800000</v>
      </c>
      <c r="H47" s="91">
        <f t="shared" si="2"/>
        <v>0</v>
      </c>
    </row>
    <row r="48" spans="1:8" s="81" customFormat="1" ht="15">
      <c r="A48" s="46">
        <v>11</v>
      </c>
      <c r="B48" s="455" t="s">
        <v>426</v>
      </c>
      <c r="C48" s="435"/>
      <c r="D48" s="73">
        <v>0</v>
      </c>
      <c r="E48" s="47" t="s">
        <v>423</v>
      </c>
      <c r="F48" s="73">
        <v>4</v>
      </c>
      <c r="G48" s="170">
        <v>3200000</v>
      </c>
      <c r="H48" s="91">
        <f t="shared" si="2"/>
        <v>0</v>
      </c>
    </row>
    <row r="49" spans="1:8" s="81" customFormat="1" ht="15">
      <c r="A49" s="46">
        <v>12</v>
      </c>
      <c r="B49" s="455" t="s">
        <v>427</v>
      </c>
      <c r="C49" s="435"/>
      <c r="D49" s="73">
        <v>0</v>
      </c>
      <c r="E49" s="47" t="s">
        <v>423</v>
      </c>
      <c r="F49" s="73">
        <v>2</v>
      </c>
      <c r="G49" s="170">
        <v>2600000</v>
      </c>
      <c r="H49" s="91">
        <f t="shared" si="2"/>
        <v>0</v>
      </c>
    </row>
    <row r="50" spans="1:8" s="81" customFormat="1" ht="15">
      <c r="A50" s="50">
        <v>13</v>
      </c>
      <c r="B50" s="455" t="s">
        <v>428</v>
      </c>
      <c r="C50" s="435"/>
      <c r="D50" s="73">
        <v>0</v>
      </c>
      <c r="E50" s="51" t="s">
        <v>397</v>
      </c>
      <c r="F50" s="73">
        <v>50</v>
      </c>
      <c r="G50" s="170">
        <v>4500000</v>
      </c>
      <c r="H50" s="91">
        <f t="shared" si="2"/>
        <v>0</v>
      </c>
    </row>
    <row r="51" spans="1:8" s="81" customFormat="1" ht="15.75">
      <c r="A51" s="53" t="s">
        <v>429</v>
      </c>
      <c r="B51" s="9"/>
      <c r="C51" s="38"/>
      <c r="D51" s="38"/>
      <c r="E51" s="38"/>
      <c r="F51" s="9"/>
      <c r="G51" s="9"/>
      <c r="H51" s="88">
        <f>SUM(H38:H50)</f>
        <v>17425.291272095958</v>
      </c>
    </row>
    <row r="52" spans="1:8">
      <c r="A52" s="8"/>
      <c r="B52" s="9"/>
      <c r="C52" s="9"/>
      <c r="D52" s="54"/>
      <c r="E52" s="54"/>
      <c r="F52" s="54"/>
      <c r="G52" s="54"/>
      <c r="H52" s="10"/>
    </row>
    <row r="53" spans="1:8" ht="15.75">
      <c r="A53" s="428" t="s">
        <v>8</v>
      </c>
      <c r="B53" s="429"/>
      <c r="C53" s="9"/>
      <c r="D53" s="54"/>
      <c r="E53" s="54"/>
      <c r="F53" s="54"/>
      <c r="G53" s="54"/>
      <c r="H53" s="10"/>
    </row>
    <row r="54" spans="1:8" ht="15.75">
      <c r="A54" s="40" t="s">
        <v>385</v>
      </c>
      <c r="B54" s="430" t="s">
        <v>386</v>
      </c>
      <c r="C54" s="431"/>
      <c r="D54" s="55" t="s">
        <v>390</v>
      </c>
      <c r="E54" s="55" t="s">
        <v>86</v>
      </c>
      <c r="F54" s="55" t="s">
        <v>430</v>
      </c>
      <c r="G54" s="55" t="s">
        <v>431</v>
      </c>
      <c r="H54" s="33" t="s">
        <v>393</v>
      </c>
    </row>
    <row r="55" spans="1:8" s="81" customFormat="1" ht="15">
      <c r="A55" s="46">
        <v>1</v>
      </c>
      <c r="B55" s="455" t="s">
        <v>432</v>
      </c>
      <c r="C55" s="435"/>
      <c r="D55" s="56" t="s">
        <v>397</v>
      </c>
      <c r="E55" s="73">
        <v>1</v>
      </c>
      <c r="F55" s="170">
        <v>210000</v>
      </c>
      <c r="G55" s="73">
        <v>4</v>
      </c>
      <c r="H55" s="42">
        <f>(E55*F55)/G55</f>
        <v>52500</v>
      </c>
    </row>
    <row r="56" spans="1:8" s="81" customFormat="1" ht="15">
      <c r="A56" s="46">
        <v>2</v>
      </c>
      <c r="B56" s="455" t="s">
        <v>433</v>
      </c>
      <c r="C56" s="435"/>
      <c r="D56" s="57" t="s">
        <v>434</v>
      </c>
      <c r="E56" s="73">
        <v>0</v>
      </c>
      <c r="F56" s="170">
        <v>410150.85714285716</v>
      </c>
      <c r="G56" s="73">
        <v>2</v>
      </c>
      <c r="H56" s="42">
        <f t="shared" ref="H56:H57" si="3">(E56*F56)/G56</f>
        <v>0</v>
      </c>
    </row>
    <row r="57" spans="1:8" s="81" customFormat="1" ht="15">
      <c r="A57" s="50">
        <v>3</v>
      </c>
      <c r="B57" s="455" t="s">
        <v>435</v>
      </c>
      <c r="C57" s="435"/>
      <c r="D57" s="58" t="s">
        <v>434</v>
      </c>
      <c r="E57" s="73">
        <v>0</v>
      </c>
      <c r="F57" s="170">
        <v>500000</v>
      </c>
      <c r="G57" s="73">
        <v>4</v>
      </c>
      <c r="H57" s="42">
        <f t="shared" si="3"/>
        <v>0</v>
      </c>
    </row>
    <row r="58" spans="1:8" ht="15.75">
      <c r="A58" s="45" t="s">
        <v>436</v>
      </c>
      <c r="B58" s="9"/>
      <c r="C58" s="38"/>
      <c r="D58" s="38"/>
      <c r="E58" s="38"/>
      <c r="F58" s="9"/>
      <c r="G58" s="9"/>
      <c r="H58" s="87">
        <f>SUM(H55:H57)</f>
        <v>52500</v>
      </c>
    </row>
    <row r="59" spans="1:8">
      <c r="A59" s="59"/>
      <c r="B59" s="9"/>
      <c r="C59" s="9"/>
      <c r="D59" s="9"/>
      <c r="E59" s="38"/>
      <c r="F59" s="9"/>
      <c r="G59" s="9"/>
      <c r="H59" s="10"/>
    </row>
    <row r="60" spans="1:8" ht="15.75">
      <c r="A60" s="428" t="s">
        <v>9</v>
      </c>
      <c r="B60" s="429"/>
      <c r="C60" s="60"/>
      <c r="D60" s="61"/>
      <c r="E60" s="62"/>
      <c r="F60" s="63"/>
      <c r="G60" s="64"/>
      <c r="H60" s="10"/>
    </row>
    <row r="61" spans="1:8" ht="15.75">
      <c r="A61" s="40" t="s">
        <v>385</v>
      </c>
      <c r="B61" s="430" t="s">
        <v>386</v>
      </c>
      <c r="C61" s="431"/>
      <c r="D61" s="55" t="s">
        <v>86</v>
      </c>
      <c r="E61" s="55" t="s">
        <v>390</v>
      </c>
      <c r="F61" s="55" t="s">
        <v>431</v>
      </c>
      <c r="G61" s="55" t="s">
        <v>430</v>
      </c>
      <c r="H61" s="33" t="s">
        <v>393</v>
      </c>
    </row>
    <row r="62" spans="1:8" ht="15">
      <c r="A62" s="46">
        <v>1</v>
      </c>
      <c r="B62" s="422" t="s">
        <v>437</v>
      </c>
      <c r="C62" s="423"/>
      <c r="D62" s="73">
        <v>0</v>
      </c>
      <c r="E62" s="47" t="s">
        <v>423</v>
      </c>
      <c r="F62" s="73">
        <v>4</v>
      </c>
      <c r="G62" s="170">
        <v>70000</v>
      </c>
      <c r="H62" s="91">
        <f>(D62*G62)/F62</f>
        <v>0</v>
      </c>
    </row>
    <row r="63" spans="1:8" ht="15">
      <c r="A63" s="46">
        <v>2</v>
      </c>
      <c r="B63" s="422" t="s">
        <v>438</v>
      </c>
      <c r="C63" s="423"/>
      <c r="D63" s="73">
        <v>0</v>
      </c>
      <c r="E63" s="47" t="s">
        <v>423</v>
      </c>
      <c r="F63" s="73">
        <v>13</v>
      </c>
      <c r="G63" s="170">
        <v>45000</v>
      </c>
      <c r="H63" s="91">
        <f t="shared" ref="H63:H64" si="4">(D63*G63)/F63</f>
        <v>0</v>
      </c>
    </row>
    <row r="64" spans="1:8" ht="15">
      <c r="A64" s="50">
        <v>3</v>
      </c>
      <c r="B64" s="424" t="s">
        <v>439</v>
      </c>
      <c r="C64" s="425"/>
      <c r="D64" s="73">
        <v>0</v>
      </c>
      <c r="E64" s="51" t="s">
        <v>423</v>
      </c>
      <c r="F64" s="73">
        <v>13</v>
      </c>
      <c r="G64" s="170">
        <v>20000</v>
      </c>
      <c r="H64" s="91">
        <f t="shared" si="4"/>
        <v>0</v>
      </c>
    </row>
    <row r="65" spans="1:8" ht="15.75">
      <c r="A65" s="45" t="s">
        <v>440</v>
      </c>
      <c r="B65" s="9"/>
      <c r="C65" s="38"/>
      <c r="D65" s="54"/>
      <c r="E65" s="54"/>
      <c r="F65" s="54"/>
      <c r="G65" s="54"/>
      <c r="H65" s="87">
        <f>SUM(H62:H64)</f>
        <v>0</v>
      </c>
    </row>
    <row r="66" spans="1:8">
      <c r="A66" s="59"/>
      <c r="B66" s="9"/>
      <c r="C66" s="9"/>
      <c r="D66" s="9"/>
      <c r="E66" s="65"/>
      <c r="F66" s="9"/>
      <c r="G66" s="9"/>
      <c r="H66" s="10"/>
    </row>
    <row r="67" spans="1:8" ht="15.75">
      <c r="A67" s="66" t="s">
        <v>441</v>
      </c>
      <c r="B67" s="9"/>
      <c r="C67" s="9"/>
      <c r="D67" s="9"/>
      <c r="E67" s="9"/>
      <c r="F67" s="9"/>
      <c r="G67" s="9"/>
      <c r="H67" s="86">
        <f>SUM(H65,H58,H51,H34,H17)</f>
        <v>254627.99547468213</v>
      </c>
    </row>
    <row r="68" spans="1:8">
      <c r="A68" s="8"/>
      <c r="B68" s="9"/>
      <c r="C68" s="9"/>
      <c r="D68" s="9"/>
      <c r="E68" s="9"/>
      <c r="F68" s="9"/>
      <c r="G68" s="9"/>
      <c r="H68" s="10"/>
    </row>
    <row r="69" spans="1:8" ht="16.5" thickBot="1">
      <c r="A69" s="67" t="s">
        <v>442</v>
      </c>
      <c r="B69" s="25"/>
      <c r="C69" s="68">
        <v>0</v>
      </c>
      <c r="D69" s="25"/>
      <c r="E69" s="25"/>
      <c r="F69" s="25"/>
      <c r="G69" s="25"/>
      <c r="H69" s="69">
        <v>0</v>
      </c>
    </row>
    <row r="70" spans="1:8" ht="15.75" thickTop="1">
      <c r="A70" s="70" t="s">
        <v>443</v>
      </c>
      <c r="B70" s="28"/>
      <c r="C70" s="71">
        <v>0</v>
      </c>
      <c r="D70" s="28"/>
      <c r="E70" s="28"/>
      <c r="F70" s="28"/>
      <c r="G70" s="28"/>
      <c r="H70" s="72">
        <v>0</v>
      </c>
    </row>
    <row r="71" spans="1:8">
      <c r="A71" s="8"/>
      <c r="B71" s="9"/>
      <c r="C71" s="9"/>
      <c r="D71" s="9"/>
      <c r="E71" s="9"/>
      <c r="F71" s="9"/>
      <c r="G71" s="9"/>
      <c r="H71" s="10"/>
    </row>
    <row r="72" spans="1:8" ht="15.75">
      <c r="A72" s="59" t="s">
        <v>444</v>
      </c>
      <c r="B72" s="9"/>
      <c r="C72" s="9"/>
      <c r="D72" s="9"/>
      <c r="E72" s="9"/>
      <c r="F72" s="9"/>
      <c r="G72" s="9"/>
      <c r="H72" s="39">
        <v>0</v>
      </c>
    </row>
    <row r="73" spans="1:8" ht="13.5" thickBot="1">
      <c r="A73" s="24"/>
      <c r="B73" s="25"/>
      <c r="C73" s="25"/>
      <c r="D73" s="25"/>
      <c r="E73" s="25"/>
      <c r="F73" s="25"/>
      <c r="G73" s="25"/>
      <c r="H73" s="26"/>
    </row>
    <row r="74" spans="1:8" ht="13.5" thickTop="1"/>
    <row r="75" spans="1:8">
      <c r="A75" s="3"/>
      <c r="H75" s="2"/>
    </row>
  </sheetData>
  <mergeCells count="50">
    <mergeCell ref="B12:D12"/>
    <mergeCell ref="A1:H1"/>
    <mergeCell ref="A2:H2"/>
    <mergeCell ref="B6:G6"/>
    <mergeCell ref="B10:D10"/>
    <mergeCell ref="B11:D11"/>
    <mergeCell ref="B26:C26"/>
    <mergeCell ref="B13:D13"/>
    <mergeCell ref="B14:D14"/>
    <mergeCell ref="B15:D15"/>
    <mergeCell ref="B16:D16"/>
    <mergeCell ref="A19:B19"/>
    <mergeCell ref="B20:C20"/>
    <mergeCell ref="B21:C21"/>
    <mergeCell ref="B22:C22"/>
    <mergeCell ref="B23:C23"/>
    <mergeCell ref="B24:C24"/>
    <mergeCell ref="B25:C25"/>
    <mergeCell ref="B40:C40"/>
    <mergeCell ref="B27:C27"/>
    <mergeCell ref="B28:C28"/>
    <mergeCell ref="B29:C29"/>
    <mergeCell ref="B30:C30"/>
    <mergeCell ref="B31:C31"/>
    <mergeCell ref="B32:C32"/>
    <mergeCell ref="B33:C33"/>
    <mergeCell ref="A36:B36"/>
    <mergeCell ref="B37:C37"/>
    <mergeCell ref="B38:C38"/>
    <mergeCell ref="B39:C39"/>
    <mergeCell ref="B54:C54"/>
    <mergeCell ref="B41:C41"/>
    <mergeCell ref="B42:C42"/>
    <mergeCell ref="B43:C43"/>
    <mergeCell ref="B44:C44"/>
    <mergeCell ref="B45:C45"/>
    <mergeCell ref="B46:C46"/>
    <mergeCell ref="B47:C47"/>
    <mergeCell ref="B48:C48"/>
    <mergeCell ref="B49:C49"/>
    <mergeCell ref="B50:C50"/>
    <mergeCell ref="A53:B53"/>
    <mergeCell ref="B63:C63"/>
    <mergeCell ref="B64:C64"/>
    <mergeCell ref="B55:C55"/>
    <mergeCell ref="B56:C56"/>
    <mergeCell ref="B57:C57"/>
    <mergeCell ref="A60:B60"/>
    <mergeCell ref="B61:C61"/>
    <mergeCell ref="B62:C62"/>
  </mergeCells>
  <conditionalFormatting sqref="B62:B64">
    <cfRule type="expression" dxfId="136" priority="1">
      <formula>H62&gt;0</formula>
    </cfRule>
  </conditionalFormatting>
  <conditionalFormatting sqref="C62:C64">
    <cfRule type="expression" dxfId="135" priority="2">
      <formula>#REF!&gt;0</formula>
    </cfRule>
  </conditionalFormatting>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5">
    <tabColor rgb="FF00B050"/>
  </sheetPr>
  <dimension ref="A1:H75"/>
  <sheetViews>
    <sheetView workbookViewId="0">
      <selection activeCell="C4" sqref="C4:D4"/>
    </sheetView>
  </sheetViews>
  <sheetFormatPr baseColWidth="10" defaultColWidth="11.42578125" defaultRowHeight="12.75"/>
  <cols>
    <col min="1" max="1" width="22.42578125" style="79" customWidth="1"/>
    <col min="2" max="2" width="34.140625" style="79" customWidth="1"/>
    <col min="3" max="3" width="16.140625" style="79" customWidth="1"/>
    <col min="4" max="4" width="19.140625" style="79" customWidth="1"/>
    <col min="5" max="5" width="17.28515625" style="79" bestFit="1" customWidth="1"/>
    <col min="6" max="6" width="18.42578125" style="79" customWidth="1"/>
    <col min="7" max="7" width="23.7109375" style="79" customWidth="1"/>
    <col min="8" max="8" width="21.5703125" style="79" customWidth="1"/>
    <col min="9" max="16384" width="11.42578125" style="79"/>
  </cols>
  <sheetData>
    <row r="1" spans="1:8" ht="16.149999999999999" customHeight="1" thickTop="1">
      <c r="A1" s="441" t="s">
        <v>462</v>
      </c>
      <c r="B1" s="442"/>
      <c r="C1" s="442"/>
      <c r="D1" s="442"/>
      <c r="E1" s="442"/>
      <c r="F1" s="442"/>
      <c r="G1" s="442"/>
      <c r="H1" s="443"/>
    </row>
    <row r="2" spans="1:8" ht="15.75">
      <c r="A2" s="444" t="s">
        <v>378</v>
      </c>
      <c r="B2" s="445"/>
      <c r="C2" s="445"/>
      <c r="D2" s="445"/>
      <c r="E2" s="445"/>
      <c r="F2" s="445"/>
      <c r="G2" s="445"/>
      <c r="H2" s="446"/>
    </row>
    <row r="3" spans="1:8">
      <c r="A3" s="8"/>
      <c r="B3" s="9"/>
      <c r="C3" s="9"/>
      <c r="D3" s="9"/>
      <c r="E3" s="9"/>
      <c r="F3" s="9"/>
      <c r="G3" s="9"/>
      <c r="H3" s="10"/>
    </row>
    <row r="4" spans="1:8" ht="15.75">
      <c r="A4" s="11" t="s">
        <v>379</v>
      </c>
      <c r="B4" s="12" t="s">
        <v>30</v>
      </c>
      <c r="C4" s="13"/>
      <c r="D4" s="14"/>
      <c r="E4" s="15" t="s">
        <v>380</v>
      </c>
      <c r="F4" s="16">
        <f>H67</f>
        <v>339503.99396624288</v>
      </c>
      <c r="G4" s="13" t="s">
        <v>381</v>
      </c>
      <c r="H4" s="17" t="s">
        <v>382</v>
      </c>
    </row>
    <row r="5" spans="1:8" ht="12" customHeight="1">
      <c r="A5" s="18"/>
      <c r="B5" s="19"/>
      <c r="C5" s="13"/>
      <c r="D5" s="20"/>
      <c r="E5" s="15"/>
      <c r="F5" s="21"/>
      <c r="G5" s="13"/>
      <c r="H5" s="22"/>
    </row>
    <row r="6" spans="1:8" ht="15.6" customHeight="1">
      <c r="A6" s="18" t="s">
        <v>383</v>
      </c>
      <c r="B6" s="447" t="str">
        <f>A1</f>
        <v>VESTIDA DE ESTRUCTURA TRIFASICA DE UN POSTE TIPO RETENCIÓN - 34.5 KV</v>
      </c>
      <c r="C6" s="447"/>
      <c r="D6" s="447"/>
      <c r="E6" s="447"/>
      <c r="F6" s="447"/>
      <c r="G6" s="448"/>
      <c r="H6" s="23" t="s">
        <v>384</v>
      </c>
    </row>
    <row r="7" spans="1:8" ht="13.5" thickBot="1">
      <c r="A7" s="24"/>
      <c r="B7" s="25"/>
      <c r="C7" s="25"/>
      <c r="D7" s="25"/>
      <c r="E7" s="25"/>
      <c r="F7" s="25"/>
      <c r="G7" s="25"/>
      <c r="H7" s="26"/>
    </row>
    <row r="8" spans="1:8" ht="13.5" thickTop="1">
      <c r="A8" s="27"/>
      <c r="B8" s="28"/>
      <c r="C8" s="28"/>
      <c r="D8" s="28"/>
      <c r="E8" s="28"/>
      <c r="F8" s="28"/>
      <c r="G8" s="28"/>
      <c r="H8" s="29"/>
    </row>
    <row r="9" spans="1:8" ht="15.75">
      <c r="A9" s="30" t="s">
        <v>5</v>
      </c>
      <c r="B9" s="9"/>
      <c r="C9" s="9"/>
      <c r="D9" s="9"/>
      <c r="E9" s="9"/>
      <c r="F9" s="9"/>
      <c r="G9" s="9"/>
      <c r="H9" s="10"/>
    </row>
    <row r="10" spans="1:8" s="80" customFormat="1" ht="15" customHeight="1">
      <c r="A10" s="31" t="s">
        <v>385</v>
      </c>
      <c r="B10" s="449" t="s">
        <v>386</v>
      </c>
      <c r="C10" s="450"/>
      <c r="D10" s="431"/>
      <c r="E10" s="32" t="s">
        <v>85</v>
      </c>
      <c r="F10" s="32" t="s">
        <v>387</v>
      </c>
      <c r="G10" s="32" t="s">
        <v>86</v>
      </c>
      <c r="H10" s="33" t="s">
        <v>388</v>
      </c>
    </row>
    <row r="11" spans="1:8" ht="15">
      <c r="A11" s="4"/>
      <c r="B11" s="426"/>
      <c r="C11" s="432"/>
      <c r="D11" s="427"/>
      <c r="E11" s="4"/>
      <c r="F11" s="170"/>
      <c r="G11" s="73"/>
      <c r="H11" s="6">
        <f>F11*G11</f>
        <v>0</v>
      </c>
    </row>
    <row r="12" spans="1:8" ht="15">
      <c r="A12" s="4"/>
      <c r="B12" s="426"/>
      <c r="C12" s="432"/>
      <c r="D12" s="427"/>
      <c r="E12" s="4"/>
      <c r="F12" s="170"/>
      <c r="G12" s="73"/>
      <c r="H12" s="6">
        <f t="shared" ref="H12:H16" si="0">F12*G12</f>
        <v>0</v>
      </c>
    </row>
    <row r="13" spans="1:8" ht="15">
      <c r="A13" s="4"/>
      <c r="B13" s="426"/>
      <c r="C13" s="432"/>
      <c r="D13" s="427"/>
      <c r="E13" s="4"/>
      <c r="F13" s="170"/>
      <c r="G13" s="73"/>
      <c r="H13" s="6">
        <f t="shared" si="0"/>
        <v>0</v>
      </c>
    </row>
    <row r="14" spans="1:8" ht="15">
      <c r="A14" s="4"/>
      <c r="B14" s="433"/>
      <c r="C14" s="434"/>
      <c r="D14" s="435"/>
      <c r="E14" s="4"/>
      <c r="F14" s="170"/>
      <c r="G14" s="73"/>
      <c r="H14" s="6">
        <f t="shared" si="0"/>
        <v>0</v>
      </c>
    </row>
    <row r="15" spans="1:8" ht="15">
      <c r="A15" s="4"/>
      <c r="B15" s="433"/>
      <c r="C15" s="434"/>
      <c r="D15" s="435"/>
      <c r="E15" s="4"/>
      <c r="F15" s="170"/>
      <c r="G15" s="73"/>
      <c r="H15" s="6">
        <f t="shared" si="0"/>
        <v>0</v>
      </c>
    </row>
    <row r="16" spans="1:8" ht="15">
      <c r="A16" s="4"/>
      <c r="B16" s="436"/>
      <c r="C16" s="437"/>
      <c r="D16" s="438"/>
      <c r="E16" s="5"/>
      <c r="F16" s="170"/>
      <c r="G16" s="73"/>
      <c r="H16" s="6">
        <f t="shared" si="0"/>
        <v>0</v>
      </c>
    </row>
    <row r="17" spans="1:8" ht="15.75">
      <c r="A17" s="37" t="s">
        <v>389</v>
      </c>
      <c r="B17" s="9"/>
      <c r="C17" s="38"/>
      <c r="D17" s="38"/>
      <c r="E17" s="38"/>
      <c r="F17" s="9"/>
      <c r="G17" s="9"/>
      <c r="H17" s="87">
        <f>SUM(H11:H16)</f>
        <v>0</v>
      </c>
    </row>
    <row r="18" spans="1:8">
      <c r="A18" s="8"/>
      <c r="B18" s="9"/>
      <c r="C18" s="9"/>
      <c r="D18" s="9"/>
      <c r="E18" s="9"/>
      <c r="F18" s="9"/>
      <c r="G18" s="9"/>
      <c r="H18" s="10"/>
    </row>
    <row r="19" spans="1:8" ht="15.75">
      <c r="A19" s="428" t="s">
        <v>6</v>
      </c>
      <c r="B19" s="429"/>
      <c r="C19" s="9"/>
      <c r="D19" s="9"/>
      <c r="E19" s="9"/>
      <c r="F19" s="9"/>
      <c r="G19" s="9"/>
      <c r="H19" s="10"/>
    </row>
    <row r="20" spans="1:8" ht="30" customHeight="1">
      <c r="A20" s="40" t="s">
        <v>385</v>
      </c>
      <c r="B20" s="430" t="s">
        <v>386</v>
      </c>
      <c r="C20" s="431"/>
      <c r="D20" s="32" t="s">
        <v>86</v>
      </c>
      <c r="E20" s="32" t="s">
        <v>390</v>
      </c>
      <c r="F20" s="32" t="s">
        <v>391</v>
      </c>
      <c r="G20" s="32" t="s">
        <v>392</v>
      </c>
      <c r="H20" s="33" t="s">
        <v>393</v>
      </c>
    </row>
    <row r="21" spans="1:8" s="81" customFormat="1" ht="15">
      <c r="A21" s="4"/>
      <c r="B21" s="451" t="s">
        <v>396</v>
      </c>
      <c r="C21" s="452"/>
      <c r="D21" s="73">
        <v>0</v>
      </c>
      <c r="E21" s="4" t="s">
        <v>397</v>
      </c>
      <c r="F21" s="170">
        <f>'1.1'!F21</f>
        <v>491355.26262931031</v>
      </c>
      <c r="G21" s="73">
        <v>3</v>
      </c>
      <c r="H21" s="92">
        <f>(D21*F21)/G21</f>
        <v>0</v>
      </c>
    </row>
    <row r="22" spans="1:8" s="81" customFormat="1" ht="15">
      <c r="A22" s="4"/>
      <c r="B22" s="451" t="s">
        <v>398</v>
      </c>
      <c r="C22" s="452"/>
      <c r="D22" s="73">
        <v>0</v>
      </c>
      <c r="E22" s="4" t="s">
        <v>397</v>
      </c>
      <c r="F22" s="170">
        <f>'1.1'!F22</f>
        <v>491355.26262931031</v>
      </c>
      <c r="G22" s="73">
        <v>3</v>
      </c>
      <c r="H22" s="92">
        <f t="shared" ref="H22:H33" si="1">(D22*F22)/G22</f>
        <v>0</v>
      </c>
    </row>
    <row r="23" spans="1:8" s="81" customFormat="1" ht="15">
      <c r="A23" s="4"/>
      <c r="B23" s="451" t="s">
        <v>399</v>
      </c>
      <c r="C23" s="452"/>
      <c r="D23" s="73">
        <v>0</v>
      </c>
      <c r="E23" s="4" t="s">
        <v>397</v>
      </c>
      <c r="F23" s="170">
        <f>'1.1'!F23</f>
        <v>316219.23517241376</v>
      </c>
      <c r="G23" s="73">
        <v>3</v>
      </c>
      <c r="H23" s="92">
        <f t="shared" si="1"/>
        <v>0</v>
      </c>
    </row>
    <row r="24" spans="1:8" s="81" customFormat="1" ht="15">
      <c r="A24" s="4"/>
      <c r="B24" s="451" t="s">
        <v>400</v>
      </c>
      <c r="C24" s="452"/>
      <c r="D24" s="73">
        <v>0</v>
      </c>
      <c r="E24" s="4" t="s">
        <v>397</v>
      </c>
      <c r="F24" s="170">
        <f>'1.1'!F24</f>
        <v>301624.55599137931</v>
      </c>
      <c r="G24" s="73">
        <v>3</v>
      </c>
      <c r="H24" s="92">
        <f t="shared" si="1"/>
        <v>0</v>
      </c>
    </row>
    <row r="25" spans="1:8" s="81" customFormat="1" ht="15">
      <c r="A25" s="4"/>
      <c r="B25" s="451" t="s">
        <v>401</v>
      </c>
      <c r="C25" s="452"/>
      <c r="D25" s="73">
        <v>0</v>
      </c>
      <c r="E25" s="4" t="s">
        <v>397</v>
      </c>
      <c r="F25" s="170">
        <f>'1.1'!F25</f>
        <v>257840.51844827583</v>
      </c>
      <c r="G25" s="73">
        <v>3</v>
      </c>
      <c r="H25" s="92">
        <f t="shared" si="1"/>
        <v>0</v>
      </c>
    </row>
    <row r="26" spans="1:8" s="81" customFormat="1" ht="15">
      <c r="A26" s="4"/>
      <c r="B26" s="451" t="s">
        <v>402</v>
      </c>
      <c r="C26" s="452"/>
      <c r="D26" s="73">
        <v>2</v>
      </c>
      <c r="E26" s="4" t="s">
        <v>397</v>
      </c>
      <c r="F26" s="170">
        <f>'1.1'!F26</f>
        <v>199461.84262931033</v>
      </c>
      <c r="G26" s="73">
        <v>3</v>
      </c>
      <c r="H26" s="92">
        <f t="shared" si="1"/>
        <v>132974.56175287356</v>
      </c>
    </row>
    <row r="27" spans="1:8" s="81" customFormat="1" ht="15">
      <c r="A27" s="4"/>
      <c r="B27" s="451" t="s">
        <v>403</v>
      </c>
      <c r="C27" s="452"/>
      <c r="D27" s="73">
        <v>2</v>
      </c>
      <c r="E27" s="4" t="s">
        <v>397</v>
      </c>
      <c r="F27" s="170">
        <f>'1.1'!F27</f>
        <v>81158.643620689661</v>
      </c>
      <c r="G27" s="73">
        <v>3</v>
      </c>
      <c r="H27" s="92">
        <f t="shared" si="1"/>
        <v>54105.762413793105</v>
      </c>
    </row>
    <row r="28" spans="1:8" s="81" customFormat="1" ht="15">
      <c r="A28" s="4"/>
      <c r="B28" s="451" t="s">
        <v>404</v>
      </c>
      <c r="C28" s="452"/>
      <c r="D28" s="73">
        <v>0</v>
      </c>
      <c r="E28" s="4" t="s">
        <v>397</v>
      </c>
      <c r="F28" s="170">
        <f>'1.1'!F28</f>
        <v>184867.16344827582</v>
      </c>
      <c r="G28" s="73">
        <v>3</v>
      </c>
      <c r="H28" s="92">
        <f t="shared" si="1"/>
        <v>0</v>
      </c>
    </row>
    <row r="29" spans="1:8" s="81" customFormat="1" ht="15">
      <c r="A29" s="4"/>
      <c r="B29" s="451" t="s">
        <v>405</v>
      </c>
      <c r="C29" s="452"/>
      <c r="D29" s="73">
        <v>0</v>
      </c>
      <c r="E29" s="4" t="s">
        <v>397</v>
      </c>
      <c r="F29" s="170">
        <f>'1.1'!F29</f>
        <v>117645.32112068964</v>
      </c>
      <c r="G29" s="73">
        <v>3</v>
      </c>
      <c r="H29" s="92">
        <f t="shared" si="1"/>
        <v>0</v>
      </c>
    </row>
    <row r="30" spans="1:8" s="81" customFormat="1" ht="15">
      <c r="A30" s="4"/>
      <c r="B30" s="451" t="s">
        <v>406</v>
      </c>
      <c r="C30" s="452"/>
      <c r="D30" s="73">
        <v>0</v>
      </c>
      <c r="E30" s="4" t="s">
        <v>397</v>
      </c>
      <c r="F30" s="170">
        <f>'1.1'!F30</f>
        <v>184867.16344827582</v>
      </c>
      <c r="G30" s="73">
        <v>3</v>
      </c>
      <c r="H30" s="92">
        <f t="shared" si="1"/>
        <v>0</v>
      </c>
    </row>
    <row r="31" spans="1:8" s="81" customFormat="1" ht="15">
      <c r="A31" s="4"/>
      <c r="B31" s="451" t="s">
        <v>407</v>
      </c>
      <c r="C31" s="452"/>
      <c r="D31" s="73">
        <v>0</v>
      </c>
      <c r="E31" s="4" t="s">
        <v>397</v>
      </c>
      <c r="F31" s="170">
        <f>'1.1'!F31</f>
        <v>103050.68284482758</v>
      </c>
      <c r="G31" s="73">
        <v>3</v>
      </c>
      <c r="H31" s="92">
        <f t="shared" si="1"/>
        <v>0</v>
      </c>
    </row>
    <row r="32" spans="1:8" s="81" customFormat="1" ht="15">
      <c r="A32" s="4"/>
      <c r="B32" s="451" t="s">
        <v>408</v>
      </c>
      <c r="C32" s="452"/>
      <c r="D32" s="73">
        <v>1</v>
      </c>
      <c r="E32" s="4" t="s">
        <v>397</v>
      </c>
      <c r="F32" s="170">
        <f>'1.1'!F32</f>
        <v>177569.84431034481</v>
      </c>
      <c r="G32" s="73">
        <v>3</v>
      </c>
      <c r="H32" s="92">
        <f t="shared" si="1"/>
        <v>59189.948103448267</v>
      </c>
    </row>
    <row r="33" spans="1:8" s="81" customFormat="1" ht="15">
      <c r="A33" s="4"/>
      <c r="B33" s="453" t="s">
        <v>409</v>
      </c>
      <c r="C33" s="454"/>
      <c r="D33" s="74">
        <v>0</v>
      </c>
      <c r="E33" s="43" t="s">
        <v>397</v>
      </c>
      <c r="F33" s="170">
        <f>'1.1'!F33</f>
        <v>117646.13922413792</v>
      </c>
      <c r="G33" s="73">
        <v>3</v>
      </c>
      <c r="H33" s="92">
        <f t="shared" si="1"/>
        <v>0</v>
      </c>
    </row>
    <row r="34" spans="1:8" ht="15.75">
      <c r="A34" s="45" t="s">
        <v>410</v>
      </c>
      <c r="B34" s="9"/>
      <c r="C34" s="9"/>
      <c r="D34" s="9"/>
      <c r="E34" s="9"/>
      <c r="F34" s="9"/>
      <c r="G34" s="9"/>
      <c r="H34" s="87">
        <f>SUM(H21:H33)</f>
        <v>246270.27227011492</v>
      </c>
    </row>
    <row r="35" spans="1:8">
      <c r="A35" s="8"/>
      <c r="B35" s="9"/>
      <c r="C35" s="9"/>
      <c r="D35" s="9"/>
      <c r="E35" s="9"/>
      <c r="F35" s="9"/>
      <c r="G35" s="9"/>
      <c r="H35" s="10"/>
    </row>
    <row r="36" spans="1:8" ht="15.75">
      <c r="A36" s="428" t="s">
        <v>7</v>
      </c>
      <c r="B36" s="429"/>
      <c r="C36" s="9"/>
      <c r="D36" s="9"/>
      <c r="E36" s="9"/>
      <c r="F36" s="9"/>
      <c r="G36" s="9"/>
      <c r="H36" s="10"/>
    </row>
    <row r="37" spans="1:8" ht="15.75">
      <c r="A37" s="40" t="s">
        <v>385</v>
      </c>
      <c r="B37" s="430" t="s">
        <v>386</v>
      </c>
      <c r="C37" s="431"/>
      <c r="D37" s="32" t="s">
        <v>86</v>
      </c>
      <c r="E37" s="32" t="s">
        <v>390</v>
      </c>
      <c r="F37" s="32" t="s">
        <v>411</v>
      </c>
      <c r="G37" s="32" t="s">
        <v>393</v>
      </c>
      <c r="H37" s="33" t="s">
        <v>412</v>
      </c>
    </row>
    <row r="38" spans="1:8" s="81" customFormat="1" ht="15">
      <c r="A38" s="46">
        <v>1</v>
      </c>
      <c r="B38" s="422" t="s">
        <v>413</v>
      </c>
      <c r="C38" s="423"/>
      <c r="D38" s="73">
        <v>1</v>
      </c>
      <c r="E38" s="47" t="s">
        <v>397</v>
      </c>
      <c r="F38" s="73">
        <v>3</v>
      </c>
      <c r="G38" s="170">
        <v>69701.16508838383</v>
      </c>
      <c r="H38" s="91">
        <f>(D38*G38)/F38</f>
        <v>23233.721696127945</v>
      </c>
    </row>
    <row r="39" spans="1:8" s="81" customFormat="1" ht="15" customHeight="1">
      <c r="A39" s="46">
        <v>2</v>
      </c>
      <c r="B39" s="422" t="s">
        <v>414</v>
      </c>
      <c r="C39" s="423"/>
      <c r="D39" s="73">
        <v>0</v>
      </c>
      <c r="E39" s="47" t="s">
        <v>397</v>
      </c>
      <c r="F39" s="73">
        <v>30</v>
      </c>
      <c r="G39" s="170">
        <v>2500000</v>
      </c>
      <c r="H39" s="91">
        <f t="shared" ref="H39:H50" si="2">(D39*G39)/F39</f>
        <v>0</v>
      </c>
    </row>
    <row r="40" spans="1:8" s="81" customFormat="1" ht="15">
      <c r="A40" s="46">
        <v>3</v>
      </c>
      <c r="B40" s="422" t="s">
        <v>415</v>
      </c>
      <c r="C40" s="423"/>
      <c r="D40" s="73">
        <v>0</v>
      </c>
      <c r="E40" s="47" t="s">
        <v>397</v>
      </c>
      <c r="F40" s="73">
        <v>3</v>
      </c>
      <c r="G40" s="170">
        <v>55509.259259259248</v>
      </c>
      <c r="H40" s="91">
        <f t="shared" si="2"/>
        <v>0</v>
      </c>
    </row>
    <row r="41" spans="1:8" s="81" customFormat="1" ht="15">
      <c r="A41" s="46">
        <v>4</v>
      </c>
      <c r="B41" s="422" t="s">
        <v>416</v>
      </c>
      <c r="C41" s="423"/>
      <c r="D41" s="73">
        <v>0</v>
      </c>
      <c r="E41" s="47" t="s">
        <v>397</v>
      </c>
      <c r="F41" s="73">
        <v>13</v>
      </c>
      <c r="G41" s="170">
        <v>1000000</v>
      </c>
      <c r="H41" s="91">
        <f t="shared" si="2"/>
        <v>0</v>
      </c>
    </row>
    <row r="42" spans="1:8" s="81" customFormat="1" ht="15">
      <c r="A42" s="46">
        <v>5</v>
      </c>
      <c r="B42" s="422" t="s">
        <v>417</v>
      </c>
      <c r="C42" s="423"/>
      <c r="D42" s="73">
        <v>0</v>
      </c>
      <c r="E42" s="47" t="s">
        <v>397</v>
      </c>
      <c r="F42" s="73">
        <v>3</v>
      </c>
      <c r="G42" s="170">
        <v>120000</v>
      </c>
      <c r="H42" s="91">
        <f t="shared" si="2"/>
        <v>0</v>
      </c>
    </row>
    <row r="43" spans="1:8" s="81" customFormat="1" ht="15">
      <c r="A43" s="46">
        <v>6</v>
      </c>
      <c r="B43" s="422" t="s">
        <v>418</v>
      </c>
      <c r="C43" s="423"/>
      <c r="D43" s="73">
        <v>0</v>
      </c>
      <c r="E43" s="47" t="s">
        <v>419</v>
      </c>
      <c r="F43" s="73">
        <v>3</v>
      </c>
      <c r="G43" s="170">
        <v>28500</v>
      </c>
      <c r="H43" s="91">
        <f t="shared" si="2"/>
        <v>0</v>
      </c>
    </row>
    <row r="44" spans="1:8" s="81" customFormat="1" ht="15">
      <c r="A44" s="46">
        <v>7</v>
      </c>
      <c r="B44" s="422" t="s">
        <v>420</v>
      </c>
      <c r="C44" s="423"/>
      <c r="D44" s="73">
        <v>0</v>
      </c>
      <c r="E44" s="47" t="s">
        <v>421</v>
      </c>
      <c r="F44" s="73">
        <v>1</v>
      </c>
      <c r="G44" s="170">
        <v>464100</v>
      </c>
      <c r="H44" s="91">
        <f t="shared" si="2"/>
        <v>0</v>
      </c>
    </row>
    <row r="45" spans="1:8" s="81" customFormat="1" ht="15">
      <c r="A45" s="46">
        <v>8</v>
      </c>
      <c r="B45" s="422" t="s">
        <v>422</v>
      </c>
      <c r="C45" s="423"/>
      <c r="D45" s="73">
        <v>0</v>
      </c>
      <c r="E45" s="47" t="s">
        <v>423</v>
      </c>
      <c r="F45" s="73">
        <v>5</v>
      </c>
      <c r="G45" s="170">
        <v>952380.95238095231</v>
      </c>
      <c r="H45" s="91">
        <f t="shared" si="2"/>
        <v>0</v>
      </c>
    </row>
    <row r="46" spans="1:8" s="81" customFormat="1" ht="15">
      <c r="A46" s="46">
        <v>9</v>
      </c>
      <c r="B46" s="422" t="s">
        <v>424</v>
      </c>
      <c r="C46" s="423"/>
      <c r="D46" s="73">
        <v>0</v>
      </c>
      <c r="E46" s="47" t="s">
        <v>423</v>
      </c>
      <c r="F46" s="73">
        <v>24</v>
      </c>
      <c r="G46" s="170">
        <v>2700000</v>
      </c>
      <c r="H46" s="91">
        <f t="shared" si="2"/>
        <v>0</v>
      </c>
    </row>
    <row r="47" spans="1:8" s="81" customFormat="1" ht="15">
      <c r="A47" s="46">
        <v>10</v>
      </c>
      <c r="B47" s="422" t="s">
        <v>425</v>
      </c>
      <c r="C47" s="423"/>
      <c r="D47" s="73">
        <v>0</v>
      </c>
      <c r="E47" s="47" t="s">
        <v>423</v>
      </c>
      <c r="F47" s="73">
        <v>2</v>
      </c>
      <c r="G47" s="170">
        <v>3800000</v>
      </c>
      <c r="H47" s="91">
        <f t="shared" si="2"/>
        <v>0</v>
      </c>
    </row>
    <row r="48" spans="1:8" s="81" customFormat="1" ht="15">
      <c r="A48" s="46">
        <v>11</v>
      </c>
      <c r="B48" s="422" t="s">
        <v>426</v>
      </c>
      <c r="C48" s="423"/>
      <c r="D48" s="73">
        <v>0</v>
      </c>
      <c r="E48" s="47" t="s">
        <v>423</v>
      </c>
      <c r="F48" s="73">
        <v>3</v>
      </c>
      <c r="G48" s="170">
        <v>3200000</v>
      </c>
      <c r="H48" s="91">
        <f t="shared" si="2"/>
        <v>0</v>
      </c>
    </row>
    <row r="49" spans="1:8" s="81" customFormat="1" ht="15">
      <c r="A49" s="46">
        <v>12</v>
      </c>
      <c r="B49" s="422" t="s">
        <v>427</v>
      </c>
      <c r="C49" s="423"/>
      <c r="D49" s="73">
        <v>0</v>
      </c>
      <c r="E49" s="47" t="s">
        <v>423</v>
      </c>
      <c r="F49" s="73">
        <v>2</v>
      </c>
      <c r="G49" s="170">
        <v>2600000</v>
      </c>
      <c r="H49" s="91">
        <f t="shared" si="2"/>
        <v>0</v>
      </c>
    </row>
    <row r="50" spans="1:8" s="81" customFormat="1" ht="15">
      <c r="A50" s="50">
        <v>13</v>
      </c>
      <c r="B50" s="424" t="s">
        <v>428</v>
      </c>
      <c r="C50" s="425"/>
      <c r="D50" s="73">
        <v>0</v>
      </c>
      <c r="E50" s="51" t="s">
        <v>397</v>
      </c>
      <c r="F50" s="73">
        <v>50</v>
      </c>
      <c r="G50" s="170">
        <v>4500000</v>
      </c>
      <c r="H50" s="91">
        <f t="shared" si="2"/>
        <v>0</v>
      </c>
    </row>
    <row r="51" spans="1:8" s="81" customFormat="1" ht="15.75">
      <c r="A51" s="53" t="s">
        <v>429</v>
      </c>
      <c r="B51" s="9"/>
      <c r="C51" s="38"/>
      <c r="D51" s="38"/>
      <c r="E51" s="38"/>
      <c r="F51" s="9"/>
      <c r="G51" s="9"/>
      <c r="H51" s="88">
        <f>SUM(H38:H50)</f>
        <v>23233.721696127945</v>
      </c>
    </row>
    <row r="52" spans="1:8">
      <c r="A52" s="8"/>
      <c r="B52" s="9"/>
      <c r="C52" s="9"/>
      <c r="D52" s="54"/>
      <c r="E52" s="54"/>
      <c r="F52" s="54"/>
      <c r="G52" s="54"/>
      <c r="H52" s="10"/>
    </row>
    <row r="53" spans="1:8" ht="15.75">
      <c r="A53" s="428" t="s">
        <v>8</v>
      </c>
      <c r="B53" s="429"/>
      <c r="C53" s="9"/>
      <c r="D53" s="54"/>
      <c r="E53" s="54"/>
      <c r="F53" s="54"/>
      <c r="G53" s="54"/>
      <c r="H53" s="10"/>
    </row>
    <row r="54" spans="1:8" ht="15.75">
      <c r="A54" s="40" t="s">
        <v>385</v>
      </c>
      <c r="B54" s="430" t="s">
        <v>386</v>
      </c>
      <c r="C54" s="431"/>
      <c r="D54" s="55" t="s">
        <v>390</v>
      </c>
      <c r="E54" s="55" t="s">
        <v>86</v>
      </c>
      <c r="F54" s="55" t="s">
        <v>430</v>
      </c>
      <c r="G54" s="55" t="s">
        <v>431</v>
      </c>
      <c r="H54" s="33" t="s">
        <v>393</v>
      </c>
    </row>
    <row r="55" spans="1:8" s="81" customFormat="1" ht="15">
      <c r="A55" s="46">
        <v>1</v>
      </c>
      <c r="B55" s="422" t="s">
        <v>432</v>
      </c>
      <c r="C55" s="423"/>
      <c r="D55" s="56" t="s">
        <v>397</v>
      </c>
      <c r="E55" s="73">
        <v>1</v>
      </c>
      <c r="F55" s="170">
        <v>210000</v>
      </c>
      <c r="G55" s="73">
        <v>3</v>
      </c>
      <c r="H55" s="92">
        <f>(E55*F55)/G55</f>
        <v>70000</v>
      </c>
    </row>
    <row r="56" spans="1:8" s="81" customFormat="1" ht="15">
      <c r="A56" s="46">
        <v>2</v>
      </c>
      <c r="B56" s="422" t="s">
        <v>433</v>
      </c>
      <c r="C56" s="423"/>
      <c r="D56" s="57" t="s">
        <v>434</v>
      </c>
      <c r="E56" s="73">
        <v>0</v>
      </c>
      <c r="F56" s="170">
        <v>410150.85714285716</v>
      </c>
      <c r="G56" s="73">
        <v>2</v>
      </c>
      <c r="H56" s="92">
        <f t="shared" ref="H56:H57" si="3">(E56*F56)/G56</f>
        <v>0</v>
      </c>
    </row>
    <row r="57" spans="1:8" s="81" customFormat="1" ht="15">
      <c r="A57" s="50">
        <v>3</v>
      </c>
      <c r="B57" s="424" t="s">
        <v>435</v>
      </c>
      <c r="C57" s="425"/>
      <c r="D57" s="58" t="s">
        <v>434</v>
      </c>
      <c r="E57" s="73">
        <v>0</v>
      </c>
      <c r="F57" s="170">
        <v>500000</v>
      </c>
      <c r="G57" s="73">
        <v>3</v>
      </c>
      <c r="H57" s="92">
        <f t="shared" si="3"/>
        <v>0</v>
      </c>
    </row>
    <row r="58" spans="1:8" ht="15.75">
      <c r="A58" s="45" t="s">
        <v>436</v>
      </c>
      <c r="B58" s="9"/>
      <c r="C58" s="38"/>
      <c r="D58" s="38"/>
      <c r="E58" s="38"/>
      <c r="F58" s="9"/>
      <c r="G58" s="9"/>
      <c r="H58" s="87">
        <f>SUM(H55:H57)</f>
        <v>70000</v>
      </c>
    </row>
    <row r="59" spans="1:8">
      <c r="A59" s="59"/>
      <c r="B59" s="9"/>
      <c r="C59" s="9"/>
      <c r="D59" s="9"/>
      <c r="E59" s="38"/>
      <c r="F59" s="9"/>
      <c r="G59" s="9"/>
      <c r="H59" s="10"/>
    </row>
    <row r="60" spans="1:8" ht="15.75">
      <c r="A60" s="428" t="s">
        <v>9</v>
      </c>
      <c r="B60" s="429"/>
      <c r="C60" s="60"/>
      <c r="D60" s="61"/>
      <c r="E60" s="62"/>
      <c r="F60" s="63"/>
      <c r="G60" s="64"/>
      <c r="H60" s="10"/>
    </row>
    <row r="61" spans="1:8" ht="15.75">
      <c r="A61" s="40" t="s">
        <v>385</v>
      </c>
      <c r="B61" s="430" t="s">
        <v>386</v>
      </c>
      <c r="C61" s="431"/>
      <c r="D61" s="55" t="s">
        <v>86</v>
      </c>
      <c r="E61" s="55" t="s">
        <v>390</v>
      </c>
      <c r="F61" s="55" t="s">
        <v>431</v>
      </c>
      <c r="G61" s="55" t="s">
        <v>430</v>
      </c>
      <c r="H61" s="33" t="s">
        <v>393</v>
      </c>
    </row>
    <row r="62" spans="1:8" ht="15">
      <c r="A62" s="46">
        <v>1</v>
      </c>
      <c r="B62" s="422" t="s">
        <v>437</v>
      </c>
      <c r="C62" s="423"/>
      <c r="D62" s="73">
        <v>0</v>
      </c>
      <c r="E62" s="47" t="s">
        <v>423</v>
      </c>
      <c r="F62" s="73">
        <v>3</v>
      </c>
      <c r="G62" s="170">
        <v>70000</v>
      </c>
      <c r="H62" s="91">
        <f>(D62*G62)/F62</f>
        <v>0</v>
      </c>
    </row>
    <row r="63" spans="1:8" ht="15">
      <c r="A63" s="46">
        <v>2</v>
      </c>
      <c r="B63" s="422" t="s">
        <v>438</v>
      </c>
      <c r="C63" s="423"/>
      <c r="D63" s="73">
        <v>0</v>
      </c>
      <c r="E63" s="47" t="s">
        <v>423</v>
      </c>
      <c r="F63" s="73">
        <v>13</v>
      </c>
      <c r="G63" s="170">
        <v>45000</v>
      </c>
      <c r="H63" s="91">
        <f t="shared" ref="H63:H64" si="4">(D63*G63)/F63</f>
        <v>0</v>
      </c>
    </row>
    <row r="64" spans="1:8" ht="15">
      <c r="A64" s="50">
        <v>3</v>
      </c>
      <c r="B64" s="424" t="s">
        <v>439</v>
      </c>
      <c r="C64" s="425"/>
      <c r="D64" s="73">
        <v>0</v>
      </c>
      <c r="E64" s="51" t="s">
        <v>423</v>
      </c>
      <c r="F64" s="73">
        <v>13</v>
      </c>
      <c r="G64" s="170">
        <v>20000</v>
      </c>
      <c r="H64" s="91">
        <f t="shared" si="4"/>
        <v>0</v>
      </c>
    </row>
    <row r="65" spans="1:8" ht="15.75">
      <c r="A65" s="45" t="s">
        <v>440</v>
      </c>
      <c r="B65" s="9"/>
      <c r="C65" s="38"/>
      <c r="D65" s="54"/>
      <c r="E65" s="54"/>
      <c r="F65" s="54"/>
      <c r="G65" s="54"/>
      <c r="H65" s="87">
        <f>SUM(H62:H64)</f>
        <v>0</v>
      </c>
    </row>
    <row r="66" spans="1:8">
      <c r="A66" s="59"/>
      <c r="B66" s="9"/>
      <c r="C66" s="9"/>
      <c r="D66" s="9"/>
      <c r="E66" s="65"/>
      <c r="F66" s="9"/>
      <c r="G66" s="9"/>
      <c r="H66" s="10"/>
    </row>
    <row r="67" spans="1:8" ht="15.75">
      <c r="A67" s="66" t="s">
        <v>441</v>
      </c>
      <c r="B67" s="9"/>
      <c r="C67" s="9"/>
      <c r="D67" s="9"/>
      <c r="E67" s="9"/>
      <c r="F67" s="9"/>
      <c r="G67" s="9"/>
      <c r="H67" s="86">
        <f>SUM(H65,H58,H51,H34,H17)</f>
        <v>339503.99396624288</v>
      </c>
    </row>
    <row r="68" spans="1:8">
      <c r="A68" s="8"/>
      <c r="B68" s="9"/>
      <c r="C68" s="9"/>
      <c r="D68" s="9"/>
      <c r="E68" s="9"/>
      <c r="F68" s="9"/>
      <c r="G68" s="9"/>
      <c r="H68" s="10"/>
    </row>
    <row r="69" spans="1:8" ht="16.5" thickBot="1">
      <c r="A69" s="67" t="s">
        <v>442</v>
      </c>
      <c r="B69" s="25"/>
      <c r="C69" s="68">
        <v>0</v>
      </c>
      <c r="D69" s="25"/>
      <c r="E69" s="25"/>
      <c r="F69" s="25"/>
      <c r="G69" s="25"/>
      <c r="H69" s="69">
        <v>0</v>
      </c>
    </row>
    <row r="70" spans="1:8" ht="15.75" thickTop="1">
      <c r="A70" s="70" t="s">
        <v>443</v>
      </c>
      <c r="B70" s="28"/>
      <c r="C70" s="71">
        <v>0</v>
      </c>
      <c r="D70" s="28"/>
      <c r="E70" s="28"/>
      <c r="F70" s="28"/>
      <c r="G70" s="28"/>
      <c r="H70" s="72">
        <v>0</v>
      </c>
    </row>
    <row r="71" spans="1:8">
      <c r="A71" s="8"/>
      <c r="B71" s="9"/>
      <c r="C71" s="9"/>
      <c r="D71" s="9"/>
      <c r="E71" s="9"/>
      <c r="F71" s="9"/>
      <c r="G71" s="9"/>
      <c r="H71" s="10"/>
    </row>
    <row r="72" spans="1:8" ht="15.75">
      <c r="A72" s="59" t="s">
        <v>444</v>
      </c>
      <c r="B72" s="9"/>
      <c r="C72" s="9"/>
      <c r="D72" s="9"/>
      <c r="E72" s="9"/>
      <c r="F72" s="9"/>
      <c r="G72" s="9"/>
      <c r="H72" s="39">
        <v>0</v>
      </c>
    </row>
    <row r="73" spans="1:8" ht="13.5" thickBot="1">
      <c r="A73" s="24"/>
      <c r="B73" s="25"/>
      <c r="C73" s="25"/>
      <c r="D73" s="25"/>
      <c r="E73" s="25"/>
      <c r="F73" s="25"/>
      <c r="G73" s="25"/>
      <c r="H73" s="26"/>
    </row>
    <row r="74" spans="1:8" ht="13.5" thickTop="1"/>
    <row r="75" spans="1:8">
      <c r="A75" s="3"/>
      <c r="H75" s="2"/>
    </row>
  </sheetData>
  <mergeCells count="50">
    <mergeCell ref="B12:D12"/>
    <mergeCell ref="A1:H1"/>
    <mergeCell ref="A2:H2"/>
    <mergeCell ref="B6:G6"/>
    <mergeCell ref="B10:D10"/>
    <mergeCell ref="B11:D11"/>
    <mergeCell ref="B26:C26"/>
    <mergeCell ref="B13:D13"/>
    <mergeCell ref="B14:D14"/>
    <mergeCell ref="B15:D15"/>
    <mergeCell ref="B16:D16"/>
    <mergeCell ref="A19:B19"/>
    <mergeCell ref="B20:C20"/>
    <mergeCell ref="B21:C21"/>
    <mergeCell ref="B22:C22"/>
    <mergeCell ref="B23:C23"/>
    <mergeCell ref="B24:C24"/>
    <mergeCell ref="B25:C25"/>
    <mergeCell ref="B40:C40"/>
    <mergeCell ref="B27:C27"/>
    <mergeCell ref="B28:C28"/>
    <mergeCell ref="B29:C29"/>
    <mergeCell ref="B30:C30"/>
    <mergeCell ref="B31:C31"/>
    <mergeCell ref="B32:C32"/>
    <mergeCell ref="B33:C33"/>
    <mergeCell ref="A36:B36"/>
    <mergeCell ref="B37:C37"/>
    <mergeCell ref="B38:C38"/>
    <mergeCell ref="B39:C39"/>
    <mergeCell ref="B54:C54"/>
    <mergeCell ref="B41:C41"/>
    <mergeCell ref="B42:C42"/>
    <mergeCell ref="B43:C43"/>
    <mergeCell ref="B44:C44"/>
    <mergeCell ref="B45:C45"/>
    <mergeCell ref="B46:C46"/>
    <mergeCell ref="B47:C47"/>
    <mergeCell ref="B48:C48"/>
    <mergeCell ref="B49:C49"/>
    <mergeCell ref="B50:C50"/>
    <mergeCell ref="A53:B53"/>
    <mergeCell ref="B63:C63"/>
    <mergeCell ref="B64:C64"/>
    <mergeCell ref="B55:C55"/>
    <mergeCell ref="B56:C56"/>
    <mergeCell ref="B57:C57"/>
    <mergeCell ref="A60:B60"/>
    <mergeCell ref="B61:C61"/>
    <mergeCell ref="B62:C62"/>
  </mergeCells>
  <conditionalFormatting sqref="B21:B33 B38:B50 B55:B57 B62:B64">
    <cfRule type="expression" dxfId="134" priority="1">
      <formula>H21&gt;0</formula>
    </cfRule>
  </conditionalFormatting>
  <conditionalFormatting sqref="C21">
    <cfRule type="expression" dxfId="133" priority="3">
      <formula>#REF!&gt;0</formula>
    </cfRule>
  </conditionalFormatting>
  <conditionalFormatting sqref="C21:C33 C38:C50 C55:C57 C62:C64">
    <cfRule type="expression" dxfId="132" priority="2">
      <formula>#REF!&gt;0</formula>
    </cfRule>
  </conditionalFormatting>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6">
    <tabColor rgb="FF00B050"/>
  </sheetPr>
  <dimension ref="A1:H75"/>
  <sheetViews>
    <sheetView workbookViewId="0">
      <selection activeCell="C4" sqref="C4:D4"/>
    </sheetView>
  </sheetViews>
  <sheetFormatPr baseColWidth="10" defaultColWidth="11.42578125" defaultRowHeight="12.75"/>
  <cols>
    <col min="1" max="1" width="22.42578125" style="79" customWidth="1"/>
    <col min="2" max="2" width="34.140625" style="79" customWidth="1"/>
    <col min="3" max="3" width="16.140625" style="79" customWidth="1"/>
    <col min="4" max="4" width="19.140625" style="79" customWidth="1"/>
    <col min="5" max="5" width="17.28515625" style="79" bestFit="1" customWidth="1"/>
    <col min="6" max="6" width="18.42578125" style="79" customWidth="1"/>
    <col min="7" max="7" width="23.7109375" style="79" customWidth="1"/>
    <col min="8" max="8" width="21.5703125" style="79" customWidth="1"/>
    <col min="9" max="16384" width="11.42578125" style="79"/>
  </cols>
  <sheetData>
    <row r="1" spans="1:8" ht="16.149999999999999" customHeight="1" thickTop="1">
      <c r="A1" s="441" t="s">
        <v>463</v>
      </c>
      <c r="B1" s="442"/>
      <c r="C1" s="442"/>
      <c r="D1" s="442"/>
      <c r="E1" s="442"/>
      <c r="F1" s="442"/>
      <c r="G1" s="442"/>
      <c r="H1" s="443"/>
    </row>
    <row r="2" spans="1:8" ht="15.75">
      <c r="A2" s="444" t="s">
        <v>378</v>
      </c>
      <c r="B2" s="445"/>
      <c r="C2" s="445"/>
      <c r="D2" s="445"/>
      <c r="E2" s="445"/>
      <c r="F2" s="445"/>
      <c r="G2" s="445"/>
      <c r="H2" s="446"/>
    </row>
    <row r="3" spans="1:8">
      <c r="A3" s="8"/>
      <c r="B3" s="9"/>
      <c r="C3" s="9"/>
      <c r="D3" s="9"/>
      <c r="E3" s="9"/>
      <c r="F3" s="9"/>
      <c r="G3" s="9"/>
      <c r="H3" s="10"/>
    </row>
    <row r="4" spans="1:8" ht="15.75">
      <c r="A4" s="11" t="s">
        <v>379</v>
      </c>
      <c r="B4" s="12" t="s">
        <v>31</v>
      </c>
      <c r="C4" s="13"/>
      <c r="D4" s="14"/>
      <c r="E4" s="15" t="s">
        <v>380</v>
      </c>
      <c r="F4" s="16">
        <f>H67</f>
        <v>105413.07080696123</v>
      </c>
      <c r="G4" s="13" t="s">
        <v>381</v>
      </c>
      <c r="H4" s="17" t="s">
        <v>382</v>
      </c>
    </row>
    <row r="5" spans="1:8" ht="12" customHeight="1">
      <c r="A5" s="18"/>
      <c r="B5" s="19"/>
      <c r="C5" s="13"/>
      <c r="D5" s="20"/>
      <c r="E5" s="15"/>
      <c r="F5" s="21"/>
      <c r="G5" s="13"/>
      <c r="H5" s="22"/>
    </row>
    <row r="6" spans="1:8" ht="15.6" customHeight="1">
      <c r="A6" s="18" t="s">
        <v>383</v>
      </c>
      <c r="B6" s="447" t="str">
        <f>A1</f>
        <v>VESTIDA ESTRUCTURA CABLE DE GUARDA - RETENCION</v>
      </c>
      <c r="C6" s="447"/>
      <c r="D6" s="447"/>
      <c r="E6" s="447"/>
      <c r="F6" s="447"/>
      <c r="G6" s="448"/>
      <c r="H6" s="23" t="s">
        <v>384</v>
      </c>
    </row>
    <row r="7" spans="1:8" ht="13.5" thickBot="1">
      <c r="A7" s="24"/>
      <c r="B7" s="25"/>
      <c r="C7" s="25"/>
      <c r="D7" s="25"/>
      <c r="E7" s="25"/>
      <c r="F7" s="25"/>
      <c r="G7" s="25"/>
      <c r="H7" s="26"/>
    </row>
    <row r="8" spans="1:8" ht="13.5" thickTop="1">
      <c r="A8" s="27"/>
      <c r="B8" s="28"/>
      <c r="C8" s="28"/>
      <c r="D8" s="28"/>
      <c r="E8" s="28"/>
      <c r="F8" s="28"/>
      <c r="G8" s="28"/>
      <c r="H8" s="29"/>
    </row>
    <row r="9" spans="1:8" ht="15.75">
      <c r="A9" s="30" t="s">
        <v>5</v>
      </c>
      <c r="B9" s="9"/>
      <c r="C9" s="9"/>
      <c r="D9" s="9"/>
      <c r="E9" s="9"/>
      <c r="F9" s="9"/>
      <c r="G9" s="9"/>
      <c r="H9" s="10"/>
    </row>
    <row r="10" spans="1:8" s="80" customFormat="1" ht="15" customHeight="1">
      <c r="A10" s="31" t="s">
        <v>385</v>
      </c>
      <c r="B10" s="449" t="s">
        <v>386</v>
      </c>
      <c r="C10" s="450"/>
      <c r="D10" s="431"/>
      <c r="E10" s="32" t="s">
        <v>85</v>
      </c>
      <c r="F10" s="32" t="s">
        <v>387</v>
      </c>
      <c r="G10" s="32" t="s">
        <v>86</v>
      </c>
      <c r="H10" s="33" t="s">
        <v>388</v>
      </c>
    </row>
    <row r="11" spans="1:8" ht="15">
      <c r="A11" s="4"/>
      <c r="B11" s="426"/>
      <c r="C11" s="432"/>
      <c r="D11" s="427"/>
      <c r="E11" s="4"/>
      <c r="F11" s="170"/>
      <c r="G11" s="73"/>
      <c r="H11" s="6">
        <f>F11*G11</f>
        <v>0</v>
      </c>
    </row>
    <row r="12" spans="1:8" ht="15">
      <c r="A12" s="4"/>
      <c r="B12" s="426"/>
      <c r="C12" s="432"/>
      <c r="D12" s="427"/>
      <c r="E12" s="4"/>
      <c r="F12" s="170"/>
      <c r="G12" s="73"/>
      <c r="H12" s="6">
        <f t="shared" ref="H12:H16" si="0">F12*G12</f>
        <v>0</v>
      </c>
    </row>
    <row r="13" spans="1:8" ht="15">
      <c r="A13" s="4"/>
      <c r="B13" s="426"/>
      <c r="C13" s="432"/>
      <c r="D13" s="427"/>
      <c r="E13" s="4"/>
      <c r="F13" s="170"/>
      <c r="G13" s="73"/>
      <c r="H13" s="6">
        <f t="shared" si="0"/>
        <v>0</v>
      </c>
    </row>
    <row r="14" spans="1:8" ht="15">
      <c r="A14" s="4"/>
      <c r="B14" s="433"/>
      <c r="C14" s="434"/>
      <c r="D14" s="435"/>
      <c r="E14" s="4"/>
      <c r="F14" s="170"/>
      <c r="G14" s="73"/>
      <c r="H14" s="6">
        <f t="shared" si="0"/>
        <v>0</v>
      </c>
    </row>
    <row r="15" spans="1:8" ht="15">
      <c r="A15" s="4"/>
      <c r="B15" s="433"/>
      <c r="C15" s="434"/>
      <c r="D15" s="435"/>
      <c r="E15" s="4"/>
      <c r="F15" s="170"/>
      <c r="G15" s="73"/>
      <c r="H15" s="6">
        <f t="shared" si="0"/>
        <v>0</v>
      </c>
    </row>
    <row r="16" spans="1:8" ht="15">
      <c r="A16" s="4"/>
      <c r="B16" s="436"/>
      <c r="C16" s="437"/>
      <c r="D16" s="438"/>
      <c r="E16" s="5"/>
      <c r="F16" s="170"/>
      <c r="G16" s="73"/>
      <c r="H16" s="6">
        <f t="shared" si="0"/>
        <v>0</v>
      </c>
    </row>
    <row r="17" spans="1:8" ht="15.75">
      <c r="A17" s="37" t="s">
        <v>389</v>
      </c>
      <c r="B17" s="9"/>
      <c r="C17" s="38"/>
      <c r="D17" s="38"/>
      <c r="E17" s="38"/>
      <c r="F17" s="9"/>
      <c r="G17" s="9"/>
      <c r="H17" s="87">
        <f>SUM(H11:H16)</f>
        <v>0</v>
      </c>
    </row>
    <row r="18" spans="1:8">
      <c r="A18" s="8"/>
      <c r="B18" s="9"/>
      <c r="C18" s="9"/>
      <c r="D18" s="9"/>
      <c r="E18" s="9"/>
      <c r="F18" s="9"/>
      <c r="G18" s="9"/>
      <c r="H18" s="10"/>
    </row>
    <row r="19" spans="1:8" ht="15.75">
      <c r="A19" s="428" t="s">
        <v>6</v>
      </c>
      <c r="B19" s="429"/>
      <c r="C19" s="9"/>
      <c r="D19" s="9"/>
      <c r="E19" s="9"/>
      <c r="F19" s="9"/>
      <c r="G19" s="9"/>
      <c r="H19" s="10"/>
    </row>
    <row r="20" spans="1:8" ht="30" customHeight="1">
      <c r="A20" s="40" t="s">
        <v>385</v>
      </c>
      <c r="B20" s="430" t="s">
        <v>386</v>
      </c>
      <c r="C20" s="431"/>
      <c r="D20" s="32" t="s">
        <v>86</v>
      </c>
      <c r="E20" s="32" t="s">
        <v>390</v>
      </c>
      <c r="F20" s="32" t="s">
        <v>391</v>
      </c>
      <c r="G20" s="32" t="s">
        <v>392</v>
      </c>
      <c r="H20" s="33" t="s">
        <v>393</v>
      </c>
    </row>
    <row r="21" spans="1:8" s="81" customFormat="1" ht="15">
      <c r="A21" s="4"/>
      <c r="B21" s="455" t="s">
        <v>396</v>
      </c>
      <c r="C21" s="435"/>
      <c r="D21" s="73">
        <v>0</v>
      </c>
      <c r="E21" s="4" t="s">
        <v>397</v>
      </c>
      <c r="F21" s="170">
        <f>'1.1'!F21</f>
        <v>491355.26262931031</v>
      </c>
      <c r="G21" s="75">
        <v>7</v>
      </c>
      <c r="H21" s="92">
        <f>(D21*F21)/G21</f>
        <v>0</v>
      </c>
    </row>
    <row r="22" spans="1:8" s="81" customFormat="1" ht="15">
      <c r="A22" s="4"/>
      <c r="B22" s="455" t="s">
        <v>398</v>
      </c>
      <c r="C22" s="435"/>
      <c r="D22" s="73">
        <v>0</v>
      </c>
      <c r="E22" s="4" t="s">
        <v>397</v>
      </c>
      <c r="F22" s="170">
        <f>'1.1'!F22</f>
        <v>491355.26262931031</v>
      </c>
      <c r="G22" s="75">
        <v>7</v>
      </c>
      <c r="H22" s="92">
        <f t="shared" ref="H22:H33" si="1">(D22*F22)/G22</f>
        <v>0</v>
      </c>
    </row>
    <row r="23" spans="1:8" s="81" customFormat="1" ht="15">
      <c r="A23" s="4"/>
      <c r="B23" s="455" t="s">
        <v>399</v>
      </c>
      <c r="C23" s="435"/>
      <c r="D23" s="73">
        <v>0</v>
      </c>
      <c r="E23" s="4" t="s">
        <v>397</v>
      </c>
      <c r="F23" s="170">
        <f>'1.1'!F23</f>
        <v>316219.23517241376</v>
      </c>
      <c r="G23" s="75">
        <v>7</v>
      </c>
      <c r="H23" s="92">
        <f t="shared" si="1"/>
        <v>0</v>
      </c>
    </row>
    <row r="24" spans="1:8" s="81" customFormat="1" ht="15">
      <c r="A24" s="4"/>
      <c r="B24" s="455" t="s">
        <v>400</v>
      </c>
      <c r="C24" s="435"/>
      <c r="D24" s="73">
        <v>0</v>
      </c>
      <c r="E24" s="4" t="s">
        <v>397</v>
      </c>
      <c r="F24" s="170">
        <f>'1.1'!F24</f>
        <v>301624.55599137931</v>
      </c>
      <c r="G24" s="75">
        <v>7</v>
      </c>
      <c r="H24" s="92">
        <f t="shared" si="1"/>
        <v>0</v>
      </c>
    </row>
    <row r="25" spans="1:8" s="81" customFormat="1" ht="15">
      <c r="A25" s="4"/>
      <c r="B25" s="455" t="s">
        <v>401</v>
      </c>
      <c r="C25" s="435"/>
      <c r="D25" s="73">
        <v>0</v>
      </c>
      <c r="E25" s="4" t="s">
        <v>397</v>
      </c>
      <c r="F25" s="170">
        <f>'1.1'!F25</f>
        <v>257840.51844827583</v>
      </c>
      <c r="G25" s="75">
        <v>7</v>
      </c>
      <c r="H25" s="92">
        <f t="shared" si="1"/>
        <v>0</v>
      </c>
    </row>
    <row r="26" spans="1:8" s="81" customFormat="1" ht="15">
      <c r="A26" s="4"/>
      <c r="B26" s="455" t="s">
        <v>402</v>
      </c>
      <c r="C26" s="435"/>
      <c r="D26" s="73">
        <v>1</v>
      </c>
      <c r="E26" s="4" t="s">
        <v>397</v>
      </c>
      <c r="F26" s="170">
        <f>'1.1'!F26</f>
        <v>199461.84262931033</v>
      </c>
      <c r="G26" s="75">
        <v>7</v>
      </c>
      <c r="H26" s="92">
        <f t="shared" si="1"/>
        <v>28494.548947044332</v>
      </c>
    </row>
    <row r="27" spans="1:8" s="81" customFormat="1" ht="15">
      <c r="A27" s="4"/>
      <c r="B27" s="455" t="s">
        <v>403</v>
      </c>
      <c r="C27" s="435"/>
      <c r="D27" s="73">
        <v>1</v>
      </c>
      <c r="E27" s="4" t="s">
        <v>397</v>
      </c>
      <c r="F27" s="170">
        <f>'1.1'!F27</f>
        <v>81158.643620689661</v>
      </c>
      <c r="G27" s="75">
        <v>7</v>
      </c>
      <c r="H27" s="92">
        <f t="shared" si="1"/>
        <v>11594.091945812808</v>
      </c>
    </row>
    <row r="28" spans="1:8" s="81" customFormat="1" ht="15">
      <c r="A28" s="4"/>
      <c r="B28" s="455" t="s">
        <v>404</v>
      </c>
      <c r="C28" s="435"/>
      <c r="D28" s="73">
        <v>0</v>
      </c>
      <c r="E28" s="4" t="s">
        <v>397</v>
      </c>
      <c r="F28" s="170">
        <f>'1.1'!F28</f>
        <v>184867.16344827582</v>
      </c>
      <c r="G28" s="75">
        <v>7</v>
      </c>
      <c r="H28" s="92">
        <f t="shared" si="1"/>
        <v>0</v>
      </c>
    </row>
    <row r="29" spans="1:8" s="81" customFormat="1" ht="15">
      <c r="A29" s="4"/>
      <c r="B29" s="455" t="s">
        <v>405</v>
      </c>
      <c r="C29" s="435"/>
      <c r="D29" s="73">
        <v>0</v>
      </c>
      <c r="E29" s="4" t="s">
        <v>397</v>
      </c>
      <c r="F29" s="170">
        <f>'1.1'!F29</f>
        <v>117645.32112068964</v>
      </c>
      <c r="G29" s="75">
        <v>7</v>
      </c>
      <c r="H29" s="92">
        <f t="shared" si="1"/>
        <v>0</v>
      </c>
    </row>
    <row r="30" spans="1:8" s="81" customFormat="1" ht="15">
      <c r="A30" s="4"/>
      <c r="B30" s="455" t="s">
        <v>406</v>
      </c>
      <c r="C30" s="435"/>
      <c r="D30" s="73">
        <v>0</v>
      </c>
      <c r="E30" s="4" t="s">
        <v>397</v>
      </c>
      <c r="F30" s="170">
        <f>'1.1'!F30</f>
        <v>184867.16344827582</v>
      </c>
      <c r="G30" s="75">
        <v>7</v>
      </c>
      <c r="H30" s="92">
        <f t="shared" si="1"/>
        <v>0</v>
      </c>
    </row>
    <row r="31" spans="1:8" s="81" customFormat="1" ht="15">
      <c r="A31" s="4"/>
      <c r="B31" s="455" t="s">
        <v>407</v>
      </c>
      <c r="C31" s="435"/>
      <c r="D31" s="73">
        <v>0</v>
      </c>
      <c r="E31" s="4" t="s">
        <v>397</v>
      </c>
      <c r="F31" s="170">
        <f>'1.1'!F31</f>
        <v>103050.68284482758</v>
      </c>
      <c r="G31" s="75">
        <v>7</v>
      </c>
      <c r="H31" s="92">
        <f t="shared" si="1"/>
        <v>0</v>
      </c>
    </row>
    <row r="32" spans="1:8" s="81" customFormat="1" ht="15">
      <c r="A32" s="4"/>
      <c r="B32" s="455" t="s">
        <v>408</v>
      </c>
      <c r="C32" s="435"/>
      <c r="D32" s="73">
        <v>1</v>
      </c>
      <c r="E32" s="4" t="s">
        <v>397</v>
      </c>
      <c r="F32" s="170">
        <f>'1.1'!F32</f>
        <v>177569.84431034481</v>
      </c>
      <c r="G32" s="75">
        <v>7</v>
      </c>
      <c r="H32" s="92">
        <f t="shared" si="1"/>
        <v>25367.120615763542</v>
      </c>
    </row>
    <row r="33" spans="1:8" s="81" customFormat="1" ht="15">
      <c r="A33" s="4"/>
      <c r="B33" s="455" t="s">
        <v>409</v>
      </c>
      <c r="C33" s="435"/>
      <c r="D33" s="74">
        <v>0</v>
      </c>
      <c r="E33" s="43" t="s">
        <v>397</v>
      </c>
      <c r="F33" s="170">
        <f>'1.1'!F33</f>
        <v>117646.13922413792</v>
      </c>
      <c r="G33" s="75">
        <v>7</v>
      </c>
      <c r="H33" s="92">
        <f t="shared" si="1"/>
        <v>0</v>
      </c>
    </row>
    <row r="34" spans="1:8" ht="15.75">
      <c r="A34" s="45" t="s">
        <v>410</v>
      </c>
      <c r="B34" s="9"/>
      <c r="C34" s="9"/>
      <c r="D34" s="9"/>
      <c r="E34" s="9"/>
      <c r="F34" s="9"/>
      <c r="G34" s="9"/>
      <c r="H34" s="87">
        <f>SUM(H21:H33)</f>
        <v>65455.761508620679</v>
      </c>
    </row>
    <row r="35" spans="1:8">
      <c r="A35" s="8"/>
      <c r="B35" s="9"/>
      <c r="C35" s="9"/>
      <c r="D35" s="9"/>
      <c r="E35" s="9"/>
      <c r="F35" s="9"/>
      <c r="G35" s="9"/>
      <c r="H35" s="10"/>
    </row>
    <row r="36" spans="1:8" ht="15.75">
      <c r="A36" s="428" t="s">
        <v>7</v>
      </c>
      <c r="B36" s="429"/>
      <c r="C36" s="9"/>
      <c r="D36" s="9"/>
      <c r="E36" s="9"/>
      <c r="F36" s="9"/>
      <c r="G36" s="9"/>
      <c r="H36" s="10"/>
    </row>
    <row r="37" spans="1:8" ht="15.75">
      <c r="A37" s="40" t="s">
        <v>385</v>
      </c>
      <c r="B37" s="430" t="s">
        <v>386</v>
      </c>
      <c r="C37" s="431"/>
      <c r="D37" s="32" t="s">
        <v>86</v>
      </c>
      <c r="E37" s="32" t="s">
        <v>390</v>
      </c>
      <c r="F37" s="32" t="s">
        <v>411</v>
      </c>
      <c r="G37" s="32" t="s">
        <v>393</v>
      </c>
      <c r="H37" s="33" t="s">
        <v>412</v>
      </c>
    </row>
    <row r="38" spans="1:8" s="81" customFormat="1" ht="15">
      <c r="A38" s="46">
        <v>1</v>
      </c>
      <c r="B38" s="455" t="s">
        <v>413</v>
      </c>
      <c r="C38" s="435"/>
      <c r="D38" s="73">
        <v>1</v>
      </c>
      <c r="E38" s="47" t="s">
        <v>397</v>
      </c>
      <c r="F38" s="73">
        <v>7</v>
      </c>
      <c r="G38" s="170">
        <v>69701.16508838383</v>
      </c>
      <c r="H38" s="91">
        <f>(D38*G38)/F38</f>
        <v>9957.3092983405477</v>
      </c>
    </row>
    <row r="39" spans="1:8" s="81" customFormat="1" ht="15" customHeight="1">
      <c r="A39" s="46">
        <v>2</v>
      </c>
      <c r="B39" s="455" t="s">
        <v>414</v>
      </c>
      <c r="C39" s="435"/>
      <c r="D39" s="73">
        <v>0</v>
      </c>
      <c r="E39" s="47" t="s">
        <v>397</v>
      </c>
      <c r="F39" s="73">
        <v>30</v>
      </c>
      <c r="G39" s="170">
        <v>2500000</v>
      </c>
      <c r="H39" s="91">
        <f t="shared" ref="H39:H50" si="2">(D39*G39)/F39</f>
        <v>0</v>
      </c>
    </row>
    <row r="40" spans="1:8" s="81" customFormat="1" ht="15">
      <c r="A40" s="46">
        <v>3</v>
      </c>
      <c r="B40" s="455" t="s">
        <v>415</v>
      </c>
      <c r="C40" s="435"/>
      <c r="D40" s="73">
        <v>0</v>
      </c>
      <c r="E40" s="47" t="s">
        <v>397</v>
      </c>
      <c r="F40" s="73">
        <v>7</v>
      </c>
      <c r="G40" s="170">
        <v>55509.259259259248</v>
      </c>
      <c r="H40" s="91">
        <f t="shared" si="2"/>
        <v>0</v>
      </c>
    </row>
    <row r="41" spans="1:8" s="81" customFormat="1" ht="15">
      <c r="A41" s="46">
        <v>4</v>
      </c>
      <c r="B41" s="455" t="s">
        <v>416</v>
      </c>
      <c r="C41" s="435"/>
      <c r="D41" s="73">
        <v>0</v>
      </c>
      <c r="E41" s="47" t="s">
        <v>397</v>
      </c>
      <c r="F41" s="73">
        <v>13</v>
      </c>
      <c r="G41" s="170">
        <v>1000000</v>
      </c>
      <c r="H41" s="91">
        <f t="shared" si="2"/>
        <v>0</v>
      </c>
    </row>
    <row r="42" spans="1:8" s="81" customFormat="1" ht="15">
      <c r="A42" s="46">
        <v>5</v>
      </c>
      <c r="B42" s="455" t="s">
        <v>417</v>
      </c>
      <c r="C42" s="435"/>
      <c r="D42" s="73">
        <v>0</v>
      </c>
      <c r="E42" s="47" t="s">
        <v>397</v>
      </c>
      <c r="F42" s="73">
        <v>7</v>
      </c>
      <c r="G42" s="170">
        <v>120000</v>
      </c>
      <c r="H42" s="91">
        <f t="shared" si="2"/>
        <v>0</v>
      </c>
    </row>
    <row r="43" spans="1:8" s="81" customFormat="1" ht="15">
      <c r="A43" s="46">
        <v>6</v>
      </c>
      <c r="B43" s="455" t="s">
        <v>418</v>
      </c>
      <c r="C43" s="435"/>
      <c r="D43" s="73">
        <v>0</v>
      </c>
      <c r="E43" s="47" t="s">
        <v>419</v>
      </c>
      <c r="F43" s="73">
        <v>7</v>
      </c>
      <c r="G43" s="170">
        <v>28500</v>
      </c>
      <c r="H43" s="91">
        <f t="shared" si="2"/>
        <v>0</v>
      </c>
    </row>
    <row r="44" spans="1:8" s="81" customFormat="1" ht="15">
      <c r="A44" s="46">
        <v>7</v>
      </c>
      <c r="B44" s="455" t="s">
        <v>420</v>
      </c>
      <c r="C44" s="435"/>
      <c r="D44" s="73">
        <v>0</v>
      </c>
      <c r="E44" s="47" t="s">
        <v>421</v>
      </c>
      <c r="F44" s="73">
        <v>1</v>
      </c>
      <c r="G44" s="170">
        <v>464100</v>
      </c>
      <c r="H44" s="91">
        <f t="shared" si="2"/>
        <v>0</v>
      </c>
    </row>
    <row r="45" spans="1:8" s="81" customFormat="1" ht="15">
      <c r="A45" s="46">
        <v>8</v>
      </c>
      <c r="B45" s="455" t="s">
        <v>422</v>
      </c>
      <c r="C45" s="435"/>
      <c r="D45" s="73">
        <v>0</v>
      </c>
      <c r="E45" s="47" t="s">
        <v>423</v>
      </c>
      <c r="F45" s="73">
        <v>5</v>
      </c>
      <c r="G45" s="170">
        <v>952380.95238095231</v>
      </c>
      <c r="H45" s="91">
        <f t="shared" si="2"/>
        <v>0</v>
      </c>
    </row>
    <row r="46" spans="1:8" s="81" customFormat="1" ht="15">
      <c r="A46" s="46">
        <v>9</v>
      </c>
      <c r="B46" s="455" t="s">
        <v>424</v>
      </c>
      <c r="C46" s="435"/>
      <c r="D46" s="73">
        <v>0</v>
      </c>
      <c r="E46" s="47" t="s">
        <v>423</v>
      </c>
      <c r="F46" s="73">
        <v>24</v>
      </c>
      <c r="G46" s="170">
        <v>2700000</v>
      </c>
      <c r="H46" s="91">
        <f t="shared" si="2"/>
        <v>0</v>
      </c>
    </row>
    <row r="47" spans="1:8" s="81" customFormat="1" ht="15">
      <c r="A47" s="46">
        <v>10</v>
      </c>
      <c r="B47" s="455" t="s">
        <v>425</v>
      </c>
      <c r="C47" s="435"/>
      <c r="D47" s="73">
        <v>0</v>
      </c>
      <c r="E47" s="47" t="s">
        <v>423</v>
      </c>
      <c r="F47" s="73">
        <v>2</v>
      </c>
      <c r="G47" s="170">
        <v>3800000</v>
      </c>
      <c r="H47" s="91">
        <f t="shared" si="2"/>
        <v>0</v>
      </c>
    </row>
    <row r="48" spans="1:8" s="81" customFormat="1" ht="15">
      <c r="A48" s="46">
        <v>11</v>
      </c>
      <c r="B48" s="455" t="s">
        <v>426</v>
      </c>
      <c r="C48" s="435"/>
      <c r="D48" s="73">
        <v>0</v>
      </c>
      <c r="E48" s="47" t="s">
        <v>423</v>
      </c>
      <c r="F48" s="73">
        <v>7</v>
      </c>
      <c r="G48" s="170">
        <v>3200000</v>
      </c>
      <c r="H48" s="91">
        <f t="shared" si="2"/>
        <v>0</v>
      </c>
    </row>
    <row r="49" spans="1:8" s="81" customFormat="1" ht="15">
      <c r="A49" s="46">
        <v>12</v>
      </c>
      <c r="B49" s="455" t="s">
        <v>427</v>
      </c>
      <c r="C49" s="435"/>
      <c r="D49" s="73">
        <v>0</v>
      </c>
      <c r="E49" s="47" t="s">
        <v>423</v>
      </c>
      <c r="F49" s="73">
        <v>2</v>
      </c>
      <c r="G49" s="170">
        <v>2600000</v>
      </c>
      <c r="H49" s="91">
        <f t="shared" si="2"/>
        <v>0</v>
      </c>
    </row>
    <row r="50" spans="1:8" s="81" customFormat="1" ht="15">
      <c r="A50" s="50">
        <v>13</v>
      </c>
      <c r="B50" s="455" t="s">
        <v>428</v>
      </c>
      <c r="C50" s="435"/>
      <c r="D50" s="73">
        <v>0</v>
      </c>
      <c r="E50" s="51" t="s">
        <v>397</v>
      </c>
      <c r="F50" s="73">
        <v>50</v>
      </c>
      <c r="G50" s="170">
        <v>4500000</v>
      </c>
      <c r="H50" s="91">
        <f t="shared" si="2"/>
        <v>0</v>
      </c>
    </row>
    <row r="51" spans="1:8" s="81" customFormat="1" ht="15.75">
      <c r="A51" s="53" t="s">
        <v>429</v>
      </c>
      <c r="B51" s="9"/>
      <c r="C51" s="38"/>
      <c r="D51" s="38"/>
      <c r="E51" s="38"/>
      <c r="F51" s="9"/>
      <c r="G51" s="9"/>
      <c r="H51" s="88">
        <f>SUM(H38:H50)</f>
        <v>9957.3092983405477</v>
      </c>
    </row>
    <row r="52" spans="1:8">
      <c r="A52" s="8"/>
      <c r="B52" s="9"/>
      <c r="C52" s="9"/>
      <c r="D52" s="54"/>
      <c r="E52" s="54"/>
      <c r="F52" s="54"/>
      <c r="G52" s="54"/>
      <c r="H52" s="10"/>
    </row>
    <row r="53" spans="1:8" ht="15.75">
      <c r="A53" s="428" t="s">
        <v>8</v>
      </c>
      <c r="B53" s="429"/>
      <c r="C53" s="9"/>
      <c r="D53" s="54"/>
      <c r="E53" s="54"/>
      <c r="F53" s="54"/>
      <c r="G53" s="54"/>
      <c r="H53" s="10"/>
    </row>
    <row r="54" spans="1:8" ht="15.75">
      <c r="A54" s="40" t="s">
        <v>385</v>
      </c>
      <c r="B54" s="430" t="s">
        <v>386</v>
      </c>
      <c r="C54" s="431"/>
      <c r="D54" s="55" t="s">
        <v>390</v>
      </c>
      <c r="E54" s="55" t="s">
        <v>86</v>
      </c>
      <c r="F54" s="55" t="s">
        <v>430</v>
      </c>
      <c r="G54" s="55" t="s">
        <v>431</v>
      </c>
      <c r="H54" s="33" t="s">
        <v>393</v>
      </c>
    </row>
    <row r="55" spans="1:8" s="81" customFormat="1" ht="15">
      <c r="A55" s="46">
        <v>1</v>
      </c>
      <c r="B55" s="422" t="s">
        <v>432</v>
      </c>
      <c r="C55" s="423"/>
      <c r="D55" s="56" t="s">
        <v>397</v>
      </c>
      <c r="E55" s="73">
        <v>1</v>
      </c>
      <c r="F55" s="170">
        <v>210000</v>
      </c>
      <c r="G55" s="73">
        <v>7</v>
      </c>
      <c r="H55" s="92">
        <f>(E55*F55)/G55</f>
        <v>30000</v>
      </c>
    </row>
    <row r="56" spans="1:8" s="81" customFormat="1" ht="15">
      <c r="A56" s="46">
        <v>2</v>
      </c>
      <c r="B56" s="422" t="s">
        <v>433</v>
      </c>
      <c r="C56" s="423"/>
      <c r="D56" s="57" t="s">
        <v>434</v>
      </c>
      <c r="E56" s="73">
        <v>0</v>
      </c>
      <c r="F56" s="170">
        <v>410150.85714285716</v>
      </c>
      <c r="G56" s="73">
        <v>2</v>
      </c>
      <c r="H56" s="92">
        <f t="shared" ref="H56:H57" si="3">(E56*F56)/G56</f>
        <v>0</v>
      </c>
    </row>
    <row r="57" spans="1:8" s="81" customFormat="1" ht="15">
      <c r="A57" s="50">
        <v>3</v>
      </c>
      <c r="B57" s="424" t="s">
        <v>435</v>
      </c>
      <c r="C57" s="425"/>
      <c r="D57" s="58" t="s">
        <v>434</v>
      </c>
      <c r="E57" s="73">
        <v>0</v>
      </c>
      <c r="F57" s="170">
        <v>500000</v>
      </c>
      <c r="G57" s="73">
        <v>7</v>
      </c>
      <c r="H57" s="92">
        <f t="shared" si="3"/>
        <v>0</v>
      </c>
    </row>
    <row r="58" spans="1:8" ht="15.75">
      <c r="A58" s="45" t="s">
        <v>436</v>
      </c>
      <c r="B58" s="9"/>
      <c r="C58" s="38"/>
      <c r="D58" s="38"/>
      <c r="E58" s="38"/>
      <c r="F58" s="9"/>
      <c r="G58" s="9"/>
      <c r="H58" s="87">
        <f>SUM(H55:H57)</f>
        <v>30000</v>
      </c>
    </row>
    <row r="59" spans="1:8">
      <c r="A59" s="59"/>
      <c r="B59" s="9"/>
      <c r="C59" s="9"/>
      <c r="D59" s="9"/>
      <c r="E59" s="38"/>
      <c r="F59" s="9"/>
      <c r="G59" s="9"/>
      <c r="H59" s="10"/>
    </row>
    <row r="60" spans="1:8" ht="15.75">
      <c r="A60" s="428" t="s">
        <v>9</v>
      </c>
      <c r="B60" s="429"/>
      <c r="C60" s="60"/>
      <c r="D60" s="61"/>
      <c r="E60" s="62"/>
      <c r="F60" s="63"/>
      <c r="G60" s="64"/>
      <c r="H60" s="10"/>
    </row>
    <row r="61" spans="1:8" ht="15.75">
      <c r="A61" s="40" t="s">
        <v>385</v>
      </c>
      <c r="B61" s="430" t="s">
        <v>386</v>
      </c>
      <c r="C61" s="431"/>
      <c r="D61" s="55" t="s">
        <v>86</v>
      </c>
      <c r="E61" s="55" t="s">
        <v>390</v>
      </c>
      <c r="F61" s="55" t="s">
        <v>431</v>
      </c>
      <c r="G61" s="55" t="s">
        <v>430</v>
      </c>
      <c r="H61" s="33" t="s">
        <v>393</v>
      </c>
    </row>
    <row r="62" spans="1:8" ht="15">
      <c r="A62" s="46">
        <v>1</v>
      </c>
      <c r="B62" s="422" t="s">
        <v>437</v>
      </c>
      <c r="C62" s="423"/>
      <c r="D62" s="73">
        <v>0</v>
      </c>
      <c r="E62" s="47" t="s">
        <v>423</v>
      </c>
      <c r="F62" s="73">
        <v>7</v>
      </c>
      <c r="G62" s="170">
        <v>70000</v>
      </c>
      <c r="H62" s="91">
        <f>(D62*G62)/F62</f>
        <v>0</v>
      </c>
    </row>
    <row r="63" spans="1:8" ht="15">
      <c r="A63" s="46">
        <v>2</v>
      </c>
      <c r="B63" s="422" t="s">
        <v>438</v>
      </c>
      <c r="C63" s="423"/>
      <c r="D63" s="73">
        <v>0</v>
      </c>
      <c r="E63" s="47" t="s">
        <v>423</v>
      </c>
      <c r="F63" s="73">
        <v>13</v>
      </c>
      <c r="G63" s="170">
        <v>45000</v>
      </c>
      <c r="H63" s="91">
        <f t="shared" ref="H63:H64" si="4">(D63*G63)/F63</f>
        <v>0</v>
      </c>
    </row>
    <row r="64" spans="1:8" ht="15">
      <c r="A64" s="50">
        <v>3</v>
      </c>
      <c r="B64" s="424" t="s">
        <v>439</v>
      </c>
      <c r="C64" s="425"/>
      <c r="D64" s="73">
        <v>0</v>
      </c>
      <c r="E64" s="51" t="s">
        <v>423</v>
      </c>
      <c r="F64" s="73">
        <v>13</v>
      </c>
      <c r="G64" s="170">
        <v>20000</v>
      </c>
      <c r="H64" s="91">
        <f t="shared" si="4"/>
        <v>0</v>
      </c>
    </row>
    <row r="65" spans="1:8" ht="15.75">
      <c r="A65" s="45" t="s">
        <v>440</v>
      </c>
      <c r="B65" s="9"/>
      <c r="C65" s="38"/>
      <c r="D65" s="54"/>
      <c r="E65" s="54"/>
      <c r="F65" s="54"/>
      <c r="G65" s="54"/>
      <c r="H65" s="87">
        <f>SUM(H62:H64)</f>
        <v>0</v>
      </c>
    </row>
    <row r="66" spans="1:8">
      <c r="A66" s="59"/>
      <c r="B66" s="9"/>
      <c r="C66" s="9"/>
      <c r="D66" s="9"/>
      <c r="E66" s="65"/>
      <c r="F66" s="9"/>
      <c r="G66" s="9"/>
      <c r="H66" s="10"/>
    </row>
    <row r="67" spans="1:8" ht="15.75">
      <c r="A67" s="66" t="s">
        <v>441</v>
      </c>
      <c r="B67" s="9"/>
      <c r="C67" s="9"/>
      <c r="D67" s="9"/>
      <c r="E67" s="9"/>
      <c r="F67" s="9"/>
      <c r="G67" s="9"/>
      <c r="H67" s="86">
        <f>SUM(H65,H58,H51,H34,H17)</f>
        <v>105413.07080696123</v>
      </c>
    </row>
    <row r="68" spans="1:8">
      <c r="A68" s="8"/>
      <c r="B68" s="9"/>
      <c r="C68" s="9"/>
      <c r="D68" s="9"/>
      <c r="E68" s="9"/>
      <c r="F68" s="9"/>
      <c r="G68" s="9"/>
      <c r="H68" s="10"/>
    </row>
    <row r="69" spans="1:8" ht="16.5" thickBot="1">
      <c r="A69" s="67" t="s">
        <v>442</v>
      </c>
      <c r="B69" s="25"/>
      <c r="C69" s="68">
        <v>0</v>
      </c>
      <c r="D69" s="25"/>
      <c r="E69" s="25"/>
      <c r="F69" s="25"/>
      <c r="G69" s="25"/>
      <c r="H69" s="69">
        <v>0</v>
      </c>
    </row>
    <row r="70" spans="1:8" ht="15.75" thickTop="1">
      <c r="A70" s="70" t="s">
        <v>443</v>
      </c>
      <c r="B70" s="28"/>
      <c r="C70" s="71">
        <v>0</v>
      </c>
      <c r="D70" s="28"/>
      <c r="E70" s="28"/>
      <c r="F70" s="28"/>
      <c r="G70" s="28"/>
      <c r="H70" s="72">
        <v>0</v>
      </c>
    </row>
    <row r="71" spans="1:8">
      <c r="A71" s="8"/>
      <c r="B71" s="9"/>
      <c r="C71" s="9"/>
      <c r="D71" s="9"/>
      <c r="E71" s="9"/>
      <c r="F71" s="9"/>
      <c r="G71" s="9"/>
      <c r="H71" s="10"/>
    </row>
    <row r="72" spans="1:8" ht="15.75">
      <c r="A72" s="59" t="s">
        <v>444</v>
      </c>
      <c r="B72" s="9"/>
      <c r="C72" s="9"/>
      <c r="D72" s="9"/>
      <c r="E72" s="9"/>
      <c r="F72" s="9"/>
      <c r="G72" s="9"/>
      <c r="H72" s="39">
        <v>0</v>
      </c>
    </row>
    <row r="73" spans="1:8" ht="13.5" thickBot="1">
      <c r="A73" s="24"/>
      <c r="B73" s="25"/>
      <c r="C73" s="25"/>
      <c r="D73" s="25"/>
      <c r="E73" s="25"/>
      <c r="F73" s="25"/>
      <c r="G73" s="25"/>
      <c r="H73" s="26"/>
    </row>
    <row r="74" spans="1:8" ht="13.5" thickTop="1"/>
    <row r="75" spans="1:8">
      <c r="A75" s="3"/>
      <c r="H75" s="2"/>
    </row>
  </sheetData>
  <mergeCells count="50">
    <mergeCell ref="B12:D12"/>
    <mergeCell ref="A1:H1"/>
    <mergeCell ref="A2:H2"/>
    <mergeCell ref="B6:G6"/>
    <mergeCell ref="B10:D10"/>
    <mergeCell ref="B11:D11"/>
    <mergeCell ref="B26:C26"/>
    <mergeCell ref="B13:D13"/>
    <mergeCell ref="B14:D14"/>
    <mergeCell ref="B15:D15"/>
    <mergeCell ref="B16:D16"/>
    <mergeCell ref="A19:B19"/>
    <mergeCell ref="B20:C20"/>
    <mergeCell ref="B21:C21"/>
    <mergeCell ref="B22:C22"/>
    <mergeCell ref="B23:C23"/>
    <mergeCell ref="B24:C24"/>
    <mergeCell ref="B25:C25"/>
    <mergeCell ref="B40:C40"/>
    <mergeCell ref="B27:C27"/>
    <mergeCell ref="B28:C28"/>
    <mergeCell ref="B29:C29"/>
    <mergeCell ref="B30:C30"/>
    <mergeCell ref="B31:C31"/>
    <mergeCell ref="B32:C32"/>
    <mergeCell ref="B33:C33"/>
    <mergeCell ref="A36:B36"/>
    <mergeCell ref="B37:C37"/>
    <mergeCell ref="B38:C38"/>
    <mergeCell ref="B39:C39"/>
    <mergeCell ref="B54:C54"/>
    <mergeCell ref="B41:C41"/>
    <mergeCell ref="B42:C42"/>
    <mergeCell ref="B43:C43"/>
    <mergeCell ref="B44:C44"/>
    <mergeCell ref="B45:C45"/>
    <mergeCell ref="B46:C46"/>
    <mergeCell ref="B47:C47"/>
    <mergeCell ref="B48:C48"/>
    <mergeCell ref="B49:C49"/>
    <mergeCell ref="B50:C50"/>
    <mergeCell ref="A53:B53"/>
    <mergeCell ref="B63:C63"/>
    <mergeCell ref="B64:C64"/>
    <mergeCell ref="B55:C55"/>
    <mergeCell ref="B56:C56"/>
    <mergeCell ref="B57:C57"/>
    <mergeCell ref="A60:B60"/>
    <mergeCell ref="B61:C61"/>
    <mergeCell ref="B62:C62"/>
  </mergeCells>
  <conditionalFormatting sqref="B55:B57 B62:B64">
    <cfRule type="expression" dxfId="131" priority="1">
      <formula>H55&gt;0</formula>
    </cfRule>
  </conditionalFormatting>
  <conditionalFormatting sqref="C55:C57 C62:C64">
    <cfRule type="expression" dxfId="130" priority="2">
      <formula>#REF!&gt;0</formula>
    </cfRule>
  </conditionalFormatting>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7">
    <tabColor rgb="FF00B050"/>
  </sheetPr>
  <dimension ref="A1:H75"/>
  <sheetViews>
    <sheetView workbookViewId="0">
      <selection activeCell="C4" sqref="C4:D4"/>
    </sheetView>
  </sheetViews>
  <sheetFormatPr baseColWidth="10" defaultColWidth="11.42578125" defaultRowHeight="12.75"/>
  <cols>
    <col min="1" max="1" width="22.42578125" style="79" customWidth="1"/>
    <col min="2" max="2" width="34.140625" style="79" customWidth="1"/>
    <col min="3" max="3" width="16.140625" style="79" customWidth="1"/>
    <col min="4" max="4" width="19.140625" style="79" customWidth="1"/>
    <col min="5" max="5" width="17.28515625" style="79" bestFit="1" customWidth="1"/>
    <col min="6" max="6" width="18.42578125" style="79" customWidth="1"/>
    <col min="7" max="7" width="23.7109375" style="79" customWidth="1"/>
    <col min="8" max="8" width="21.5703125" style="79" customWidth="1"/>
    <col min="9" max="16384" width="11.42578125" style="79"/>
  </cols>
  <sheetData>
    <row r="1" spans="1:8" ht="16.149999999999999" customHeight="1" thickTop="1">
      <c r="A1" s="441" t="s">
        <v>464</v>
      </c>
      <c r="B1" s="442"/>
      <c r="C1" s="442"/>
      <c r="D1" s="442"/>
      <c r="E1" s="442"/>
      <c r="F1" s="442"/>
      <c r="G1" s="442"/>
      <c r="H1" s="443"/>
    </row>
    <row r="2" spans="1:8" ht="15.75">
      <c r="A2" s="444" t="s">
        <v>378</v>
      </c>
      <c r="B2" s="445"/>
      <c r="C2" s="445"/>
      <c r="D2" s="445"/>
      <c r="E2" s="445"/>
      <c r="F2" s="445"/>
      <c r="G2" s="445"/>
      <c r="H2" s="446"/>
    </row>
    <row r="3" spans="1:8">
      <c r="A3" s="8"/>
      <c r="B3" s="9"/>
      <c r="C3" s="9"/>
      <c r="D3" s="9"/>
      <c r="E3" s="9"/>
      <c r="F3" s="9"/>
      <c r="G3" s="9"/>
      <c r="H3" s="10"/>
    </row>
    <row r="4" spans="1:8" ht="15.75">
      <c r="A4" s="11" t="s">
        <v>379</v>
      </c>
      <c r="B4" s="12" t="s">
        <v>32</v>
      </c>
      <c r="C4" s="13"/>
      <c r="D4" s="14"/>
      <c r="E4" s="15" t="s">
        <v>380</v>
      </c>
      <c r="F4" s="16">
        <f>H67</f>
        <v>92236.436956091071</v>
      </c>
      <c r="G4" s="13" t="s">
        <v>381</v>
      </c>
      <c r="H4" s="17" t="s">
        <v>382</v>
      </c>
    </row>
    <row r="5" spans="1:8" ht="12" customHeight="1">
      <c r="A5" s="18"/>
      <c r="B5" s="19"/>
      <c r="C5" s="13"/>
      <c r="D5" s="20"/>
      <c r="E5" s="15"/>
      <c r="F5" s="21"/>
      <c r="G5" s="13"/>
      <c r="H5" s="22"/>
    </row>
    <row r="6" spans="1:8" ht="15.6" customHeight="1">
      <c r="A6" s="18" t="s">
        <v>383</v>
      </c>
      <c r="B6" s="447" t="str">
        <f>A1</f>
        <v>VESTIDA ESTRUCTURA CABLE DE GUARDA DE PASO</v>
      </c>
      <c r="C6" s="447"/>
      <c r="D6" s="447"/>
      <c r="E6" s="447"/>
      <c r="F6" s="447"/>
      <c r="G6" s="448"/>
      <c r="H6" s="23" t="s">
        <v>384</v>
      </c>
    </row>
    <row r="7" spans="1:8" ht="13.5" thickBot="1">
      <c r="A7" s="24"/>
      <c r="B7" s="25"/>
      <c r="C7" s="25"/>
      <c r="D7" s="25"/>
      <c r="E7" s="25"/>
      <c r="F7" s="25"/>
      <c r="G7" s="25"/>
      <c r="H7" s="26"/>
    </row>
    <row r="8" spans="1:8" ht="13.5" thickTop="1">
      <c r="A8" s="27"/>
      <c r="B8" s="28"/>
      <c r="C8" s="28"/>
      <c r="D8" s="28"/>
      <c r="E8" s="28"/>
      <c r="F8" s="28"/>
      <c r="G8" s="28"/>
      <c r="H8" s="29"/>
    </row>
    <row r="9" spans="1:8" ht="15.75">
      <c r="A9" s="30" t="s">
        <v>5</v>
      </c>
      <c r="B9" s="9"/>
      <c r="C9" s="9"/>
      <c r="D9" s="9"/>
      <c r="E9" s="9"/>
      <c r="F9" s="9"/>
      <c r="G9" s="9"/>
      <c r="H9" s="10"/>
    </row>
    <row r="10" spans="1:8" s="80" customFormat="1" ht="15" customHeight="1">
      <c r="A10" s="31" t="s">
        <v>385</v>
      </c>
      <c r="B10" s="449" t="s">
        <v>386</v>
      </c>
      <c r="C10" s="450"/>
      <c r="D10" s="431"/>
      <c r="E10" s="32" t="s">
        <v>85</v>
      </c>
      <c r="F10" s="32" t="s">
        <v>387</v>
      </c>
      <c r="G10" s="32" t="s">
        <v>86</v>
      </c>
      <c r="H10" s="33" t="s">
        <v>388</v>
      </c>
    </row>
    <row r="11" spans="1:8" ht="15">
      <c r="A11" s="4"/>
      <c r="B11" s="426"/>
      <c r="C11" s="432"/>
      <c r="D11" s="427"/>
      <c r="E11" s="4"/>
      <c r="F11" s="170"/>
      <c r="G11" s="73"/>
      <c r="H11" s="6">
        <f>F11*G11</f>
        <v>0</v>
      </c>
    </row>
    <row r="12" spans="1:8" ht="15">
      <c r="A12" s="4"/>
      <c r="B12" s="426"/>
      <c r="C12" s="432"/>
      <c r="D12" s="427"/>
      <c r="E12" s="4"/>
      <c r="F12" s="170"/>
      <c r="G12" s="73"/>
      <c r="H12" s="6">
        <f t="shared" ref="H12:H16" si="0">F12*G12</f>
        <v>0</v>
      </c>
    </row>
    <row r="13" spans="1:8" ht="15">
      <c r="A13" s="4"/>
      <c r="B13" s="426"/>
      <c r="C13" s="432"/>
      <c r="D13" s="427"/>
      <c r="E13" s="4"/>
      <c r="F13" s="170"/>
      <c r="G13" s="73"/>
      <c r="H13" s="6">
        <f t="shared" si="0"/>
        <v>0</v>
      </c>
    </row>
    <row r="14" spans="1:8" ht="15">
      <c r="A14" s="4"/>
      <c r="B14" s="433"/>
      <c r="C14" s="434"/>
      <c r="D14" s="435"/>
      <c r="E14" s="4"/>
      <c r="F14" s="170"/>
      <c r="G14" s="73"/>
      <c r="H14" s="6">
        <f t="shared" si="0"/>
        <v>0</v>
      </c>
    </row>
    <row r="15" spans="1:8" ht="15">
      <c r="A15" s="4"/>
      <c r="B15" s="433"/>
      <c r="C15" s="434"/>
      <c r="D15" s="435"/>
      <c r="E15" s="4"/>
      <c r="F15" s="170"/>
      <c r="G15" s="73"/>
      <c r="H15" s="6">
        <f t="shared" si="0"/>
        <v>0</v>
      </c>
    </row>
    <row r="16" spans="1:8" ht="15">
      <c r="A16" s="4"/>
      <c r="B16" s="436"/>
      <c r="C16" s="437"/>
      <c r="D16" s="438"/>
      <c r="E16" s="5"/>
      <c r="F16" s="170"/>
      <c r="G16" s="73"/>
      <c r="H16" s="6">
        <f t="shared" si="0"/>
        <v>0</v>
      </c>
    </row>
    <row r="17" spans="1:8" ht="15.75">
      <c r="A17" s="37" t="s">
        <v>389</v>
      </c>
      <c r="B17" s="9"/>
      <c r="C17" s="38"/>
      <c r="D17" s="38"/>
      <c r="E17" s="38"/>
      <c r="F17" s="9"/>
      <c r="G17" s="9"/>
      <c r="H17" s="87">
        <f>SUM(H11:H16)</f>
        <v>0</v>
      </c>
    </row>
    <row r="18" spans="1:8">
      <c r="A18" s="8"/>
      <c r="B18" s="9"/>
      <c r="C18" s="9"/>
      <c r="D18" s="9"/>
      <c r="E18" s="9"/>
      <c r="F18" s="9"/>
      <c r="G18" s="9"/>
      <c r="H18" s="10"/>
    </row>
    <row r="19" spans="1:8" ht="15.75">
      <c r="A19" s="428" t="s">
        <v>6</v>
      </c>
      <c r="B19" s="429"/>
      <c r="C19" s="9"/>
      <c r="D19" s="9"/>
      <c r="E19" s="9"/>
      <c r="F19" s="9"/>
      <c r="G19" s="9"/>
      <c r="H19" s="10"/>
    </row>
    <row r="20" spans="1:8" ht="30" customHeight="1">
      <c r="A20" s="40" t="s">
        <v>385</v>
      </c>
      <c r="B20" s="430" t="s">
        <v>386</v>
      </c>
      <c r="C20" s="431"/>
      <c r="D20" s="32" t="s">
        <v>86</v>
      </c>
      <c r="E20" s="32" t="s">
        <v>390</v>
      </c>
      <c r="F20" s="32" t="s">
        <v>391</v>
      </c>
      <c r="G20" s="32" t="s">
        <v>392</v>
      </c>
      <c r="H20" s="33" t="s">
        <v>393</v>
      </c>
    </row>
    <row r="21" spans="1:8" s="81" customFormat="1" ht="15">
      <c r="A21" s="4"/>
      <c r="B21" s="455" t="s">
        <v>396</v>
      </c>
      <c r="C21" s="435"/>
      <c r="D21" s="73">
        <v>0</v>
      </c>
      <c r="E21" s="4" t="s">
        <v>397</v>
      </c>
      <c r="F21" s="170">
        <f>'1.1'!F21</f>
        <v>491355.26262931031</v>
      </c>
      <c r="G21" s="73">
        <v>8</v>
      </c>
      <c r="H21" s="92">
        <f>(D21*F21)/G21</f>
        <v>0</v>
      </c>
    </row>
    <row r="22" spans="1:8" s="81" customFormat="1" ht="15">
      <c r="A22" s="4"/>
      <c r="B22" s="455" t="s">
        <v>398</v>
      </c>
      <c r="C22" s="435"/>
      <c r="D22" s="73">
        <v>0</v>
      </c>
      <c r="E22" s="4" t="s">
        <v>397</v>
      </c>
      <c r="F22" s="170">
        <f>'1.1'!F22</f>
        <v>491355.26262931031</v>
      </c>
      <c r="G22" s="73">
        <v>8</v>
      </c>
      <c r="H22" s="92">
        <f t="shared" ref="H22:H33" si="1">(D22*F22)/G22</f>
        <v>0</v>
      </c>
    </row>
    <row r="23" spans="1:8" s="81" customFormat="1" ht="15">
      <c r="A23" s="4"/>
      <c r="B23" s="455" t="s">
        <v>399</v>
      </c>
      <c r="C23" s="435"/>
      <c r="D23" s="73">
        <v>0</v>
      </c>
      <c r="E23" s="4" t="s">
        <v>397</v>
      </c>
      <c r="F23" s="170">
        <f>'1.1'!F23</f>
        <v>316219.23517241376</v>
      </c>
      <c r="G23" s="73">
        <v>8</v>
      </c>
      <c r="H23" s="92">
        <f t="shared" si="1"/>
        <v>0</v>
      </c>
    </row>
    <row r="24" spans="1:8" s="81" customFormat="1" ht="15">
      <c r="A24" s="4"/>
      <c r="B24" s="455" t="s">
        <v>400</v>
      </c>
      <c r="C24" s="435"/>
      <c r="D24" s="73">
        <v>0</v>
      </c>
      <c r="E24" s="4" t="s">
        <v>397</v>
      </c>
      <c r="F24" s="170">
        <f>'1.1'!F24</f>
        <v>301624.55599137931</v>
      </c>
      <c r="G24" s="73">
        <v>8</v>
      </c>
      <c r="H24" s="92">
        <f t="shared" si="1"/>
        <v>0</v>
      </c>
    </row>
    <row r="25" spans="1:8" s="81" customFormat="1" ht="15">
      <c r="A25" s="4"/>
      <c r="B25" s="455" t="s">
        <v>401</v>
      </c>
      <c r="C25" s="435"/>
      <c r="D25" s="73">
        <v>0</v>
      </c>
      <c r="E25" s="4" t="s">
        <v>397</v>
      </c>
      <c r="F25" s="170">
        <f>'1.1'!F25</f>
        <v>257840.51844827583</v>
      </c>
      <c r="G25" s="73">
        <v>8</v>
      </c>
      <c r="H25" s="92">
        <f t="shared" si="1"/>
        <v>0</v>
      </c>
    </row>
    <row r="26" spans="1:8" s="81" customFormat="1" ht="15">
      <c r="A26" s="4"/>
      <c r="B26" s="455" t="s">
        <v>402</v>
      </c>
      <c r="C26" s="435"/>
      <c r="D26" s="73">
        <v>1</v>
      </c>
      <c r="E26" s="4" t="s">
        <v>397</v>
      </c>
      <c r="F26" s="170">
        <f>'1.1'!F26</f>
        <v>199461.84262931033</v>
      </c>
      <c r="G26" s="73">
        <v>8</v>
      </c>
      <c r="H26" s="92">
        <f t="shared" si="1"/>
        <v>24932.730328663791</v>
      </c>
    </row>
    <row r="27" spans="1:8" s="81" customFormat="1" ht="15">
      <c r="A27" s="4"/>
      <c r="B27" s="455" t="s">
        <v>403</v>
      </c>
      <c r="C27" s="435"/>
      <c r="D27" s="73">
        <v>1</v>
      </c>
      <c r="E27" s="4" t="s">
        <v>397</v>
      </c>
      <c r="F27" s="170">
        <f>'1.1'!F27</f>
        <v>81158.643620689661</v>
      </c>
      <c r="G27" s="73">
        <v>8</v>
      </c>
      <c r="H27" s="92">
        <f t="shared" si="1"/>
        <v>10144.830452586208</v>
      </c>
    </row>
    <row r="28" spans="1:8" s="81" customFormat="1" ht="15">
      <c r="A28" s="4"/>
      <c r="B28" s="455" t="s">
        <v>404</v>
      </c>
      <c r="C28" s="435"/>
      <c r="D28" s="73">
        <v>0</v>
      </c>
      <c r="E28" s="4" t="s">
        <v>397</v>
      </c>
      <c r="F28" s="170">
        <f>'1.1'!F28</f>
        <v>184867.16344827582</v>
      </c>
      <c r="G28" s="73">
        <v>8</v>
      </c>
      <c r="H28" s="92">
        <f t="shared" si="1"/>
        <v>0</v>
      </c>
    </row>
    <row r="29" spans="1:8" s="81" customFormat="1" ht="15">
      <c r="A29" s="4"/>
      <c r="B29" s="455" t="s">
        <v>405</v>
      </c>
      <c r="C29" s="435"/>
      <c r="D29" s="73">
        <v>0</v>
      </c>
      <c r="E29" s="4" t="s">
        <v>397</v>
      </c>
      <c r="F29" s="170">
        <f>'1.1'!F29</f>
        <v>117645.32112068964</v>
      </c>
      <c r="G29" s="73">
        <v>8</v>
      </c>
      <c r="H29" s="92">
        <f t="shared" si="1"/>
        <v>0</v>
      </c>
    </row>
    <row r="30" spans="1:8" s="81" customFormat="1" ht="15">
      <c r="A30" s="4"/>
      <c r="B30" s="455" t="s">
        <v>406</v>
      </c>
      <c r="C30" s="435"/>
      <c r="D30" s="73">
        <v>0</v>
      </c>
      <c r="E30" s="4" t="s">
        <v>397</v>
      </c>
      <c r="F30" s="170">
        <f>'1.1'!F30</f>
        <v>184867.16344827582</v>
      </c>
      <c r="G30" s="73">
        <v>8</v>
      </c>
      <c r="H30" s="92">
        <f t="shared" si="1"/>
        <v>0</v>
      </c>
    </row>
    <row r="31" spans="1:8" s="81" customFormat="1" ht="15">
      <c r="A31" s="4"/>
      <c r="B31" s="455" t="s">
        <v>407</v>
      </c>
      <c r="C31" s="435"/>
      <c r="D31" s="73">
        <v>0</v>
      </c>
      <c r="E31" s="4" t="s">
        <v>397</v>
      </c>
      <c r="F31" s="170">
        <f>'1.1'!F31</f>
        <v>103050.68284482758</v>
      </c>
      <c r="G31" s="73">
        <v>8</v>
      </c>
      <c r="H31" s="92">
        <f t="shared" si="1"/>
        <v>0</v>
      </c>
    </row>
    <row r="32" spans="1:8" s="81" customFormat="1" ht="15">
      <c r="A32" s="4"/>
      <c r="B32" s="455" t="s">
        <v>408</v>
      </c>
      <c r="C32" s="435"/>
      <c r="D32" s="73">
        <v>1</v>
      </c>
      <c r="E32" s="4" t="s">
        <v>397</v>
      </c>
      <c r="F32" s="170">
        <f>'1.1'!F32</f>
        <v>177569.84431034481</v>
      </c>
      <c r="G32" s="73">
        <v>8</v>
      </c>
      <c r="H32" s="92">
        <f t="shared" si="1"/>
        <v>22196.230538793101</v>
      </c>
    </row>
    <row r="33" spans="1:8" s="81" customFormat="1" ht="15">
      <c r="A33" s="4"/>
      <c r="B33" s="455" t="s">
        <v>409</v>
      </c>
      <c r="C33" s="435"/>
      <c r="D33" s="74">
        <v>0</v>
      </c>
      <c r="E33" s="43" t="s">
        <v>397</v>
      </c>
      <c r="F33" s="170">
        <f>'1.1'!F33</f>
        <v>117646.13922413792</v>
      </c>
      <c r="G33" s="73">
        <v>8</v>
      </c>
      <c r="H33" s="92">
        <f t="shared" si="1"/>
        <v>0</v>
      </c>
    </row>
    <row r="34" spans="1:8" ht="15.75">
      <c r="A34" s="45" t="s">
        <v>410</v>
      </c>
      <c r="B34" s="9"/>
      <c r="C34" s="9"/>
      <c r="D34" s="9"/>
      <c r="E34" s="9"/>
      <c r="F34" s="9"/>
      <c r="G34" s="9"/>
      <c r="H34" s="87">
        <f>SUM(H21:H33)</f>
        <v>57273.791320043092</v>
      </c>
    </row>
    <row r="35" spans="1:8">
      <c r="A35" s="8"/>
      <c r="B35" s="9"/>
      <c r="C35" s="9"/>
      <c r="D35" s="9"/>
      <c r="E35" s="9"/>
      <c r="F35" s="9"/>
      <c r="G35" s="9"/>
      <c r="H35" s="10"/>
    </row>
    <row r="36" spans="1:8" ht="15.75">
      <c r="A36" s="428" t="s">
        <v>7</v>
      </c>
      <c r="B36" s="429"/>
      <c r="C36" s="9"/>
      <c r="D36" s="9"/>
      <c r="E36" s="9"/>
      <c r="F36" s="9"/>
      <c r="G36" s="9"/>
      <c r="H36" s="10"/>
    </row>
    <row r="37" spans="1:8" ht="15.75">
      <c r="A37" s="40" t="s">
        <v>385</v>
      </c>
      <c r="B37" s="430" t="s">
        <v>386</v>
      </c>
      <c r="C37" s="431"/>
      <c r="D37" s="32" t="s">
        <v>86</v>
      </c>
      <c r="E37" s="32" t="s">
        <v>390</v>
      </c>
      <c r="F37" s="32" t="s">
        <v>411</v>
      </c>
      <c r="G37" s="32" t="s">
        <v>393</v>
      </c>
      <c r="H37" s="33" t="s">
        <v>412</v>
      </c>
    </row>
    <row r="38" spans="1:8" s="81" customFormat="1" ht="15">
      <c r="A38" s="46">
        <v>1</v>
      </c>
      <c r="B38" s="455" t="s">
        <v>413</v>
      </c>
      <c r="C38" s="435"/>
      <c r="D38" s="73">
        <v>1</v>
      </c>
      <c r="E38" s="47" t="s">
        <v>397</v>
      </c>
      <c r="F38" s="73">
        <v>8</v>
      </c>
      <c r="G38" s="170">
        <v>69701.16508838383</v>
      </c>
      <c r="H38" s="91">
        <f>(D38*G38)/F38</f>
        <v>8712.6456360479788</v>
      </c>
    </row>
    <row r="39" spans="1:8" s="81" customFormat="1" ht="15" customHeight="1">
      <c r="A39" s="46">
        <v>2</v>
      </c>
      <c r="B39" s="455" t="s">
        <v>414</v>
      </c>
      <c r="C39" s="435"/>
      <c r="D39" s="73">
        <v>0</v>
      </c>
      <c r="E39" s="47" t="s">
        <v>397</v>
      </c>
      <c r="F39" s="73">
        <v>30</v>
      </c>
      <c r="G39" s="170">
        <v>2500000</v>
      </c>
      <c r="H39" s="91">
        <f t="shared" ref="H39:H50" si="2">(D39*G39)/F39</f>
        <v>0</v>
      </c>
    </row>
    <row r="40" spans="1:8" s="81" customFormat="1" ht="15">
      <c r="A40" s="46">
        <v>3</v>
      </c>
      <c r="B40" s="455" t="s">
        <v>415</v>
      </c>
      <c r="C40" s="435"/>
      <c r="D40" s="73">
        <v>0</v>
      </c>
      <c r="E40" s="47" t="s">
        <v>397</v>
      </c>
      <c r="F40" s="73">
        <v>8</v>
      </c>
      <c r="G40" s="170">
        <v>55509.259259259248</v>
      </c>
      <c r="H40" s="91">
        <f t="shared" si="2"/>
        <v>0</v>
      </c>
    </row>
    <row r="41" spans="1:8" s="81" customFormat="1" ht="15">
      <c r="A41" s="46">
        <v>4</v>
      </c>
      <c r="B41" s="455" t="s">
        <v>416</v>
      </c>
      <c r="C41" s="435"/>
      <c r="D41" s="73">
        <v>0</v>
      </c>
      <c r="E41" s="47" t="s">
        <v>397</v>
      </c>
      <c r="F41" s="73">
        <v>13</v>
      </c>
      <c r="G41" s="170">
        <v>1000000</v>
      </c>
      <c r="H41" s="91">
        <f t="shared" si="2"/>
        <v>0</v>
      </c>
    </row>
    <row r="42" spans="1:8" s="81" customFormat="1" ht="15">
      <c r="A42" s="46">
        <v>5</v>
      </c>
      <c r="B42" s="455" t="s">
        <v>417</v>
      </c>
      <c r="C42" s="435"/>
      <c r="D42" s="73">
        <v>0</v>
      </c>
      <c r="E42" s="47" t="s">
        <v>397</v>
      </c>
      <c r="F42" s="73">
        <v>8</v>
      </c>
      <c r="G42" s="170">
        <v>120000</v>
      </c>
      <c r="H42" s="91">
        <f t="shared" si="2"/>
        <v>0</v>
      </c>
    </row>
    <row r="43" spans="1:8" s="81" customFormat="1" ht="15">
      <c r="A43" s="46">
        <v>6</v>
      </c>
      <c r="B43" s="455" t="s">
        <v>418</v>
      </c>
      <c r="C43" s="435"/>
      <c r="D43" s="73">
        <v>0</v>
      </c>
      <c r="E43" s="47" t="s">
        <v>419</v>
      </c>
      <c r="F43" s="73">
        <v>8</v>
      </c>
      <c r="G43" s="170">
        <v>28500</v>
      </c>
      <c r="H43" s="91">
        <f t="shared" si="2"/>
        <v>0</v>
      </c>
    </row>
    <row r="44" spans="1:8" s="81" customFormat="1" ht="15">
      <c r="A44" s="46">
        <v>7</v>
      </c>
      <c r="B44" s="455" t="s">
        <v>420</v>
      </c>
      <c r="C44" s="435"/>
      <c r="D44" s="73">
        <v>0</v>
      </c>
      <c r="E44" s="47" t="s">
        <v>421</v>
      </c>
      <c r="F44" s="73">
        <v>1</v>
      </c>
      <c r="G44" s="170">
        <v>464100</v>
      </c>
      <c r="H44" s="91">
        <f t="shared" si="2"/>
        <v>0</v>
      </c>
    </row>
    <row r="45" spans="1:8" s="81" customFormat="1" ht="15">
      <c r="A45" s="46">
        <v>8</v>
      </c>
      <c r="B45" s="455" t="s">
        <v>422</v>
      </c>
      <c r="C45" s="435"/>
      <c r="D45" s="73">
        <v>0</v>
      </c>
      <c r="E45" s="47" t="s">
        <v>423</v>
      </c>
      <c r="F45" s="73">
        <v>5</v>
      </c>
      <c r="G45" s="170">
        <v>952380.95238095231</v>
      </c>
      <c r="H45" s="91">
        <f t="shared" si="2"/>
        <v>0</v>
      </c>
    </row>
    <row r="46" spans="1:8" s="81" customFormat="1" ht="15">
      <c r="A46" s="46">
        <v>9</v>
      </c>
      <c r="B46" s="455" t="s">
        <v>424</v>
      </c>
      <c r="C46" s="435"/>
      <c r="D46" s="73">
        <v>0</v>
      </c>
      <c r="E46" s="47" t="s">
        <v>423</v>
      </c>
      <c r="F46" s="73">
        <v>24</v>
      </c>
      <c r="G46" s="170">
        <v>2700000</v>
      </c>
      <c r="H46" s="91">
        <f t="shared" si="2"/>
        <v>0</v>
      </c>
    </row>
    <row r="47" spans="1:8" s="81" customFormat="1" ht="15">
      <c r="A47" s="46">
        <v>10</v>
      </c>
      <c r="B47" s="455" t="s">
        <v>425</v>
      </c>
      <c r="C47" s="435"/>
      <c r="D47" s="73">
        <v>0</v>
      </c>
      <c r="E47" s="47" t="s">
        <v>423</v>
      </c>
      <c r="F47" s="73">
        <v>2</v>
      </c>
      <c r="G47" s="170">
        <v>3800000</v>
      </c>
      <c r="H47" s="91">
        <f t="shared" si="2"/>
        <v>0</v>
      </c>
    </row>
    <row r="48" spans="1:8" s="81" customFormat="1" ht="15">
      <c r="A48" s="46">
        <v>11</v>
      </c>
      <c r="B48" s="455" t="s">
        <v>426</v>
      </c>
      <c r="C48" s="435"/>
      <c r="D48" s="73">
        <v>0</v>
      </c>
      <c r="E48" s="47" t="s">
        <v>423</v>
      </c>
      <c r="F48" s="73">
        <v>8</v>
      </c>
      <c r="G48" s="170">
        <v>3200000</v>
      </c>
      <c r="H48" s="91">
        <f t="shared" si="2"/>
        <v>0</v>
      </c>
    </row>
    <row r="49" spans="1:8" s="81" customFormat="1" ht="15">
      <c r="A49" s="46">
        <v>12</v>
      </c>
      <c r="B49" s="455" t="s">
        <v>427</v>
      </c>
      <c r="C49" s="435"/>
      <c r="D49" s="73">
        <v>0</v>
      </c>
      <c r="E49" s="47" t="s">
        <v>423</v>
      </c>
      <c r="F49" s="73">
        <v>2</v>
      </c>
      <c r="G49" s="170">
        <v>2600000</v>
      </c>
      <c r="H49" s="91">
        <f t="shared" si="2"/>
        <v>0</v>
      </c>
    </row>
    <row r="50" spans="1:8" s="81" customFormat="1" ht="15">
      <c r="A50" s="50">
        <v>13</v>
      </c>
      <c r="B50" s="455" t="s">
        <v>428</v>
      </c>
      <c r="C50" s="435"/>
      <c r="D50" s="73">
        <v>0</v>
      </c>
      <c r="E50" s="51" t="s">
        <v>397</v>
      </c>
      <c r="F50" s="73">
        <v>50</v>
      </c>
      <c r="G50" s="170">
        <v>4500000</v>
      </c>
      <c r="H50" s="91">
        <f t="shared" si="2"/>
        <v>0</v>
      </c>
    </row>
    <row r="51" spans="1:8" s="81" customFormat="1" ht="15.75">
      <c r="A51" s="53" t="s">
        <v>429</v>
      </c>
      <c r="B51" s="9"/>
      <c r="C51" s="38"/>
      <c r="D51" s="38"/>
      <c r="E51" s="38"/>
      <c r="F51" s="9"/>
      <c r="G51" s="9"/>
      <c r="H51" s="88">
        <f>SUM(H38:H50)</f>
        <v>8712.6456360479788</v>
      </c>
    </row>
    <row r="52" spans="1:8">
      <c r="A52" s="8"/>
      <c r="B52" s="9"/>
      <c r="C52" s="9"/>
      <c r="D52" s="54"/>
      <c r="E52" s="54"/>
      <c r="F52" s="54"/>
      <c r="G52" s="54"/>
      <c r="H52" s="10"/>
    </row>
    <row r="53" spans="1:8" ht="15.75">
      <c r="A53" s="428" t="s">
        <v>8</v>
      </c>
      <c r="B53" s="429"/>
      <c r="C53" s="9"/>
      <c r="D53" s="54"/>
      <c r="E53" s="54"/>
      <c r="F53" s="54"/>
      <c r="G53" s="54"/>
      <c r="H53" s="10"/>
    </row>
    <row r="54" spans="1:8" ht="15.75">
      <c r="A54" s="40" t="s">
        <v>385</v>
      </c>
      <c r="B54" s="430" t="s">
        <v>386</v>
      </c>
      <c r="C54" s="431"/>
      <c r="D54" s="55" t="s">
        <v>390</v>
      </c>
      <c r="E54" s="55" t="s">
        <v>86</v>
      </c>
      <c r="F54" s="55" t="s">
        <v>430</v>
      </c>
      <c r="G54" s="55" t="s">
        <v>431</v>
      </c>
      <c r="H54" s="33" t="s">
        <v>393</v>
      </c>
    </row>
    <row r="55" spans="1:8" s="81" customFormat="1" ht="15">
      <c r="A55" s="46">
        <v>1</v>
      </c>
      <c r="B55" s="455" t="s">
        <v>432</v>
      </c>
      <c r="C55" s="435"/>
      <c r="D55" s="56" t="s">
        <v>397</v>
      </c>
      <c r="E55" s="73">
        <v>1</v>
      </c>
      <c r="F55" s="170">
        <v>210000</v>
      </c>
      <c r="G55" s="73">
        <v>8</v>
      </c>
      <c r="H55" s="92">
        <f>(E55*F55)/G55</f>
        <v>26250</v>
      </c>
    </row>
    <row r="56" spans="1:8" s="81" customFormat="1" ht="15">
      <c r="A56" s="46">
        <v>2</v>
      </c>
      <c r="B56" s="455" t="s">
        <v>433</v>
      </c>
      <c r="C56" s="435"/>
      <c r="D56" s="57" t="s">
        <v>434</v>
      </c>
      <c r="E56" s="73">
        <v>0</v>
      </c>
      <c r="F56" s="170">
        <v>410150.85714285716</v>
      </c>
      <c r="G56" s="73">
        <v>2</v>
      </c>
      <c r="H56" s="92">
        <f t="shared" ref="H56:H57" si="3">(E56*F56)/G56</f>
        <v>0</v>
      </c>
    </row>
    <row r="57" spans="1:8" s="81" customFormat="1" ht="15">
      <c r="A57" s="50">
        <v>3</v>
      </c>
      <c r="B57" s="455" t="s">
        <v>435</v>
      </c>
      <c r="C57" s="435"/>
      <c r="D57" s="58" t="s">
        <v>434</v>
      </c>
      <c r="E57" s="73">
        <v>0</v>
      </c>
      <c r="F57" s="170">
        <v>500000</v>
      </c>
      <c r="G57" s="73">
        <v>8</v>
      </c>
      <c r="H57" s="92">
        <f t="shared" si="3"/>
        <v>0</v>
      </c>
    </row>
    <row r="58" spans="1:8" ht="15.75">
      <c r="A58" s="45" t="s">
        <v>436</v>
      </c>
      <c r="B58" s="9"/>
      <c r="C58" s="38"/>
      <c r="D58" s="38"/>
      <c r="E58" s="38"/>
      <c r="F58" s="9"/>
      <c r="G58" s="9"/>
      <c r="H58" s="87">
        <f>SUM(H55:H57)</f>
        <v>26250</v>
      </c>
    </row>
    <row r="59" spans="1:8">
      <c r="A59" s="59"/>
      <c r="B59" s="9"/>
      <c r="C59" s="9"/>
      <c r="D59" s="9"/>
      <c r="E59" s="38"/>
      <c r="F59" s="9"/>
      <c r="G59" s="9"/>
      <c r="H59" s="10"/>
    </row>
    <row r="60" spans="1:8" ht="15.75">
      <c r="A60" s="428" t="s">
        <v>9</v>
      </c>
      <c r="B60" s="429"/>
      <c r="C60" s="60"/>
      <c r="D60" s="61"/>
      <c r="E60" s="62"/>
      <c r="F60" s="63"/>
      <c r="G60" s="64"/>
      <c r="H60" s="10"/>
    </row>
    <row r="61" spans="1:8" ht="15.75">
      <c r="A61" s="40" t="s">
        <v>385</v>
      </c>
      <c r="B61" s="430" t="s">
        <v>386</v>
      </c>
      <c r="C61" s="431"/>
      <c r="D61" s="55" t="s">
        <v>86</v>
      </c>
      <c r="E61" s="55" t="s">
        <v>390</v>
      </c>
      <c r="F61" s="55" t="s">
        <v>431</v>
      </c>
      <c r="G61" s="55" t="s">
        <v>430</v>
      </c>
      <c r="H61" s="33" t="s">
        <v>393</v>
      </c>
    </row>
    <row r="62" spans="1:8" ht="15">
      <c r="A62" s="46">
        <v>1</v>
      </c>
      <c r="B62" s="422" t="s">
        <v>437</v>
      </c>
      <c r="C62" s="423"/>
      <c r="D62" s="73">
        <v>0</v>
      </c>
      <c r="E62" s="47" t="s">
        <v>423</v>
      </c>
      <c r="F62" s="73">
        <v>8</v>
      </c>
      <c r="G62" s="170">
        <v>70000</v>
      </c>
      <c r="H62" s="91">
        <f>(D62*G62)/F62</f>
        <v>0</v>
      </c>
    </row>
    <row r="63" spans="1:8" ht="15">
      <c r="A63" s="46">
        <v>2</v>
      </c>
      <c r="B63" s="422" t="s">
        <v>438</v>
      </c>
      <c r="C63" s="423"/>
      <c r="D63" s="73">
        <v>0</v>
      </c>
      <c r="E63" s="47" t="s">
        <v>423</v>
      </c>
      <c r="F63" s="73">
        <v>13</v>
      </c>
      <c r="G63" s="170">
        <v>45000</v>
      </c>
      <c r="H63" s="91">
        <f t="shared" ref="H63:H64" si="4">(D63*G63)/F63</f>
        <v>0</v>
      </c>
    </row>
    <row r="64" spans="1:8" ht="15">
      <c r="A64" s="50">
        <v>3</v>
      </c>
      <c r="B64" s="424" t="s">
        <v>439</v>
      </c>
      <c r="C64" s="425"/>
      <c r="D64" s="73">
        <v>0</v>
      </c>
      <c r="E64" s="51" t="s">
        <v>423</v>
      </c>
      <c r="F64" s="73">
        <v>13</v>
      </c>
      <c r="G64" s="170">
        <v>20000</v>
      </c>
      <c r="H64" s="91">
        <f t="shared" si="4"/>
        <v>0</v>
      </c>
    </row>
    <row r="65" spans="1:8" ht="15.75">
      <c r="A65" s="45" t="s">
        <v>440</v>
      </c>
      <c r="B65" s="9"/>
      <c r="C65" s="38"/>
      <c r="D65" s="54"/>
      <c r="E65" s="54"/>
      <c r="F65" s="54"/>
      <c r="G65" s="54"/>
      <c r="H65" s="87">
        <f>SUM(H62:H64)</f>
        <v>0</v>
      </c>
    </row>
    <row r="66" spans="1:8">
      <c r="A66" s="59"/>
      <c r="B66" s="9"/>
      <c r="C66" s="9"/>
      <c r="D66" s="9"/>
      <c r="E66" s="65"/>
      <c r="F66" s="9"/>
      <c r="G66" s="9"/>
      <c r="H66" s="10"/>
    </row>
    <row r="67" spans="1:8" ht="15.75">
      <c r="A67" s="66" t="s">
        <v>441</v>
      </c>
      <c r="B67" s="9"/>
      <c r="C67" s="9"/>
      <c r="D67" s="9"/>
      <c r="E67" s="9"/>
      <c r="F67" s="9"/>
      <c r="G67" s="9"/>
      <c r="H67" s="86">
        <f>SUM(H65,H58,H51,H34,H17)</f>
        <v>92236.436956091071</v>
      </c>
    </row>
    <row r="68" spans="1:8">
      <c r="A68" s="8"/>
      <c r="B68" s="9"/>
      <c r="C68" s="9"/>
      <c r="D68" s="9"/>
      <c r="E68" s="9"/>
      <c r="F68" s="9"/>
      <c r="G68" s="9"/>
      <c r="H68" s="10"/>
    </row>
    <row r="69" spans="1:8" ht="16.5" thickBot="1">
      <c r="A69" s="67" t="s">
        <v>442</v>
      </c>
      <c r="B69" s="25"/>
      <c r="C69" s="68">
        <v>0</v>
      </c>
      <c r="D69" s="25"/>
      <c r="E69" s="25"/>
      <c r="F69" s="25"/>
      <c r="G69" s="25"/>
      <c r="H69" s="69">
        <v>0</v>
      </c>
    </row>
    <row r="70" spans="1:8" ht="15.75" thickTop="1">
      <c r="A70" s="70" t="s">
        <v>443</v>
      </c>
      <c r="B70" s="28"/>
      <c r="C70" s="71">
        <v>0</v>
      </c>
      <c r="D70" s="28"/>
      <c r="E70" s="28"/>
      <c r="F70" s="28"/>
      <c r="G70" s="28"/>
      <c r="H70" s="72">
        <v>0</v>
      </c>
    </row>
    <row r="71" spans="1:8">
      <c r="A71" s="8"/>
      <c r="B71" s="9"/>
      <c r="C71" s="9"/>
      <c r="D71" s="9"/>
      <c r="E71" s="9"/>
      <c r="F71" s="9"/>
      <c r="G71" s="9"/>
      <c r="H71" s="10"/>
    </row>
    <row r="72" spans="1:8" ht="15.75">
      <c r="A72" s="59" t="s">
        <v>444</v>
      </c>
      <c r="B72" s="9"/>
      <c r="C72" s="9"/>
      <c r="D72" s="9"/>
      <c r="E72" s="9"/>
      <c r="F72" s="9"/>
      <c r="G72" s="9"/>
      <c r="H72" s="39">
        <v>0</v>
      </c>
    </row>
    <row r="73" spans="1:8" ht="13.5" thickBot="1">
      <c r="A73" s="24"/>
      <c r="B73" s="25"/>
      <c r="C73" s="25"/>
      <c r="D73" s="25"/>
      <c r="E73" s="25"/>
      <c r="F73" s="25"/>
      <c r="G73" s="25"/>
      <c r="H73" s="26"/>
    </row>
    <row r="74" spans="1:8" ht="13.5" thickTop="1"/>
    <row r="75" spans="1:8">
      <c r="A75" s="3"/>
      <c r="H75" s="2"/>
    </row>
  </sheetData>
  <mergeCells count="50">
    <mergeCell ref="B12:D12"/>
    <mergeCell ref="A1:H1"/>
    <mergeCell ref="A2:H2"/>
    <mergeCell ref="B6:G6"/>
    <mergeCell ref="B10:D10"/>
    <mergeCell ref="B11:D11"/>
    <mergeCell ref="B26:C26"/>
    <mergeCell ref="B13:D13"/>
    <mergeCell ref="B14:D14"/>
    <mergeCell ref="B15:D15"/>
    <mergeCell ref="B16:D16"/>
    <mergeCell ref="A19:B19"/>
    <mergeCell ref="B20:C20"/>
    <mergeCell ref="B21:C21"/>
    <mergeCell ref="B22:C22"/>
    <mergeCell ref="B23:C23"/>
    <mergeCell ref="B24:C24"/>
    <mergeCell ref="B25:C25"/>
    <mergeCell ref="B40:C40"/>
    <mergeCell ref="B27:C27"/>
    <mergeCell ref="B28:C28"/>
    <mergeCell ref="B29:C29"/>
    <mergeCell ref="B30:C30"/>
    <mergeCell ref="B31:C31"/>
    <mergeCell ref="B32:C32"/>
    <mergeCell ref="B33:C33"/>
    <mergeCell ref="A36:B36"/>
    <mergeCell ref="B37:C37"/>
    <mergeCell ref="B38:C38"/>
    <mergeCell ref="B39:C39"/>
    <mergeCell ref="B54:C54"/>
    <mergeCell ref="B41:C41"/>
    <mergeCell ref="B42:C42"/>
    <mergeCell ref="B43:C43"/>
    <mergeCell ref="B44:C44"/>
    <mergeCell ref="B45:C45"/>
    <mergeCell ref="B46:C46"/>
    <mergeCell ref="B47:C47"/>
    <mergeCell ref="B48:C48"/>
    <mergeCell ref="B49:C49"/>
    <mergeCell ref="B50:C50"/>
    <mergeCell ref="A53:B53"/>
    <mergeCell ref="B63:C63"/>
    <mergeCell ref="B64:C64"/>
    <mergeCell ref="B55:C55"/>
    <mergeCell ref="B56:C56"/>
    <mergeCell ref="B57:C57"/>
    <mergeCell ref="A60:B60"/>
    <mergeCell ref="B61:C61"/>
    <mergeCell ref="B62:C62"/>
  </mergeCells>
  <conditionalFormatting sqref="B62:B64">
    <cfRule type="expression" dxfId="129" priority="1">
      <formula>H62&gt;0</formula>
    </cfRule>
  </conditionalFormatting>
  <conditionalFormatting sqref="C62:C64">
    <cfRule type="expression" dxfId="128" priority="2">
      <formula>#REF!&gt;0</formula>
    </cfRule>
  </conditionalFormatting>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8">
    <tabColor rgb="FF00B050"/>
  </sheetPr>
  <dimension ref="A1:I74"/>
  <sheetViews>
    <sheetView workbookViewId="0">
      <selection activeCell="C4" sqref="C4:D4"/>
    </sheetView>
  </sheetViews>
  <sheetFormatPr baseColWidth="10" defaultColWidth="9.140625" defaultRowHeight="15"/>
  <cols>
    <col min="1" max="1" width="31" customWidth="1"/>
    <col min="2" max="2" width="19.85546875" customWidth="1"/>
    <col min="3" max="3" width="18.28515625" customWidth="1"/>
    <col min="4" max="4" width="20" customWidth="1"/>
    <col min="5" max="5" width="25.85546875" customWidth="1"/>
    <col min="6" max="6" width="21.42578125" customWidth="1"/>
    <col min="7" max="7" width="22.7109375" customWidth="1"/>
    <col min="8" max="8" width="27.85546875" customWidth="1"/>
  </cols>
  <sheetData>
    <row r="1" spans="1:9" ht="15.75">
      <c r="A1" s="441" t="s">
        <v>465</v>
      </c>
      <c r="B1" s="442"/>
      <c r="C1" s="442"/>
      <c r="D1" s="442"/>
      <c r="E1" s="442"/>
      <c r="F1" s="442"/>
      <c r="G1" s="442"/>
      <c r="H1" s="443"/>
      <c r="I1" s="79"/>
    </row>
    <row r="2" spans="1:9" ht="15.75">
      <c r="A2" s="444" t="s">
        <v>378</v>
      </c>
      <c r="B2" s="445"/>
      <c r="C2" s="445"/>
      <c r="D2" s="445"/>
      <c r="E2" s="445"/>
      <c r="F2" s="445"/>
      <c r="G2" s="445"/>
      <c r="H2" s="446"/>
      <c r="I2" s="79"/>
    </row>
    <row r="3" spans="1:9">
      <c r="A3" s="8"/>
      <c r="B3" s="9"/>
      <c r="C3" s="9"/>
      <c r="D3" s="9"/>
      <c r="E3" s="9"/>
      <c r="F3" s="9"/>
      <c r="G3" s="9"/>
      <c r="H3" s="10"/>
      <c r="I3" s="79"/>
    </row>
    <row r="4" spans="1:9" ht="15.75">
      <c r="A4" s="11" t="s">
        <v>379</v>
      </c>
      <c r="B4" s="12" t="s">
        <v>33</v>
      </c>
      <c r="C4" s="13"/>
      <c r="D4" s="14"/>
      <c r="E4" s="15" t="s">
        <v>380</v>
      </c>
      <c r="F4" s="16">
        <f>H67</f>
        <v>143889.32084073493</v>
      </c>
      <c r="G4" s="13" t="s">
        <v>381</v>
      </c>
      <c r="H4" s="17" t="s">
        <v>382</v>
      </c>
      <c r="I4" s="79"/>
    </row>
    <row r="5" spans="1:9" ht="15.75">
      <c r="A5" s="18"/>
      <c r="B5" s="19"/>
      <c r="C5" s="13"/>
      <c r="D5" s="20"/>
      <c r="E5" s="15"/>
      <c r="F5" s="21"/>
      <c r="G5" s="13"/>
      <c r="H5" s="22"/>
      <c r="I5" s="79"/>
    </row>
    <row r="6" spans="1:9" ht="15.75">
      <c r="A6" s="18" t="s">
        <v>383</v>
      </c>
      <c r="B6" s="447" t="str">
        <f>A1</f>
        <v>DESVESTIDA ESTRUCTURA DE RETENCION MT RURAL</v>
      </c>
      <c r="C6" s="447"/>
      <c r="D6" s="447"/>
      <c r="E6" s="447"/>
      <c r="F6" s="447"/>
      <c r="G6" s="448"/>
      <c r="H6" s="23" t="s">
        <v>466</v>
      </c>
      <c r="I6" s="79"/>
    </row>
    <row r="7" spans="1:9">
      <c r="A7" s="24"/>
      <c r="B7" s="25"/>
      <c r="C7" s="25"/>
      <c r="D7" s="25"/>
      <c r="E7" s="25"/>
      <c r="F7" s="25"/>
      <c r="G7" s="25"/>
      <c r="H7" s="26"/>
      <c r="I7" s="79"/>
    </row>
    <row r="8" spans="1:9">
      <c r="A8" s="27"/>
      <c r="B8" s="28"/>
      <c r="C8" s="28"/>
      <c r="D8" s="28"/>
      <c r="E8" s="28"/>
      <c r="F8" s="28"/>
      <c r="G8" s="28"/>
      <c r="H8" s="29"/>
      <c r="I8" s="79"/>
    </row>
    <row r="9" spans="1:9" ht="15.75">
      <c r="A9" s="30" t="s">
        <v>5</v>
      </c>
      <c r="B9" s="9"/>
      <c r="C9" s="9"/>
      <c r="D9" s="9"/>
      <c r="E9" s="9"/>
      <c r="F9" s="9"/>
      <c r="G9" s="9"/>
      <c r="H9" s="10"/>
      <c r="I9" s="79"/>
    </row>
    <row r="10" spans="1:9" ht="15.75">
      <c r="A10" s="31" t="s">
        <v>385</v>
      </c>
      <c r="B10" s="449" t="s">
        <v>386</v>
      </c>
      <c r="C10" s="450"/>
      <c r="D10" s="431"/>
      <c r="E10" s="32" t="s">
        <v>85</v>
      </c>
      <c r="F10" s="32" t="s">
        <v>387</v>
      </c>
      <c r="G10" s="32" t="s">
        <v>86</v>
      </c>
      <c r="H10" s="33" t="s">
        <v>388</v>
      </c>
      <c r="I10" s="80"/>
    </row>
    <row r="11" spans="1:9">
      <c r="A11" s="4"/>
      <c r="B11" s="426"/>
      <c r="C11" s="432"/>
      <c r="D11" s="427"/>
      <c r="E11" s="4"/>
      <c r="F11" s="170"/>
      <c r="G11" s="73"/>
      <c r="H11" s="6">
        <f>F11*G11</f>
        <v>0</v>
      </c>
      <c r="I11" s="79"/>
    </row>
    <row r="12" spans="1:9">
      <c r="A12" s="4"/>
      <c r="B12" s="426"/>
      <c r="C12" s="432"/>
      <c r="D12" s="427"/>
      <c r="E12" s="4"/>
      <c r="F12" s="170"/>
      <c r="G12" s="73"/>
      <c r="H12" s="6">
        <f t="shared" ref="H12:H16" si="0">F12*G12</f>
        <v>0</v>
      </c>
      <c r="I12" s="79"/>
    </row>
    <row r="13" spans="1:9">
      <c r="A13" s="4"/>
      <c r="B13" s="426"/>
      <c r="C13" s="432"/>
      <c r="D13" s="427"/>
      <c r="E13" s="4"/>
      <c r="F13" s="170"/>
      <c r="G13" s="73"/>
      <c r="H13" s="6">
        <f t="shared" si="0"/>
        <v>0</v>
      </c>
      <c r="I13" s="79"/>
    </row>
    <row r="14" spans="1:9">
      <c r="A14" s="4"/>
      <c r="B14" s="433"/>
      <c r="C14" s="434"/>
      <c r="D14" s="435"/>
      <c r="E14" s="4"/>
      <c r="F14" s="170"/>
      <c r="G14" s="73"/>
      <c r="H14" s="6">
        <f t="shared" si="0"/>
        <v>0</v>
      </c>
      <c r="I14" s="79"/>
    </row>
    <row r="15" spans="1:9">
      <c r="A15" s="4"/>
      <c r="B15" s="433"/>
      <c r="C15" s="434"/>
      <c r="D15" s="435"/>
      <c r="E15" s="4"/>
      <c r="F15" s="170"/>
      <c r="G15" s="73"/>
      <c r="H15" s="6">
        <f t="shared" si="0"/>
        <v>0</v>
      </c>
      <c r="I15" s="79"/>
    </row>
    <row r="16" spans="1:9">
      <c r="A16" s="4"/>
      <c r="B16" s="436"/>
      <c r="C16" s="437"/>
      <c r="D16" s="438"/>
      <c r="E16" s="5"/>
      <c r="F16" s="170"/>
      <c r="G16" s="73"/>
      <c r="H16" s="6">
        <f t="shared" si="0"/>
        <v>0</v>
      </c>
      <c r="I16" s="79"/>
    </row>
    <row r="17" spans="1:9" ht="15.75">
      <c r="A17" s="37" t="s">
        <v>389</v>
      </c>
      <c r="B17" s="9"/>
      <c r="C17" s="38"/>
      <c r="D17" s="38"/>
      <c r="E17" s="38"/>
      <c r="F17" s="9"/>
      <c r="G17" s="9"/>
      <c r="H17" s="95">
        <f>SUM(H11:H16)</f>
        <v>0</v>
      </c>
      <c r="I17" s="79"/>
    </row>
    <row r="18" spans="1:9">
      <c r="A18" s="8"/>
      <c r="B18" s="9"/>
      <c r="C18" s="9"/>
      <c r="D18" s="9"/>
      <c r="E18" s="9"/>
      <c r="F18" s="9"/>
      <c r="G18" s="9"/>
      <c r="I18" s="79"/>
    </row>
    <row r="19" spans="1:9" ht="15.75">
      <c r="A19" s="428" t="s">
        <v>6</v>
      </c>
      <c r="B19" s="429"/>
      <c r="C19" s="9"/>
      <c r="D19" s="9"/>
      <c r="E19" s="9"/>
      <c r="F19" s="9"/>
      <c r="G19" s="9"/>
      <c r="H19" s="10"/>
      <c r="I19" s="79"/>
    </row>
    <row r="20" spans="1:9" ht="15.75">
      <c r="A20" s="40" t="s">
        <v>385</v>
      </c>
      <c r="B20" s="430" t="s">
        <v>386</v>
      </c>
      <c r="C20" s="431"/>
      <c r="D20" s="32" t="s">
        <v>86</v>
      </c>
      <c r="E20" s="32" t="s">
        <v>390</v>
      </c>
      <c r="F20" s="32" t="s">
        <v>391</v>
      </c>
      <c r="G20" s="32" t="s">
        <v>392</v>
      </c>
      <c r="H20" s="33" t="s">
        <v>393</v>
      </c>
      <c r="I20" s="79"/>
    </row>
    <row r="21" spans="1:9">
      <c r="A21" s="4"/>
      <c r="B21" s="455" t="s">
        <v>396</v>
      </c>
      <c r="C21" s="435"/>
      <c r="D21" s="73">
        <v>0</v>
      </c>
      <c r="E21" s="4" t="s">
        <v>397</v>
      </c>
      <c r="F21" s="170">
        <f>'1.15'!F21</f>
        <v>491355.26262931031</v>
      </c>
      <c r="G21" s="73">
        <v>10</v>
      </c>
      <c r="H21" s="92">
        <f>(D21*F21)/G21</f>
        <v>0</v>
      </c>
      <c r="I21" s="81"/>
    </row>
    <row r="22" spans="1:9">
      <c r="A22" s="4"/>
      <c r="B22" s="455" t="s">
        <v>398</v>
      </c>
      <c r="C22" s="435"/>
      <c r="D22" s="73">
        <v>0</v>
      </c>
      <c r="E22" s="4" t="s">
        <v>397</v>
      </c>
      <c r="F22" s="170">
        <f>'1.15'!F22</f>
        <v>491355.26262931031</v>
      </c>
      <c r="G22" s="73">
        <v>10</v>
      </c>
      <c r="H22" s="92">
        <f t="shared" ref="H22:H33" si="1">(D22*F22)/G22</f>
        <v>0</v>
      </c>
      <c r="I22" s="81"/>
    </row>
    <row r="23" spans="1:9">
      <c r="A23" s="4"/>
      <c r="B23" s="455" t="s">
        <v>399</v>
      </c>
      <c r="C23" s="435"/>
      <c r="D23" s="73">
        <v>0</v>
      </c>
      <c r="E23" s="4" t="s">
        <v>397</v>
      </c>
      <c r="F23" s="170">
        <f>'1.15'!F23</f>
        <v>316219.23517241376</v>
      </c>
      <c r="G23" s="73">
        <v>5</v>
      </c>
      <c r="H23" s="92">
        <f t="shared" si="1"/>
        <v>0</v>
      </c>
      <c r="I23" s="81"/>
    </row>
    <row r="24" spans="1:9">
      <c r="A24" s="4"/>
      <c r="B24" s="455" t="s">
        <v>400</v>
      </c>
      <c r="C24" s="435"/>
      <c r="D24" s="73">
        <v>1</v>
      </c>
      <c r="E24" s="4" t="s">
        <v>397</v>
      </c>
      <c r="F24" s="170">
        <f>'1.15'!F24</f>
        <v>301624.55599137931</v>
      </c>
      <c r="G24" s="73">
        <v>10</v>
      </c>
      <c r="H24" s="92">
        <f t="shared" si="1"/>
        <v>30162.455599137931</v>
      </c>
      <c r="I24" s="81"/>
    </row>
    <row r="25" spans="1:9">
      <c r="A25" s="4"/>
      <c r="B25" s="455" t="s">
        <v>401</v>
      </c>
      <c r="C25" s="435"/>
      <c r="D25" s="73">
        <v>0</v>
      </c>
      <c r="E25" s="4" t="s">
        <v>397</v>
      </c>
      <c r="F25" s="170">
        <f>'1.15'!F25</f>
        <v>257840.51844827583</v>
      </c>
      <c r="G25" s="73">
        <v>10</v>
      </c>
      <c r="H25" s="92">
        <f t="shared" si="1"/>
        <v>0</v>
      </c>
      <c r="I25" s="81"/>
    </row>
    <row r="26" spans="1:9">
      <c r="A26" s="4"/>
      <c r="B26" s="455" t="s">
        <v>402</v>
      </c>
      <c r="C26" s="435"/>
      <c r="D26" s="73">
        <v>2</v>
      </c>
      <c r="E26" s="4" t="s">
        <v>397</v>
      </c>
      <c r="F26" s="170">
        <f>'1.15'!F26</f>
        <v>199461.84262931033</v>
      </c>
      <c r="G26" s="73">
        <v>10</v>
      </c>
      <c r="H26" s="92">
        <f t="shared" si="1"/>
        <v>39892.368525862068</v>
      </c>
      <c r="I26" s="81"/>
    </row>
    <row r="27" spans="1:9">
      <c r="A27" s="4"/>
      <c r="B27" s="455" t="s">
        <v>403</v>
      </c>
      <c r="C27" s="435"/>
      <c r="D27" s="73">
        <v>2</v>
      </c>
      <c r="E27" s="4" t="s">
        <v>397</v>
      </c>
      <c r="F27" s="170">
        <f>'1.15'!F27</f>
        <v>81158.643620689661</v>
      </c>
      <c r="G27" s="73">
        <v>10</v>
      </c>
      <c r="H27" s="92">
        <f t="shared" si="1"/>
        <v>16231.728724137933</v>
      </c>
      <c r="I27" s="81"/>
    </row>
    <row r="28" spans="1:9">
      <c r="A28" s="4"/>
      <c r="B28" s="455" t="s">
        <v>404</v>
      </c>
      <c r="C28" s="435"/>
      <c r="D28" s="73">
        <v>2</v>
      </c>
      <c r="E28" s="4" t="s">
        <v>397</v>
      </c>
      <c r="F28" s="170">
        <f>'1.15'!F28</f>
        <v>184867.16344827582</v>
      </c>
      <c r="G28" s="73">
        <v>10</v>
      </c>
      <c r="H28" s="92">
        <f t="shared" si="1"/>
        <v>36973.432689655165</v>
      </c>
      <c r="I28" s="81"/>
    </row>
    <row r="29" spans="1:9">
      <c r="A29" s="4"/>
      <c r="B29" s="455" t="s">
        <v>405</v>
      </c>
      <c r="C29" s="435"/>
      <c r="D29" s="73">
        <v>0</v>
      </c>
      <c r="E29" s="4" t="s">
        <v>397</v>
      </c>
      <c r="F29" s="170">
        <f>'1.15'!F29</f>
        <v>117645.32112068964</v>
      </c>
      <c r="G29" s="73">
        <v>13</v>
      </c>
      <c r="H29" s="92">
        <f t="shared" si="1"/>
        <v>0</v>
      </c>
      <c r="I29" s="81"/>
    </row>
    <row r="30" spans="1:9">
      <c r="A30" s="4"/>
      <c r="B30" s="455" t="s">
        <v>406</v>
      </c>
      <c r="C30" s="435"/>
      <c r="D30" s="73">
        <v>0</v>
      </c>
      <c r="E30" s="4" t="s">
        <v>397</v>
      </c>
      <c r="F30" s="170">
        <f>'1.15'!F30</f>
        <v>184867.16344827582</v>
      </c>
      <c r="G30" s="73">
        <v>13</v>
      </c>
      <c r="H30" s="92">
        <f t="shared" si="1"/>
        <v>0</v>
      </c>
      <c r="I30" s="81"/>
    </row>
    <row r="31" spans="1:9">
      <c r="A31" s="4"/>
      <c r="B31" s="455" t="s">
        <v>407</v>
      </c>
      <c r="C31" s="435"/>
      <c r="D31" s="73">
        <v>0</v>
      </c>
      <c r="E31" s="4" t="s">
        <v>397</v>
      </c>
      <c r="F31" s="170">
        <f>'1.15'!F31</f>
        <v>103050.68284482758</v>
      </c>
      <c r="G31" s="73">
        <v>10</v>
      </c>
      <c r="H31" s="92">
        <f t="shared" si="1"/>
        <v>0</v>
      </c>
      <c r="I31" s="81"/>
    </row>
    <row r="32" spans="1:9">
      <c r="A32" s="4"/>
      <c r="B32" s="455" t="s">
        <v>408</v>
      </c>
      <c r="C32" s="435"/>
      <c r="D32" s="73">
        <v>1</v>
      </c>
      <c r="E32" s="4" t="s">
        <v>397</v>
      </c>
      <c r="F32" s="170">
        <f>'1.15'!F32</f>
        <v>177569.84431034481</v>
      </c>
      <c r="G32" s="73">
        <v>13</v>
      </c>
      <c r="H32" s="92">
        <f t="shared" si="1"/>
        <v>13659.218793103446</v>
      </c>
      <c r="I32" s="81"/>
    </row>
    <row r="33" spans="1:9">
      <c r="A33" s="4"/>
      <c r="B33" s="455" t="s">
        <v>409</v>
      </c>
      <c r="C33" s="435"/>
      <c r="D33" s="74">
        <v>0</v>
      </c>
      <c r="E33" s="43" t="s">
        <v>397</v>
      </c>
      <c r="F33" s="170">
        <f>'1.15'!F33</f>
        <v>117646.13922413792</v>
      </c>
      <c r="G33" s="73">
        <v>10</v>
      </c>
      <c r="H33" s="92">
        <f t="shared" si="1"/>
        <v>0</v>
      </c>
      <c r="I33" s="81"/>
    </row>
    <row r="34" spans="1:9" ht="15.75">
      <c r="A34" s="45" t="s">
        <v>410</v>
      </c>
      <c r="B34" s="9"/>
      <c r="C34" s="9"/>
      <c r="D34" s="9"/>
      <c r="E34" s="9"/>
      <c r="F34" s="9"/>
      <c r="G34" s="9"/>
      <c r="H34" s="87">
        <f>SUM(H21:H33)</f>
        <v>136919.20433189656</v>
      </c>
      <c r="I34" s="79"/>
    </row>
    <row r="35" spans="1:9">
      <c r="A35" s="8"/>
      <c r="B35" s="9"/>
      <c r="C35" s="9"/>
      <c r="D35" s="9"/>
      <c r="E35" s="9"/>
      <c r="F35" s="9"/>
      <c r="G35" s="9"/>
      <c r="H35" s="10"/>
      <c r="I35" s="79"/>
    </row>
    <row r="36" spans="1:9" ht="15.75">
      <c r="A36" s="428" t="s">
        <v>7</v>
      </c>
      <c r="B36" s="429"/>
      <c r="C36" s="9"/>
      <c r="D36" s="9"/>
      <c r="E36" s="9"/>
      <c r="F36" s="9"/>
      <c r="G36" s="9"/>
      <c r="H36" s="10"/>
      <c r="I36" s="79"/>
    </row>
    <row r="37" spans="1:9" ht="15.75">
      <c r="A37" s="40" t="s">
        <v>385</v>
      </c>
      <c r="B37" s="430" t="s">
        <v>386</v>
      </c>
      <c r="C37" s="431"/>
      <c r="D37" s="32" t="s">
        <v>86</v>
      </c>
      <c r="E37" s="32" t="s">
        <v>390</v>
      </c>
      <c r="F37" s="32" t="s">
        <v>411</v>
      </c>
      <c r="G37" s="32" t="s">
        <v>393</v>
      </c>
      <c r="H37" s="33" t="s">
        <v>412</v>
      </c>
      <c r="I37" s="79"/>
    </row>
    <row r="38" spans="1:9" ht="15.75">
      <c r="A38" s="46">
        <v>1</v>
      </c>
      <c r="B38" s="455" t="s">
        <v>413</v>
      </c>
      <c r="C38" s="435"/>
      <c r="D38" s="73">
        <v>1</v>
      </c>
      <c r="E38" s="47" t="s">
        <v>397</v>
      </c>
      <c r="F38" s="73">
        <v>10</v>
      </c>
      <c r="G38" s="170">
        <v>69701.16508838383</v>
      </c>
      <c r="H38" s="91">
        <f>(D38*G38)/F38</f>
        <v>6970.1165088383832</v>
      </c>
      <c r="I38" s="81"/>
    </row>
    <row r="39" spans="1:9" ht="15.75">
      <c r="A39" s="46">
        <v>2</v>
      </c>
      <c r="B39" s="455" t="s">
        <v>414</v>
      </c>
      <c r="C39" s="435"/>
      <c r="D39" s="73">
        <v>0</v>
      </c>
      <c r="E39" s="47" t="s">
        <v>397</v>
      </c>
      <c r="F39" s="73">
        <v>1</v>
      </c>
      <c r="G39" s="170">
        <v>2500000</v>
      </c>
      <c r="H39" s="91">
        <f t="shared" ref="H39:H50" si="2">(D39*G39)/F39</f>
        <v>0</v>
      </c>
      <c r="I39" s="81"/>
    </row>
    <row r="40" spans="1:9" ht="15.75">
      <c r="A40" s="46">
        <v>3</v>
      </c>
      <c r="B40" s="455" t="s">
        <v>415</v>
      </c>
      <c r="C40" s="435"/>
      <c r="D40" s="73">
        <v>0</v>
      </c>
      <c r="E40" s="47" t="s">
        <v>397</v>
      </c>
      <c r="F40" s="73">
        <v>10</v>
      </c>
      <c r="G40" s="170">
        <v>55509.259259259248</v>
      </c>
      <c r="H40" s="91">
        <f t="shared" si="2"/>
        <v>0</v>
      </c>
      <c r="I40" s="81"/>
    </row>
    <row r="41" spans="1:9" ht="15.75">
      <c r="A41" s="46">
        <v>4</v>
      </c>
      <c r="B41" s="455" t="s">
        <v>416</v>
      </c>
      <c r="C41" s="435"/>
      <c r="D41" s="73">
        <v>0</v>
      </c>
      <c r="E41" s="47" t="s">
        <v>397</v>
      </c>
      <c r="F41" s="73">
        <v>13</v>
      </c>
      <c r="G41" s="170">
        <v>1000000</v>
      </c>
      <c r="H41" s="91">
        <f t="shared" si="2"/>
        <v>0</v>
      </c>
      <c r="I41" s="81"/>
    </row>
    <row r="42" spans="1:9" ht="15.75">
      <c r="A42" s="46">
        <v>5</v>
      </c>
      <c r="B42" s="455" t="s">
        <v>417</v>
      </c>
      <c r="C42" s="435"/>
      <c r="D42" s="73">
        <v>0</v>
      </c>
      <c r="E42" s="47" t="s">
        <v>397</v>
      </c>
      <c r="F42" s="73">
        <v>10</v>
      </c>
      <c r="G42" s="170">
        <v>120000</v>
      </c>
      <c r="H42" s="91">
        <f t="shared" si="2"/>
        <v>0</v>
      </c>
      <c r="I42" s="81"/>
    </row>
    <row r="43" spans="1:9" ht="15.75">
      <c r="A43" s="46">
        <v>6</v>
      </c>
      <c r="B43" s="455" t="s">
        <v>418</v>
      </c>
      <c r="C43" s="435"/>
      <c r="D43" s="73">
        <v>0</v>
      </c>
      <c r="E43" s="47" t="s">
        <v>419</v>
      </c>
      <c r="F43" s="73">
        <v>10</v>
      </c>
      <c r="G43" s="170">
        <v>28500</v>
      </c>
      <c r="H43" s="91">
        <f t="shared" si="2"/>
        <v>0</v>
      </c>
      <c r="I43" s="81"/>
    </row>
    <row r="44" spans="1:9" ht="15.75">
      <c r="A44" s="46">
        <v>7</v>
      </c>
      <c r="B44" s="455" t="s">
        <v>420</v>
      </c>
      <c r="C44" s="435"/>
      <c r="D44" s="73">
        <v>0</v>
      </c>
      <c r="E44" s="47" t="s">
        <v>421</v>
      </c>
      <c r="F44" s="73">
        <v>1</v>
      </c>
      <c r="G44" s="170">
        <v>464100</v>
      </c>
      <c r="H44" s="91">
        <f t="shared" si="2"/>
        <v>0</v>
      </c>
      <c r="I44" s="81"/>
    </row>
    <row r="45" spans="1:9" ht="15.75">
      <c r="A45" s="46">
        <v>8</v>
      </c>
      <c r="B45" s="455" t="s">
        <v>422</v>
      </c>
      <c r="C45" s="435"/>
      <c r="D45" s="73">
        <v>0</v>
      </c>
      <c r="E45" s="47" t="s">
        <v>423</v>
      </c>
      <c r="F45" s="73">
        <v>1</v>
      </c>
      <c r="G45" s="170">
        <v>952380.95238095231</v>
      </c>
      <c r="H45" s="91">
        <f t="shared" si="2"/>
        <v>0</v>
      </c>
      <c r="I45" s="81"/>
    </row>
    <row r="46" spans="1:9" ht="15.75">
      <c r="A46" s="46">
        <v>9</v>
      </c>
      <c r="B46" s="455" t="s">
        <v>424</v>
      </c>
      <c r="C46" s="435"/>
      <c r="D46" s="73">
        <v>0</v>
      </c>
      <c r="E46" s="47" t="s">
        <v>423</v>
      </c>
      <c r="F46" s="73">
        <v>1</v>
      </c>
      <c r="G46" s="170">
        <v>2700000</v>
      </c>
      <c r="H46" s="91">
        <f t="shared" si="2"/>
        <v>0</v>
      </c>
      <c r="I46" s="81"/>
    </row>
    <row r="47" spans="1:9" ht="15.75">
      <c r="A47" s="46">
        <v>10</v>
      </c>
      <c r="B47" s="455" t="s">
        <v>425</v>
      </c>
      <c r="C47" s="435"/>
      <c r="D47" s="73">
        <v>0</v>
      </c>
      <c r="E47" s="47" t="s">
        <v>423</v>
      </c>
      <c r="F47" s="73">
        <v>2</v>
      </c>
      <c r="G47" s="170">
        <v>3800000</v>
      </c>
      <c r="H47" s="91">
        <f t="shared" si="2"/>
        <v>0</v>
      </c>
      <c r="I47" s="81"/>
    </row>
    <row r="48" spans="1:9" ht="15.75">
      <c r="A48" s="46">
        <v>11</v>
      </c>
      <c r="B48" s="455" t="s">
        <v>426</v>
      </c>
      <c r="C48" s="435"/>
      <c r="D48" s="73">
        <v>0</v>
      </c>
      <c r="E48" s="47" t="s">
        <v>423</v>
      </c>
      <c r="F48" s="73">
        <v>10</v>
      </c>
      <c r="G48" s="170">
        <v>3200000</v>
      </c>
      <c r="H48" s="91">
        <f t="shared" si="2"/>
        <v>0</v>
      </c>
      <c r="I48" s="81"/>
    </row>
    <row r="49" spans="1:9" ht="15.75">
      <c r="A49" s="46">
        <v>12</v>
      </c>
      <c r="B49" s="455" t="s">
        <v>427</v>
      </c>
      <c r="C49" s="435"/>
      <c r="D49" s="73">
        <v>0</v>
      </c>
      <c r="E49" s="47" t="s">
        <v>423</v>
      </c>
      <c r="F49" s="73">
        <v>2</v>
      </c>
      <c r="G49" s="170">
        <v>2600000</v>
      </c>
      <c r="H49" s="91">
        <f t="shared" si="2"/>
        <v>0</v>
      </c>
      <c r="I49" s="81"/>
    </row>
    <row r="50" spans="1:9" ht="15.75">
      <c r="A50" s="50">
        <v>13</v>
      </c>
      <c r="B50" s="455" t="s">
        <v>428</v>
      </c>
      <c r="C50" s="435"/>
      <c r="D50" s="73">
        <v>0</v>
      </c>
      <c r="E50" s="51" t="s">
        <v>397</v>
      </c>
      <c r="F50" s="73">
        <v>1</v>
      </c>
      <c r="G50" s="170">
        <v>4500000</v>
      </c>
      <c r="H50" s="91">
        <f t="shared" si="2"/>
        <v>0</v>
      </c>
      <c r="I50" s="81"/>
    </row>
    <row r="51" spans="1:9" ht="15.75">
      <c r="A51" s="53" t="s">
        <v>429</v>
      </c>
      <c r="B51" s="9"/>
      <c r="C51" s="38"/>
      <c r="D51" s="38"/>
      <c r="E51" s="38"/>
      <c r="F51" s="9"/>
      <c r="G51" s="9"/>
      <c r="H51" s="88">
        <f>SUM(H38:H50)</f>
        <v>6970.1165088383832</v>
      </c>
      <c r="I51" s="81"/>
    </row>
    <row r="52" spans="1:9">
      <c r="A52" s="8"/>
      <c r="B52" s="9"/>
      <c r="C52" s="9"/>
      <c r="D52" s="54"/>
      <c r="E52" s="54"/>
      <c r="F52" s="54"/>
      <c r="G52" s="54"/>
      <c r="H52" s="10"/>
      <c r="I52" s="79"/>
    </row>
    <row r="53" spans="1:9" ht="15.75">
      <c r="A53" s="428" t="s">
        <v>8</v>
      </c>
      <c r="B53" s="429"/>
      <c r="C53" s="9"/>
      <c r="D53" s="54"/>
      <c r="E53" s="54"/>
      <c r="F53" s="54"/>
      <c r="G53" s="54"/>
      <c r="H53" s="10"/>
      <c r="I53" s="79"/>
    </row>
    <row r="54" spans="1:9" ht="15.75">
      <c r="A54" s="40" t="s">
        <v>385</v>
      </c>
      <c r="B54" s="430" t="s">
        <v>386</v>
      </c>
      <c r="C54" s="431"/>
      <c r="D54" s="55" t="s">
        <v>390</v>
      </c>
      <c r="E54" s="55" t="s">
        <v>86</v>
      </c>
      <c r="F54" s="55" t="s">
        <v>430</v>
      </c>
      <c r="G54" s="55" t="s">
        <v>431</v>
      </c>
      <c r="H54" s="33" t="s">
        <v>393</v>
      </c>
      <c r="I54" s="79"/>
    </row>
    <row r="55" spans="1:9" ht="15.75">
      <c r="A55" s="46">
        <v>1</v>
      </c>
      <c r="B55" s="422" t="s">
        <v>432</v>
      </c>
      <c r="C55" s="423"/>
      <c r="D55" s="56" t="s">
        <v>397</v>
      </c>
      <c r="E55" s="73">
        <v>0</v>
      </c>
      <c r="F55" s="170">
        <v>210000</v>
      </c>
      <c r="G55" s="73">
        <v>1</v>
      </c>
      <c r="H55" s="92">
        <f>(E55*F55)/G55</f>
        <v>0</v>
      </c>
      <c r="I55" s="81"/>
    </row>
    <row r="56" spans="1:9" ht="15.75">
      <c r="A56" s="46">
        <v>2</v>
      </c>
      <c r="B56" s="422" t="s">
        <v>433</v>
      </c>
      <c r="C56" s="423"/>
      <c r="D56" s="57" t="s">
        <v>434</v>
      </c>
      <c r="E56" s="73">
        <v>0</v>
      </c>
      <c r="F56" s="170">
        <v>410150.85714285716</v>
      </c>
      <c r="G56" s="73">
        <v>1</v>
      </c>
      <c r="H56" s="92">
        <f t="shared" ref="H56:H57" si="3">(E56*F56)/G56</f>
        <v>0</v>
      </c>
      <c r="I56" s="81"/>
    </row>
    <row r="57" spans="1:9" ht="15.75">
      <c r="A57" s="50">
        <v>3</v>
      </c>
      <c r="B57" s="424" t="s">
        <v>435</v>
      </c>
      <c r="C57" s="425"/>
      <c r="D57" s="58" t="s">
        <v>434</v>
      </c>
      <c r="E57" s="73">
        <v>0</v>
      </c>
      <c r="F57" s="170">
        <v>500000</v>
      </c>
      <c r="G57" s="73">
        <v>10</v>
      </c>
      <c r="H57" s="92">
        <f t="shared" si="3"/>
        <v>0</v>
      </c>
      <c r="I57" s="81"/>
    </row>
    <row r="58" spans="1:9" ht="15.75">
      <c r="A58" s="45" t="s">
        <v>436</v>
      </c>
      <c r="B58" s="9"/>
      <c r="C58" s="38"/>
      <c r="D58" s="38"/>
      <c r="E58" s="38"/>
      <c r="F58" s="9"/>
      <c r="G58" s="9"/>
      <c r="H58" s="87">
        <f>SUM(H55:H57)</f>
        <v>0</v>
      </c>
      <c r="I58" s="79"/>
    </row>
    <row r="59" spans="1:9">
      <c r="A59" s="59"/>
      <c r="B59" s="9"/>
      <c r="C59" s="9"/>
      <c r="D59" s="9"/>
      <c r="E59" s="38"/>
      <c r="F59" s="9"/>
      <c r="G59" s="9"/>
      <c r="H59" s="10"/>
      <c r="I59" s="79"/>
    </row>
    <row r="60" spans="1:9" ht="15.75">
      <c r="A60" s="428" t="s">
        <v>9</v>
      </c>
      <c r="B60" s="429"/>
      <c r="C60" s="60"/>
      <c r="D60" s="61"/>
      <c r="E60" s="62"/>
      <c r="F60" s="63"/>
      <c r="G60" s="64"/>
      <c r="H60" s="10"/>
      <c r="I60" s="79"/>
    </row>
    <row r="61" spans="1:9" ht="15.75">
      <c r="A61" s="40" t="s">
        <v>385</v>
      </c>
      <c r="B61" s="430" t="s">
        <v>386</v>
      </c>
      <c r="C61" s="431"/>
      <c r="D61" s="55" t="s">
        <v>86</v>
      </c>
      <c r="E61" s="55" t="s">
        <v>390</v>
      </c>
      <c r="F61" s="55" t="s">
        <v>431</v>
      </c>
      <c r="G61" s="55" t="s">
        <v>430</v>
      </c>
      <c r="H61" s="33" t="s">
        <v>393</v>
      </c>
      <c r="I61" s="79"/>
    </row>
    <row r="62" spans="1:9" ht="15.75">
      <c r="A62" s="46">
        <v>1</v>
      </c>
      <c r="B62" s="422" t="s">
        <v>437</v>
      </c>
      <c r="C62" s="423"/>
      <c r="D62" s="73">
        <v>0</v>
      </c>
      <c r="E62" s="47" t="s">
        <v>423</v>
      </c>
      <c r="F62" s="73">
        <v>10</v>
      </c>
      <c r="G62" s="170">
        <v>70000</v>
      </c>
      <c r="H62" s="91">
        <f>(D62*G62)/F62</f>
        <v>0</v>
      </c>
      <c r="I62" s="79"/>
    </row>
    <row r="63" spans="1:9" ht="15.75">
      <c r="A63" s="46">
        <v>2</v>
      </c>
      <c r="B63" s="422" t="s">
        <v>438</v>
      </c>
      <c r="C63" s="423"/>
      <c r="D63" s="73">
        <v>0</v>
      </c>
      <c r="E63" s="47" t="s">
        <v>423</v>
      </c>
      <c r="F63" s="73">
        <v>13</v>
      </c>
      <c r="G63" s="170">
        <v>45000</v>
      </c>
      <c r="H63" s="91">
        <f t="shared" ref="H63:H64" si="4">(D63*G63)/F63</f>
        <v>0</v>
      </c>
      <c r="I63" s="79"/>
    </row>
    <row r="64" spans="1:9" ht="15.75">
      <c r="A64" s="50">
        <v>3</v>
      </c>
      <c r="B64" s="424" t="s">
        <v>439</v>
      </c>
      <c r="C64" s="425"/>
      <c r="D64" s="73">
        <v>0</v>
      </c>
      <c r="E64" s="51" t="s">
        <v>423</v>
      </c>
      <c r="F64" s="73">
        <v>13</v>
      </c>
      <c r="G64" s="170">
        <v>20000</v>
      </c>
      <c r="H64" s="91">
        <f t="shared" si="4"/>
        <v>0</v>
      </c>
      <c r="I64" s="79"/>
    </row>
    <row r="65" spans="1:9" ht="15.75">
      <c r="A65" s="45" t="s">
        <v>440</v>
      </c>
      <c r="B65" s="9"/>
      <c r="C65" s="38"/>
      <c r="D65" s="54"/>
      <c r="E65" s="54"/>
      <c r="F65" s="54"/>
      <c r="G65" s="54"/>
      <c r="H65" s="87">
        <f>SUM(H62:H64)</f>
        <v>0</v>
      </c>
      <c r="I65" s="79"/>
    </row>
    <row r="66" spans="1:9">
      <c r="A66" s="59"/>
      <c r="B66" s="9"/>
      <c r="C66" s="9"/>
      <c r="D66" s="9"/>
      <c r="E66" s="65"/>
      <c r="F66" s="9"/>
      <c r="G66" s="9"/>
      <c r="H66" s="10"/>
      <c r="I66" s="79"/>
    </row>
    <row r="67" spans="1:9" ht="15.75">
      <c r="A67" s="66" t="s">
        <v>441</v>
      </c>
      <c r="B67" s="9"/>
      <c r="C67" s="9"/>
      <c r="D67" s="9"/>
      <c r="E67" s="9"/>
      <c r="F67" s="9"/>
      <c r="G67" s="9"/>
      <c r="H67" s="86">
        <f>SUM(H65,H58,H51,H34,H17)</f>
        <v>143889.32084073493</v>
      </c>
      <c r="I67" s="79"/>
    </row>
    <row r="68" spans="1:9">
      <c r="A68" s="8"/>
      <c r="B68" s="9"/>
      <c r="C68" s="9"/>
      <c r="D68" s="9"/>
      <c r="E68" s="9"/>
      <c r="F68" s="9"/>
      <c r="G68" s="9"/>
      <c r="H68" s="10"/>
      <c r="I68" s="79"/>
    </row>
    <row r="69" spans="1:9" ht="15.75">
      <c r="A69" s="67" t="s">
        <v>442</v>
      </c>
      <c r="B69" s="25"/>
      <c r="C69" s="68">
        <v>0</v>
      </c>
      <c r="D69" s="25"/>
      <c r="E69" s="25"/>
      <c r="F69" s="25"/>
      <c r="G69" s="25"/>
      <c r="H69" s="69">
        <v>0</v>
      </c>
      <c r="I69" s="79"/>
    </row>
    <row r="70" spans="1:9" ht="15.75">
      <c r="A70" s="70" t="s">
        <v>443</v>
      </c>
      <c r="B70" s="28"/>
      <c r="C70" s="71">
        <v>0</v>
      </c>
      <c r="D70" s="28"/>
      <c r="E70" s="28"/>
      <c r="F70" s="28"/>
      <c r="G70" s="28"/>
      <c r="H70" s="72">
        <v>0</v>
      </c>
      <c r="I70" s="79"/>
    </row>
    <row r="71" spans="1:9">
      <c r="A71" s="8"/>
      <c r="B71" s="9"/>
      <c r="C71" s="9"/>
      <c r="D71" s="9"/>
      <c r="E71" s="9"/>
      <c r="F71" s="9"/>
      <c r="G71" s="9"/>
      <c r="H71" s="10"/>
      <c r="I71" s="79"/>
    </row>
    <row r="72" spans="1:9" ht="15.75">
      <c r="A72" s="59" t="s">
        <v>444</v>
      </c>
      <c r="B72" s="9"/>
      <c r="C72" s="9"/>
      <c r="D72" s="9"/>
      <c r="E72" s="9"/>
      <c r="F72" s="9"/>
      <c r="G72" s="9"/>
      <c r="H72" s="39">
        <v>0</v>
      </c>
      <c r="I72" s="79"/>
    </row>
    <row r="73" spans="1:9">
      <c r="A73" s="24"/>
      <c r="B73" s="25"/>
      <c r="C73" s="25"/>
      <c r="D73" s="25"/>
      <c r="E73" s="25"/>
      <c r="F73" s="25"/>
      <c r="G73" s="25"/>
      <c r="H73" s="26"/>
      <c r="I73" s="79"/>
    </row>
    <row r="74" spans="1:9">
      <c r="A74" s="79"/>
      <c r="B74" s="79"/>
      <c r="C74" s="79"/>
      <c r="D74" s="79"/>
      <c r="E74" s="79"/>
      <c r="F74" s="79"/>
      <c r="G74" s="79"/>
      <c r="H74" s="79"/>
      <c r="I74" s="79"/>
    </row>
  </sheetData>
  <mergeCells count="50">
    <mergeCell ref="B63:C63"/>
    <mergeCell ref="B64:C64"/>
    <mergeCell ref="B55:C55"/>
    <mergeCell ref="B56:C56"/>
    <mergeCell ref="B57:C57"/>
    <mergeCell ref="A60:B60"/>
    <mergeCell ref="B61:C61"/>
    <mergeCell ref="B62:C62"/>
    <mergeCell ref="B54:C54"/>
    <mergeCell ref="B41:C41"/>
    <mergeCell ref="B42:C42"/>
    <mergeCell ref="B43:C43"/>
    <mergeCell ref="B44:C44"/>
    <mergeCell ref="B45:C45"/>
    <mergeCell ref="B46:C46"/>
    <mergeCell ref="B47:C47"/>
    <mergeCell ref="B48:C48"/>
    <mergeCell ref="B49:C49"/>
    <mergeCell ref="B50:C50"/>
    <mergeCell ref="A53:B53"/>
    <mergeCell ref="B40:C40"/>
    <mergeCell ref="B27:C27"/>
    <mergeCell ref="B28:C28"/>
    <mergeCell ref="B29:C29"/>
    <mergeCell ref="B30:C30"/>
    <mergeCell ref="B31:C31"/>
    <mergeCell ref="B32:C32"/>
    <mergeCell ref="B33:C33"/>
    <mergeCell ref="A36:B36"/>
    <mergeCell ref="B37:C37"/>
    <mergeCell ref="B38:C38"/>
    <mergeCell ref="B39:C39"/>
    <mergeCell ref="B26:C26"/>
    <mergeCell ref="B13:D13"/>
    <mergeCell ref="B14:D14"/>
    <mergeCell ref="B15:D15"/>
    <mergeCell ref="B16:D16"/>
    <mergeCell ref="A19:B19"/>
    <mergeCell ref="B20:C20"/>
    <mergeCell ref="B21:C21"/>
    <mergeCell ref="B22:C22"/>
    <mergeCell ref="B23:C23"/>
    <mergeCell ref="B24:C24"/>
    <mergeCell ref="B25:C25"/>
    <mergeCell ref="B12:D12"/>
    <mergeCell ref="A1:H1"/>
    <mergeCell ref="A2:H2"/>
    <mergeCell ref="B6:G6"/>
    <mergeCell ref="B10:D10"/>
    <mergeCell ref="B11:D11"/>
  </mergeCells>
  <conditionalFormatting sqref="B55:B57 B62:B64">
    <cfRule type="expression" dxfId="127" priority="1">
      <formula>H55&gt;0</formula>
    </cfRule>
  </conditionalFormatting>
  <conditionalFormatting sqref="C55:C57 C62:C64">
    <cfRule type="expression" dxfId="126" priority="2">
      <formula>#REF!&gt;0</formula>
    </cfRule>
  </conditionalFormatting>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9">
    <tabColor rgb="FF00B050"/>
  </sheetPr>
  <dimension ref="A1:I74"/>
  <sheetViews>
    <sheetView workbookViewId="0">
      <selection activeCell="C4" sqref="C4:D4"/>
    </sheetView>
  </sheetViews>
  <sheetFormatPr baseColWidth="10" defaultColWidth="9.140625" defaultRowHeight="15"/>
  <cols>
    <col min="1" max="1" width="29.28515625" customWidth="1"/>
    <col min="2" max="2" width="28.85546875" customWidth="1"/>
    <col min="3" max="3" width="18.7109375" customWidth="1"/>
    <col min="4" max="4" width="18.85546875" customWidth="1"/>
    <col min="5" max="5" width="16.85546875" customWidth="1"/>
    <col min="6" max="6" width="19.42578125" customWidth="1"/>
    <col min="7" max="7" width="21.140625" customWidth="1"/>
    <col min="8" max="8" width="22" customWidth="1"/>
  </cols>
  <sheetData>
    <row r="1" spans="1:9" ht="15.75">
      <c r="A1" s="441" t="s">
        <v>467</v>
      </c>
      <c r="B1" s="442"/>
      <c r="C1" s="442"/>
      <c r="D1" s="442"/>
      <c r="E1" s="442"/>
      <c r="F1" s="442"/>
      <c r="G1" s="442"/>
      <c r="H1" s="443"/>
      <c r="I1" s="79"/>
    </row>
    <row r="2" spans="1:9" ht="15.75">
      <c r="A2" s="444" t="s">
        <v>378</v>
      </c>
      <c r="B2" s="445"/>
      <c r="C2" s="445"/>
      <c r="D2" s="445"/>
      <c r="E2" s="445"/>
      <c r="F2" s="445"/>
      <c r="G2" s="445"/>
      <c r="H2" s="446"/>
      <c r="I2" s="79"/>
    </row>
    <row r="3" spans="1:9">
      <c r="A3" s="8"/>
      <c r="B3" s="9"/>
      <c r="C3" s="9"/>
      <c r="D3" s="9"/>
      <c r="E3" s="9"/>
      <c r="F3" s="9"/>
      <c r="G3" s="9"/>
      <c r="H3" s="10"/>
      <c r="I3" s="79"/>
    </row>
    <row r="4" spans="1:9" ht="15.75">
      <c r="A4" s="11" t="s">
        <v>379</v>
      </c>
      <c r="B4" s="12" t="s">
        <v>34</v>
      </c>
      <c r="C4" s="13"/>
      <c r="D4" s="14"/>
      <c r="E4" s="15" t="s">
        <v>380</v>
      </c>
      <c r="F4" s="16">
        <f>H67</f>
        <v>100479.28682485777</v>
      </c>
      <c r="G4" s="13" t="s">
        <v>381</v>
      </c>
      <c r="H4" s="17" t="s">
        <v>382</v>
      </c>
      <c r="I4" s="79"/>
    </row>
    <row r="5" spans="1:9" ht="15.75">
      <c r="A5" s="18"/>
      <c r="B5" s="19"/>
      <c r="C5" s="13"/>
      <c r="D5" s="20"/>
      <c r="E5" s="15"/>
      <c r="F5" s="21"/>
      <c r="G5" s="13"/>
      <c r="H5" s="22"/>
      <c r="I5" s="79"/>
    </row>
    <row r="6" spans="1:9" ht="15.75">
      <c r="A6" s="18" t="s">
        <v>383</v>
      </c>
      <c r="B6" s="447" t="str">
        <f>A1</f>
        <v>DESVESTIDA ESTRUCTURA DE SUSPENSION MT RURAL</v>
      </c>
      <c r="C6" s="447"/>
      <c r="D6" s="447"/>
      <c r="E6" s="447"/>
      <c r="F6" s="447"/>
      <c r="G6" s="448"/>
      <c r="H6" s="23" t="s">
        <v>466</v>
      </c>
      <c r="I6" s="79"/>
    </row>
    <row r="7" spans="1:9">
      <c r="A7" s="24"/>
      <c r="B7" s="25"/>
      <c r="C7" s="25"/>
      <c r="D7" s="25"/>
      <c r="E7" s="25"/>
      <c r="F7" s="25"/>
      <c r="G7" s="25"/>
      <c r="H7" s="26"/>
      <c r="I7" s="79"/>
    </row>
    <row r="8" spans="1:9">
      <c r="A8" s="27"/>
      <c r="B8" s="28"/>
      <c r="C8" s="28"/>
      <c r="D8" s="28"/>
      <c r="E8" s="28"/>
      <c r="F8" s="28"/>
      <c r="G8" s="28"/>
      <c r="H8" s="29"/>
      <c r="I8" s="79"/>
    </row>
    <row r="9" spans="1:9" ht="15.75">
      <c r="A9" s="30" t="s">
        <v>5</v>
      </c>
      <c r="B9" s="9"/>
      <c r="C9" s="9"/>
      <c r="D9" s="9"/>
      <c r="E9" s="9"/>
      <c r="F9" s="9"/>
      <c r="G9" s="9"/>
      <c r="H9" s="10"/>
      <c r="I9" s="79"/>
    </row>
    <row r="10" spans="1:9" ht="15.75">
      <c r="A10" s="31" t="s">
        <v>385</v>
      </c>
      <c r="B10" s="449" t="s">
        <v>386</v>
      </c>
      <c r="C10" s="450"/>
      <c r="D10" s="431"/>
      <c r="E10" s="32" t="s">
        <v>85</v>
      </c>
      <c r="F10" s="32" t="s">
        <v>387</v>
      </c>
      <c r="G10" s="32" t="s">
        <v>86</v>
      </c>
      <c r="H10" s="33" t="s">
        <v>388</v>
      </c>
      <c r="I10" s="80"/>
    </row>
    <row r="11" spans="1:9">
      <c r="A11" s="4"/>
      <c r="B11" s="426"/>
      <c r="C11" s="432"/>
      <c r="D11" s="427"/>
      <c r="E11" s="4"/>
      <c r="F11" s="170"/>
      <c r="G11" s="73"/>
      <c r="H11" s="6">
        <f>F11*G11</f>
        <v>0</v>
      </c>
      <c r="I11" s="79"/>
    </row>
    <row r="12" spans="1:9">
      <c r="A12" s="4"/>
      <c r="B12" s="426"/>
      <c r="C12" s="432"/>
      <c r="D12" s="427"/>
      <c r="E12" s="4"/>
      <c r="F12" s="170"/>
      <c r="G12" s="73"/>
      <c r="H12" s="6">
        <f t="shared" ref="H12:H16" si="0">F12*G12</f>
        <v>0</v>
      </c>
      <c r="I12" s="79"/>
    </row>
    <row r="13" spans="1:9">
      <c r="A13" s="4"/>
      <c r="B13" s="426"/>
      <c r="C13" s="432"/>
      <c r="D13" s="427"/>
      <c r="E13" s="4"/>
      <c r="F13" s="170"/>
      <c r="G13" s="73"/>
      <c r="H13" s="6">
        <f t="shared" si="0"/>
        <v>0</v>
      </c>
      <c r="I13" s="79"/>
    </row>
    <row r="14" spans="1:9">
      <c r="A14" s="4"/>
      <c r="B14" s="433"/>
      <c r="C14" s="434"/>
      <c r="D14" s="435"/>
      <c r="E14" s="4"/>
      <c r="F14" s="170"/>
      <c r="G14" s="73"/>
      <c r="H14" s="6">
        <f t="shared" si="0"/>
        <v>0</v>
      </c>
      <c r="I14" s="79"/>
    </row>
    <row r="15" spans="1:9">
      <c r="A15" s="4"/>
      <c r="B15" s="433"/>
      <c r="C15" s="434"/>
      <c r="D15" s="435"/>
      <c r="E15" s="4"/>
      <c r="F15" s="170"/>
      <c r="G15" s="73"/>
      <c r="H15" s="6">
        <f t="shared" si="0"/>
        <v>0</v>
      </c>
      <c r="I15" s="79"/>
    </row>
    <row r="16" spans="1:9">
      <c r="A16" s="4"/>
      <c r="B16" s="436"/>
      <c r="C16" s="437"/>
      <c r="D16" s="438"/>
      <c r="E16" s="5"/>
      <c r="F16" s="170"/>
      <c r="G16" s="73"/>
      <c r="H16" s="6">
        <f t="shared" si="0"/>
        <v>0</v>
      </c>
      <c r="I16" s="79"/>
    </row>
    <row r="17" spans="1:9" ht="15.75">
      <c r="A17" s="37" t="s">
        <v>389</v>
      </c>
      <c r="B17" s="9"/>
      <c r="C17" s="38"/>
      <c r="D17" s="38"/>
      <c r="E17" s="38"/>
      <c r="F17" s="9"/>
      <c r="G17" s="9"/>
      <c r="H17" s="87">
        <f>SUM(H11:H16)</f>
        <v>0</v>
      </c>
      <c r="I17" s="79"/>
    </row>
    <row r="18" spans="1:9">
      <c r="A18" s="8"/>
      <c r="B18" s="9"/>
      <c r="C18" s="9"/>
      <c r="D18" s="9"/>
      <c r="E18" s="9"/>
      <c r="F18" s="9"/>
      <c r="G18" s="9"/>
      <c r="H18" s="10"/>
      <c r="I18" s="79"/>
    </row>
    <row r="19" spans="1:9" ht="15.75">
      <c r="A19" s="428" t="s">
        <v>6</v>
      </c>
      <c r="B19" s="429"/>
      <c r="C19" s="9"/>
      <c r="D19" s="9"/>
      <c r="E19" s="9"/>
      <c r="F19" s="9"/>
      <c r="G19" s="9"/>
      <c r="H19" s="10"/>
      <c r="I19" s="79"/>
    </row>
    <row r="20" spans="1:9" ht="15.75">
      <c r="A20" s="40" t="s">
        <v>385</v>
      </c>
      <c r="B20" s="430" t="s">
        <v>386</v>
      </c>
      <c r="C20" s="431"/>
      <c r="D20" s="32" t="s">
        <v>86</v>
      </c>
      <c r="E20" s="32" t="s">
        <v>390</v>
      </c>
      <c r="F20" s="32" t="s">
        <v>391</v>
      </c>
      <c r="G20" s="32" t="s">
        <v>392</v>
      </c>
      <c r="H20" s="33" t="s">
        <v>393</v>
      </c>
      <c r="I20" s="79"/>
    </row>
    <row r="21" spans="1:9">
      <c r="A21" s="4"/>
      <c r="B21" s="455" t="s">
        <v>396</v>
      </c>
      <c r="C21" s="435"/>
      <c r="D21" s="73">
        <v>0</v>
      </c>
      <c r="E21" s="4" t="s">
        <v>397</v>
      </c>
      <c r="F21" s="170">
        <f>'1.15'!F21</f>
        <v>491355.26262931031</v>
      </c>
      <c r="G21" s="73">
        <v>15</v>
      </c>
      <c r="H21" s="92">
        <f>(D21*F21)/G21</f>
        <v>0</v>
      </c>
      <c r="I21" s="81"/>
    </row>
    <row r="22" spans="1:9">
      <c r="A22" s="4"/>
      <c r="B22" s="455" t="s">
        <v>398</v>
      </c>
      <c r="C22" s="435"/>
      <c r="D22" s="73">
        <v>0</v>
      </c>
      <c r="E22" s="4" t="s">
        <v>397</v>
      </c>
      <c r="F22" s="170">
        <f>'1.15'!F22</f>
        <v>491355.26262931031</v>
      </c>
      <c r="G22" s="73">
        <v>15</v>
      </c>
      <c r="H22" s="92">
        <f t="shared" ref="H22:H33" si="1">(D22*F22)/G22</f>
        <v>0</v>
      </c>
      <c r="I22" s="81"/>
    </row>
    <row r="23" spans="1:9">
      <c r="A23" s="4"/>
      <c r="B23" s="455" t="s">
        <v>399</v>
      </c>
      <c r="C23" s="435"/>
      <c r="D23" s="73">
        <v>0</v>
      </c>
      <c r="E23" s="4" t="s">
        <v>397</v>
      </c>
      <c r="F23" s="170">
        <f>'1.15'!F23</f>
        <v>316219.23517241376</v>
      </c>
      <c r="G23" s="73">
        <v>5</v>
      </c>
      <c r="H23" s="92">
        <f t="shared" si="1"/>
        <v>0</v>
      </c>
      <c r="I23" s="81"/>
    </row>
    <row r="24" spans="1:9">
      <c r="A24" s="4"/>
      <c r="B24" s="455" t="s">
        <v>400</v>
      </c>
      <c r="C24" s="435"/>
      <c r="D24" s="73">
        <v>1</v>
      </c>
      <c r="E24" s="4" t="s">
        <v>397</v>
      </c>
      <c r="F24" s="170">
        <f>'1.15'!F24</f>
        <v>301624.55599137931</v>
      </c>
      <c r="G24" s="73">
        <v>15</v>
      </c>
      <c r="H24" s="92">
        <f t="shared" si="1"/>
        <v>20108.303732758621</v>
      </c>
      <c r="I24" s="81"/>
    </row>
    <row r="25" spans="1:9">
      <c r="A25" s="4"/>
      <c r="B25" s="455" t="s">
        <v>401</v>
      </c>
      <c r="C25" s="435"/>
      <c r="D25" s="73">
        <v>0</v>
      </c>
      <c r="E25" s="4" t="s">
        <v>397</v>
      </c>
      <c r="F25" s="170">
        <f>'1.15'!F25</f>
        <v>257840.51844827583</v>
      </c>
      <c r="G25" s="73">
        <v>15</v>
      </c>
      <c r="H25" s="92">
        <f t="shared" si="1"/>
        <v>0</v>
      </c>
      <c r="I25" s="81"/>
    </row>
    <row r="26" spans="1:9">
      <c r="A26" s="4"/>
      <c r="B26" s="455" t="s">
        <v>402</v>
      </c>
      <c r="C26" s="435"/>
      <c r="D26" s="73">
        <v>2</v>
      </c>
      <c r="E26" s="4" t="s">
        <v>397</v>
      </c>
      <c r="F26" s="170">
        <f>'1.15'!F26</f>
        <v>199461.84262931033</v>
      </c>
      <c r="G26" s="73">
        <v>15</v>
      </c>
      <c r="H26" s="92">
        <f t="shared" si="1"/>
        <v>26594.912350574708</v>
      </c>
      <c r="I26" s="81"/>
    </row>
    <row r="27" spans="1:9">
      <c r="A27" s="4"/>
      <c r="B27" s="455" t="s">
        <v>403</v>
      </c>
      <c r="C27" s="435"/>
      <c r="D27" s="73">
        <v>2</v>
      </c>
      <c r="E27" s="4" t="s">
        <v>397</v>
      </c>
      <c r="F27" s="170">
        <f>'1.15'!F27</f>
        <v>81158.643620689661</v>
      </c>
      <c r="G27" s="73">
        <v>15</v>
      </c>
      <c r="H27" s="92">
        <f t="shared" si="1"/>
        <v>10821.152482758622</v>
      </c>
      <c r="I27" s="81"/>
    </row>
    <row r="28" spans="1:9">
      <c r="A28" s="4"/>
      <c r="B28" s="455" t="s">
        <v>404</v>
      </c>
      <c r="C28" s="435"/>
      <c r="D28" s="73">
        <v>2</v>
      </c>
      <c r="E28" s="4" t="s">
        <v>397</v>
      </c>
      <c r="F28" s="170">
        <f>'1.15'!F28</f>
        <v>184867.16344827582</v>
      </c>
      <c r="G28" s="73">
        <v>15</v>
      </c>
      <c r="H28" s="92">
        <f t="shared" si="1"/>
        <v>24648.955126436776</v>
      </c>
      <c r="I28" s="81"/>
    </row>
    <row r="29" spans="1:9">
      <c r="A29" s="4"/>
      <c r="B29" s="455" t="s">
        <v>405</v>
      </c>
      <c r="C29" s="435"/>
      <c r="D29" s="73">
        <v>0</v>
      </c>
      <c r="E29" s="4" t="s">
        <v>397</v>
      </c>
      <c r="F29" s="170">
        <f>'1.15'!F29</f>
        <v>117645.32112068964</v>
      </c>
      <c r="G29" s="73">
        <v>13</v>
      </c>
      <c r="H29" s="92">
        <f t="shared" si="1"/>
        <v>0</v>
      </c>
      <c r="I29" s="81"/>
    </row>
    <row r="30" spans="1:9">
      <c r="A30" s="4"/>
      <c r="B30" s="455" t="s">
        <v>406</v>
      </c>
      <c r="C30" s="435"/>
      <c r="D30" s="73">
        <v>0</v>
      </c>
      <c r="E30" s="4" t="s">
        <v>397</v>
      </c>
      <c r="F30" s="170">
        <f>'1.15'!F30</f>
        <v>184867.16344827582</v>
      </c>
      <c r="G30" s="73">
        <v>13</v>
      </c>
      <c r="H30" s="92">
        <f t="shared" si="1"/>
        <v>0</v>
      </c>
      <c r="I30" s="81"/>
    </row>
    <row r="31" spans="1:9">
      <c r="A31" s="4"/>
      <c r="B31" s="455" t="s">
        <v>407</v>
      </c>
      <c r="C31" s="435"/>
      <c r="D31" s="73">
        <v>0</v>
      </c>
      <c r="E31" s="4" t="s">
        <v>397</v>
      </c>
      <c r="F31" s="170">
        <f>'1.15'!F31</f>
        <v>103050.68284482758</v>
      </c>
      <c r="G31" s="73">
        <v>15</v>
      </c>
      <c r="H31" s="92">
        <f t="shared" si="1"/>
        <v>0</v>
      </c>
      <c r="I31" s="81"/>
    </row>
    <row r="32" spans="1:9">
      <c r="A32" s="4"/>
      <c r="B32" s="455" t="s">
        <v>408</v>
      </c>
      <c r="C32" s="435"/>
      <c r="D32" s="73">
        <v>1</v>
      </c>
      <c r="E32" s="4" t="s">
        <v>397</v>
      </c>
      <c r="F32" s="170">
        <f>'1.15'!F32</f>
        <v>177569.84431034481</v>
      </c>
      <c r="G32" s="73">
        <v>13</v>
      </c>
      <c r="H32" s="92">
        <f t="shared" si="1"/>
        <v>13659.218793103446</v>
      </c>
      <c r="I32" s="81"/>
    </row>
    <row r="33" spans="1:9">
      <c r="A33" s="4"/>
      <c r="B33" s="455" t="s">
        <v>409</v>
      </c>
      <c r="C33" s="435"/>
      <c r="D33" s="74">
        <v>0</v>
      </c>
      <c r="E33" s="43" t="s">
        <v>397</v>
      </c>
      <c r="F33" s="170">
        <f>'1.15'!F33</f>
        <v>117646.13922413792</v>
      </c>
      <c r="G33" s="73">
        <v>15</v>
      </c>
      <c r="H33" s="92">
        <f t="shared" si="1"/>
        <v>0</v>
      </c>
      <c r="I33" s="81"/>
    </row>
    <row r="34" spans="1:9" ht="15.75">
      <c r="A34" s="45" t="s">
        <v>410</v>
      </c>
      <c r="B34" s="9"/>
      <c r="C34" s="9"/>
      <c r="D34" s="9"/>
      <c r="E34" s="9"/>
      <c r="F34" s="9"/>
      <c r="G34" s="9"/>
      <c r="H34" s="87">
        <f>SUM(H21:H33)</f>
        <v>95832.542485632177</v>
      </c>
      <c r="I34" s="79"/>
    </row>
    <row r="35" spans="1:9">
      <c r="A35" s="8"/>
      <c r="B35" s="9"/>
      <c r="C35" s="9"/>
      <c r="D35" s="9"/>
      <c r="E35" s="9"/>
      <c r="F35" s="9"/>
      <c r="G35" s="9"/>
      <c r="H35" s="10"/>
      <c r="I35" s="79"/>
    </row>
    <row r="36" spans="1:9" ht="15.75">
      <c r="A36" s="428" t="s">
        <v>7</v>
      </c>
      <c r="B36" s="429"/>
      <c r="C36" s="9"/>
      <c r="D36" s="9"/>
      <c r="E36" s="9"/>
      <c r="F36" s="9"/>
      <c r="G36" s="9"/>
      <c r="H36" s="10"/>
      <c r="I36" s="79"/>
    </row>
    <row r="37" spans="1:9" ht="15.75">
      <c r="A37" s="40" t="s">
        <v>385</v>
      </c>
      <c r="B37" s="430" t="s">
        <v>386</v>
      </c>
      <c r="C37" s="431"/>
      <c r="D37" s="32" t="s">
        <v>86</v>
      </c>
      <c r="E37" s="32" t="s">
        <v>390</v>
      </c>
      <c r="F37" s="32" t="s">
        <v>411</v>
      </c>
      <c r="G37" s="32" t="s">
        <v>393</v>
      </c>
      <c r="H37" s="33" t="s">
        <v>412</v>
      </c>
      <c r="I37" s="79"/>
    </row>
    <row r="38" spans="1:9" ht="15.75">
      <c r="A38" s="46">
        <v>1</v>
      </c>
      <c r="B38" s="455" t="s">
        <v>413</v>
      </c>
      <c r="C38" s="435"/>
      <c r="D38" s="73">
        <v>1</v>
      </c>
      <c r="E38" s="47" t="s">
        <v>397</v>
      </c>
      <c r="F38" s="73">
        <v>15</v>
      </c>
      <c r="G38" s="170">
        <v>69701.16508838383</v>
      </c>
      <c r="H38" s="91">
        <f>(D38*G38)/F38</f>
        <v>4646.7443392255891</v>
      </c>
      <c r="I38" s="81"/>
    </row>
    <row r="39" spans="1:9" ht="15.75">
      <c r="A39" s="46">
        <v>2</v>
      </c>
      <c r="B39" s="455" t="s">
        <v>414</v>
      </c>
      <c r="C39" s="435"/>
      <c r="D39" s="73">
        <v>0</v>
      </c>
      <c r="E39" s="47" t="s">
        <v>397</v>
      </c>
      <c r="F39" s="73">
        <v>1</v>
      </c>
      <c r="G39" s="170">
        <v>2500000</v>
      </c>
      <c r="H39" s="91">
        <f t="shared" ref="H39:H50" si="2">(D39*G39)/F39</f>
        <v>0</v>
      </c>
      <c r="I39" s="81"/>
    </row>
    <row r="40" spans="1:9" ht="15.75">
      <c r="A40" s="46">
        <v>3</v>
      </c>
      <c r="B40" s="455" t="s">
        <v>415</v>
      </c>
      <c r="C40" s="435"/>
      <c r="D40" s="73">
        <v>0</v>
      </c>
      <c r="E40" s="47" t="s">
        <v>397</v>
      </c>
      <c r="F40" s="73">
        <v>15</v>
      </c>
      <c r="G40" s="170">
        <v>55509.259259259248</v>
      </c>
      <c r="H40" s="91">
        <f t="shared" si="2"/>
        <v>0</v>
      </c>
      <c r="I40" s="81"/>
    </row>
    <row r="41" spans="1:9" ht="15.75">
      <c r="A41" s="46">
        <v>4</v>
      </c>
      <c r="B41" s="455" t="s">
        <v>416</v>
      </c>
      <c r="C41" s="435"/>
      <c r="D41" s="73">
        <v>0</v>
      </c>
      <c r="E41" s="47" t="s">
        <v>397</v>
      </c>
      <c r="F41" s="73">
        <v>13</v>
      </c>
      <c r="G41" s="170">
        <v>1000000</v>
      </c>
      <c r="H41" s="91">
        <f t="shared" si="2"/>
        <v>0</v>
      </c>
      <c r="I41" s="81"/>
    </row>
    <row r="42" spans="1:9" ht="15.75">
      <c r="A42" s="46">
        <v>5</v>
      </c>
      <c r="B42" s="455" t="s">
        <v>417</v>
      </c>
      <c r="C42" s="435"/>
      <c r="D42" s="73">
        <v>0</v>
      </c>
      <c r="E42" s="47" t="s">
        <v>397</v>
      </c>
      <c r="F42" s="73">
        <v>15</v>
      </c>
      <c r="G42" s="170">
        <v>120000</v>
      </c>
      <c r="H42" s="91">
        <f t="shared" si="2"/>
        <v>0</v>
      </c>
      <c r="I42" s="81"/>
    </row>
    <row r="43" spans="1:9" ht="15.75">
      <c r="A43" s="46">
        <v>6</v>
      </c>
      <c r="B43" s="455" t="s">
        <v>418</v>
      </c>
      <c r="C43" s="435"/>
      <c r="D43" s="73">
        <v>0</v>
      </c>
      <c r="E43" s="47" t="s">
        <v>419</v>
      </c>
      <c r="F43" s="73">
        <v>15</v>
      </c>
      <c r="G43" s="170">
        <v>28500</v>
      </c>
      <c r="H43" s="91">
        <f t="shared" si="2"/>
        <v>0</v>
      </c>
      <c r="I43" s="81"/>
    </row>
    <row r="44" spans="1:9" ht="15.75">
      <c r="A44" s="46">
        <v>7</v>
      </c>
      <c r="B44" s="455" t="s">
        <v>420</v>
      </c>
      <c r="C44" s="435"/>
      <c r="D44" s="73">
        <v>0</v>
      </c>
      <c r="E44" s="47" t="s">
        <v>421</v>
      </c>
      <c r="F44" s="73">
        <v>1</v>
      </c>
      <c r="G44" s="170">
        <v>464100</v>
      </c>
      <c r="H44" s="91">
        <f t="shared" si="2"/>
        <v>0</v>
      </c>
      <c r="I44" s="81"/>
    </row>
    <row r="45" spans="1:9" ht="15.75">
      <c r="A45" s="46">
        <v>8</v>
      </c>
      <c r="B45" s="455" t="s">
        <v>422</v>
      </c>
      <c r="C45" s="435"/>
      <c r="D45" s="73">
        <v>0</v>
      </c>
      <c r="E45" s="47" t="s">
        <v>423</v>
      </c>
      <c r="F45" s="73">
        <v>1</v>
      </c>
      <c r="G45" s="170">
        <v>952380.95238095231</v>
      </c>
      <c r="H45" s="91">
        <f t="shared" si="2"/>
        <v>0</v>
      </c>
      <c r="I45" s="81"/>
    </row>
    <row r="46" spans="1:9" ht="15.75">
      <c r="A46" s="46">
        <v>9</v>
      </c>
      <c r="B46" s="455" t="s">
        <v>424</v>
      </c>
      <c r="C46" s="435"/>
      <c r="D46" s="73">
        <v>0</v>
      </c>
      <c r="E46" s="47" t="s">
        <v>423</v>
      </c>
      <c r="F46" s="73">
        <v>1</v>
      </c>
      <c r="G46" s="170">
        <v>2700000</v>
      </c>
      <c r="H46" s="91">
        <f t="shared" si="2"/>
        <v>0</v>
      </c>
      <c r="I46" s="81"/>
    </row>
    <row r="47" spans="1:9" ht="15.75">
      <c r="A47" s="46">
        <v>10</v>
      </c>
      <c r="B47" s="455" t="s">
        <v>425</v>
      </c>
      <c r="C47" s="435"/>
      <c r="D47" s="73">
        <v>0</v>
      </c>
      <c r="E47" s="47" t="s">
        <v>423</v>
      </c>
      <c r="F47" s="73">
        <v>2</v>
      </c>
      <c r="G47" s="170">
        <v>3800000</v>
      </c>
      <c r="H47" s="91">
        <f t="shared" si="2"/>
        <v>0</v>
      </c>
      <c r="I47" s="81"/>
    </row>
    <row r="48" spans="1:9" ht="15.75">
      <c r="A48" s="46">
        <v>11</v>
      </c>
      <c r="B48" s="455" t="s">
        <v>426</v>
      </c>
      <c r="C48" s="435"/>
      <c r="D48" s="73">
        <v>0</v>
      </c>
      <c r="E48" s="47" t="s">
        <v>423</v>
      </c>
      <c r="F48" s="73">
        <v>15</v>
      </c>
      <c r="G48" s="170">
        <v>3200000</v>
      </c>
      <c r="H48" s="91">
        <f t="shared" si="2"/>
        <v>0</v>
      </c>
      <c r="I48" s="81"/>
    </row>
    <row r="49" spans="1:9" ht="15.75">
      <c r="A49" s="46">
        <v>12</v>
      </c>
      <c r="B49" s="455" t="s">
        <v>427</v>
      </c>
      <c r="C49" s="435"/>
      <c r="D49" s="73">
        <v>0</v>
      </c>
      <c r="E49" s="47" t="s">
        <v>423</v>
      </c>
      <c r="F49" s="73">
        <v>2</v>
      </c>
      <c r="G49" s="170">
        <v>2600000</v>
      </c>
      <c r="H49" s="91">
        <f t="shared" si="2"/>
        <v>0</v>
      </c>
      <c r="I49" s="81"/>
    </row>
    <row r="50" spans="1:9" ht="15.75">
      <c r="A50" s="50">
        <v>13</v>
      </c>
      <c r="B50" s="455" t="s">
        <v>428</v>
      </c>
      <c r="C50" s="435"/>
      <c r="D50" s="73">
        <v>0</v>
      </c>
      <c r="E50" s="51" t="s">
        <v>397</v>
      </c>
      <c r="F50" s="73">
        <v>1</v>
      </c>
      <c r="G50" s="170">
        <v>4500000</v>
      </c>
      <c r="H50" s="91">
        <f t="shared" si="2"/>
        <v>0</v>
      </c>
      <c r="I50" s="81"/>
    </row>
    <row r="51" spans="1:9" ht="15.75">
      <c r="A51" s="53" t="s">
        <v>429</v>
      </c>
      <c r="B51" s="9"/>
      <c r="C51" s="38"/>
      <c r="D51" s="38"/>
      <c r="E51" s="38"/>
      <c r="F51" s="9"/>
      <c r="G51" s="9"/>
      <c r="H51" s="88">
        <f>SUM(H38:H50)</f>
        <v>4646.7443392255891</v>
      </c>
      <c r="I51" s="81"/>
    </row>
    <row r="52" spans="1:9">
      <c r="A52" s="8"/>
      <c r="B52" s="9"/>
      <c r="C52" s="9"/>
      <c r="D52" s="54"/>
      <c r="E52" s="54"/>
      <c r="F52" s="54"/>
      <c r="G52" s="54"/>
      <c r="H52" s="10"/>
      <c r="I52" s="79"/>
    </row>
    <row r="53" spans="1:9" ht="15.75">
      <c r="A53" s="428" t="s">
        <v>8</v>
      </c>
      <c r="B53" s="429"/>
      <c r="C53" s="9"/>
      <c r="D53" s="54"/>
      <c r="E53" s="54"/>
      <c r="F53" s="54"/>
      <c r="G53" s="54"/>
      <c r="H53" s="10"/>
      <c r="I53" s="79"/>
    </row>
    <row r="54" spans="1:9" ht="15.75">
      <c r="A54" s="40" t="s">
        <v>385</v>
      </c>
      <c r="B54" s="430" t="s">
        <v>386</v>
      </c>
      <c r="C54" s="431"/>
      <c r="D54" s="55" t="s">
        <v>390</v>
      </c>
      <c r="E54" s="55" t="s">
        <v>86</v>
      </c>
      <c r="F54" s="55" t="s">
        <v>430</v>
      </c>
      <c r="G54" s="55" t="s">
        <v>431</v>
      </c>
      <c r="H54" s="33" t="s">
        <v>393</v>
      </c>
      <c r="I54" s="79"/>
    </row>
    <row r="55" spans="1:9" ht="15.75">
      <c r="A55" s="46">
        <v>1</v>
      </c>
      <c r="B55" s="422" t="s">
        <v>432</v>
      </c>
      <c r="C55" s="423"/>
      <c r="D55" s="56" t="s">
        <v>397</v>
      </c>
      <c r="E55" s="73">
        <v>0</v>
      </c>
      <c r="F55" s="170">
        <v>210000</v>
      </c>
      <c r="G55" s="73">
        <v>1</v>
      </c>
      <c r="H55" s="92">
        <f>(E55*F55)/G55</f>
        <v>0</v>
      </c>
      <c r="I55" s="81"/>
    </row>
    <row r="56" spans="1:9" ht="15.75">
      <c r="A56" s="46">
        <v>2</v>
      </c>
      <c r="B56" s="422" t="s">
        <v>433</v>
      </c>
      <c r="C56" s="423"/>
      <c r="D56" s="57" t="s">
        <v>434</v>
      </c>
      <c r="E56" s="73">
        <v>0</v>
      </c>
      <c r="F56" s="170">
        <v>410150.85714285716</v>
      </c>
      <c r="G56" s="73">
        <v>1</v>
      </c>
      <c r="H56" s="92">
        <f t="shared" ref="H56:H57" si="3">(E56*F56)/G56</f>
        <v>0</v>
      </c>
      <c r="I56" s="81"/>
    </row>
    <row r="57" spans="1:9" ht="15.75">
      <c r="A57" s="50">
        <v>3</v>
      </c>
      <c r="B57" s="424" t="s">
        <v>435</v>
      </c>
      <c r="C57" s="425"/>
      <c r="D57" s="58" t="s">
        <v>434</v>
      </c>
      <c r="E57" s="73">
        <v>0</v>
      </c>
      <c r="F57" s="170">
        <v>500000</v>
      </c>
      <c r="G57" s="73">
        <v>15</v>
      </c>
      <c r="H57" s="92">
        <f t="shared" si="3"/>
        <v>0</v>
      </c>
      <c r="I57" s="81"/>
    </row>
    <row r="58" spans="1:9" ht="15.75">
      <c r="A58" s="45" t="s">
        <v>436</v>
      </c>
      <c r="B58" s="9"/>
      <c r="C58" s="38"/>
      <c r="D58" s="38"/>
      <c r="E58" s="38"/>
      <c r="F58" s="9"/>
      <c r="G58" s="9"/>
      <c r="H58" s="87">
        <f>SUM(H55:H57)</f>
        <v>0</v>
      </c>
      <c r="I58" s="79"/>
    </row>
    <row r="59" spans="1:9">
      <c r="A59" s="59"/>
      <c r="B59" s="9"/>
      <c r="C59" s="9"/>
      <c r="D59" s="9"/>
      <c r="E59" s="38"/>
      <c r="F59" s="9"/>
      <c r="G59" s="9"/>
      <c r="H59" s="10"/>
      <c r="I59" s="79"/>
    </row>
    <row r="60" spans="1:9" ht="15.75">
      <c r="A60" s="428" t="s">
        <v>9</v>
      </c>
      <c r="B60" s="429"/>
      <c r="C60" s="60"/>
      <c r="D60" s="61"/>
      <c r="E60" s="62"/>
      <c r="F60" s="63"/>
      <c r="G60" s="64"/>
      <c r="H60" s="10"/>
      <c r="I60" s="79"/>
    </row>
    <row r="61" spans="1:9" ht="15.75">
      <c r="A61" s="40" t="s">
        <v>385</v>
      </c>
      <c r="B61" s="430" t="s">
        <v>386</v>
      </c>
      <c r="C61" s="431"/>
      <c r="D61" s="55" t="s">
        <v>86</v>
      </c>
      <c r="E61" s="55" t="s">
        <v>390</v>
      </c>
      <c r="F61" s="55" t="s">
        <v>431</v>
      </c>
      <c r="G61" s="55" t="s">
        <v>430</v>
      </c>
      <c r="H61" s="33" t="s">
        <v>393</v>
      </c>
      <c r="I61" s="79"/>
    </row>
    <row r="62" spans="1:9" ht="15.75">
      <c r="A62" s="46">
        <v>1</v>
      </c>
      <c r="B62" s="422" t="s">
        <v>437</v>
      </c>
      <c r="C62" s="423"/>
      <c r="D62" s="73">
        <v>0</v>
      </c>
      <c r="E62" s="47" t="s">
        <v>423</v>
      </c>
      <c r="F62" s="73">
        <v>15</v>
      </c>
      <c r="G62" s="170">
        <v>70000</v>
      </c>
      <c r="H62" s="91">
        <f>(D62*G62)/F62</f>
        <v>0</v>
      </c>
      <c r="I62" s="79"/>
    </row>
    <row r="63" spans="1:9" ht="15.75">
      <c r="A63" s="46">
        <v>2</v>
      </c>
      <c r="B63" s="422" t="s">
        <v>438</v>
      </c>
      <c r="C63" s="423"/>
      <c r="D63" s="73">
        <v>0</v>
      </c>
      <c r="E63" s="47" t="s">
        <v>423</v>
      </c>
      <c r="F63" s="73">
        <v>13</v>
      </c>
      <c r="G63" s="170">
        <v>45000</v>
      </c>
      <c r="H63" s="91">
        <f t="shared" ref="H63:H64" si="4">(D63*G63)/F63</f>
        <v>0</v>
      </c>
      <c r="I63" s="79"/>
    </row>
    <row r="64" spans="1:9" ht="15.75">
      <c r="A64" s="50">
        <v>3</v>
      </c>
      <c r="B64" s="424" t="s">
        <v>439</v>
      </c>
      <c r="C64" s="425"/>
      <c r="D64" s="73">
        <v>0</v>
      </c>
      <c r="E64" s="51" t="s">
        <v>423</v>
      </c>
      <c r="F64" s="73">
        <v>13</v>
      </c>
      <c r="G64" s="170">
        <v>20000</v>
      </c>
      <c r="H64" s="91">
        <f t="shared" si="4"/>
        <v>0</v>
      </c>
      <c r="I64" s="79"/>
    </row>
    <row r="65" spans="1:9" ht="15.75">
      <c r="A65" s="45" t="s">
        <v>440</v>
      </c>
      <c r="B65" s="9"/>
      <c r="C65" s="38"/>
      <c r="D65" s="54"/>
      <c r="E65" s="54"/>
      <c r="F65" s="54"/>
      <c r="G65" s="54"/>
      <c r="H65" s="87">
        <f>SUM(H62:H64)</f>
        <v>0</v>
      </c>
      <c r="I65" s="79"/>
    </row>
    <row r="66" spans="1:9">
      <c r="A66" s="59"/>
      <c r="B66" s="9"/>
      <c r="C66" s="9"/>
      <c r="D66" s="9"/>
      <c r="E66" s="65"/>
      <c r="F66" s="9"/>
      <c r="G66" s="9"/>
      <c r="H66" s="10"/>
      <c r="I66" s="79"/>
    </row>
    <row r="67" spans="1:9" ht="15.75">
      <c r="A67" s="66" t="s">
        <v>441</v>
      </c>
      <c r="B67" s="9"/>
      <c r="C67" s="9"/>
      <c r="D67" s="9"/>
      <c r="E67" s="9"/>
      <c r="F67" s="9"/>
      <c r="G67" s="9"/>
      <c r="H67" s="86">
        <f>SUM(H65,H58,H51,H34,H17)</f>
        <v>100479.28682485777</v>
      </c>
      <c r="I67" s="79"/>
    </row>
    <row r="68" spans="1:9">
      <c r="A68" s="8"/>
      <c r="B68" s="9"/>
      <c r="C68" s="9"/>
      <c r="D68" s="9"/>
      <c r="E68" s="9"/>
      <c r="F68" s="9"/>
      <c r="G68" s="9"/>
      <c r="H68" s="10"/>
      <c r="I68" s="79"/>
    </row>
    <row r="69" spans="1:9" ht="15.75">
      <c r="A69" s="67" t="s">
        <v>442</v>
      </c>
      <c r="B69" s="25"/>
      <c r="C69" s="68">
        <v>0</v>
      </c>
      <c r="D69" s="25"/>
      <c r="E69" s="25"/>
      <c r="F69" s="25"/>
      <c r="G69" s="25"/>
      <c r="H69" s="69">
        <v>0</v>
      </c>
      <c r="I69" s="79"/>
    </row>
    <row r="70" spans="1:9" ht="15.75">
      <c r="A70" s="70" t="s">
        <v>443</v>
      </c>
      <c r="B70" s="28"/>
      <c r="C70" s="71">
        <v>0</v>
      </c>
      <c r="D70" s="28"/>
      <c r="E70" s="28"/>
      <c r="F70" s="28"/>
      <c r="G70" s="28"/>
      <c r="H70" s="72">
        <v>0</v>
      </c>
      <c r="I70" s="79"/>
    </row>
    <row r="71" spans="1:9">
      <c r="A71" s="8"/>
      <c r="B71" s="9"/>
      <c r="C71" s="9"/>
      <c r="D71" s="9"/>
      <c r="E71" s="9"/>
      <c r="F71" s="9"/>
      <c r="G71" s="9"/>
      <c r="H71" s="10"/>
      <c r="I71" s="79"/>
    </row>
    <row r="72" spans="1:9" ht="15.75">
      <c r="A72" s="59" t="s">
        <v>444</v>
      </c>
      <c r="B72" s="9"/>
      <c r="C72" s="9"/>
      <c r="D72" s="9"/>
      <c r="E72" s="9"/>
      <c r="F72" s="9"/>
      <c r="G72" s="9"/>
      <c r="H72" s="39">
        <v>0</v>
      </c>
      <c r="I72" s="79"/>
    </row>
    <row r="73" spans="1:9">
      <c r="A73" s="24"/>
      <c r="B73" s="25"/>
      <c r="C73" s="25"/>
      <c r="D73" s="25"/>
      <c r="E73" s="25"/>
      <c r="F73" s="25"/>
      <c r="G73" s="25"/>
      <c r="H73" s="26"/>
      <c r="I73" s="79"/>
    </row>
    <row r="74" spans="1:9">
      <c r="A74" s="79"/>
      <c r="B74" s="79"/>
      <c r="C74" s="79"/>
      <c r="D74" s="79"/>
      <c r="E74" s="79"/>
      <c r="F74" s="79"/>
      <c r="G74" s="79"/>
      <c r="H74" s="79"/>
      <c r="I74" s="79"/>
    </row>
  </sheetData>
  <mergeCells count="50">
    <mergeCell ref="B63:C63"/>
    <mergeCell ref="B64:C64"/>
    <mergeCell ref="B55:C55"/>
    <mergeCell ref="B56:C56"/>
    <mergeCell ref="B57:C57"/>
    <mergeCell ref="A60:B60"/>
    <mergeCell ref="B61:C61"/>
    <mergeCell ref="B62:C62"/>
    <mergeCell ref="B54:C54"/>
    <mergeCell ref="B41:C41"/>
    <mergeCell ref="B42:C42"/>
    <mergeCell ref="B43:C43"/>
    <mergeCell ref="B44:C44"/>
    <mergeCell ref="B45:C45"/>
    <mergeCell ref="B46:C46"/>
    <mergeCell ref="B47:C47"/>
    <mergeCell ref="B48:C48"/>
    <mergeCell ref="B49:C49"/>
    <mergeCell ref="B50:C50"/>
    <mergeCell ref="A53:B53"/>
    <mergeCell ref="B40:C40"/>
    <mergeCell ref="B27:C27"/>
    <mergeCell ref="B28:C28"/>
    <mergeCell ref="B29:C29"/>
    <mergeCell ref="B30:C30"/>
    <mergeCell ref="B31:C31"/>
    <mergeCell ref="B32:C32"/>
    <mergeCell ref="B33:C33"/>
    <mergeCell ref="A36:B36"/>
    <mergeCell ref="B37:C37"/>
    <mergeCell ref="B38:C38"/>
    <mergeCell ref="B39:C39"/>
    <mergeCell ref="B26:C26"/>
    <mergeCell ref="B13:D13"/>
    <mergeCell ref="B14:D14"/>
    <mergeCell ref="B15:D15"/>
    <mergeCell ref="B16:D16"/>
    <mergeCell ref="A19:B19"/>
    <mergeCell ref="B20:C20"/>
    <mergeCell ref="B21:C21"/>
    <mergeCell ref="B22:C22"/>
    <mergeCell ref="B23:C23"/>
    <mergeCell ref="B24:C24"/>
    <mergeCell ref="B25:C25"/>
    <mergeCell ref="B12:D12"/>
    <mergeCell ref="A1:H1"/>
    <mergeCell ref="A2:H2"/>
    <mergeCell ref="B6:G6"/>
    <mergeCell ref="B10:D10"/>
    <mergeCell ref="B11:D11"/>
  </mergeCells>
  <conditionalFormatting sqref="B55:B57 B62:B64">
    <cfRule type="expression" dxfId="125" priority="1">
      <formula>H55&gt;0</formula>
    </cfRule>
  </conditionalFormatting>
  <conditionalFormatting sqref="C55:C57 C62:C64">
    <cfRule type="expression" dxfId="124" priority="2">
      <formula>#REF!&gt;0</formula>
    </cfRule>
  </conditionalFormatting>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0">
    <tabColor rgb="FF00B050"/>
  </sheetPr>
  <dimension ref="A1:I75"/>
  <sheetViews>
    <sheetView topLeftCell="A19" workbookViewId="0">
      <selection activeCell="K17" sqref="K17"/>
    </sheetView>
  </sheetViews>
  <sheetFormatPr baseColWidth="10" defaultColWidth="11.42578125" defaultRowHeight="15"/>
  <cols>
    <col min="2" max="2" width="20.28515625" customWidth="1"/>
    <col min="3" max="3" width="20.7109375" customWidth="1"/>
    <col min="6" max="6" width="29.42578125" customWidth="1"/>
    <col min="7" max="7" width="28.140625" customWidth="1"/>
    <col min="8" max="8" width="31.42578125" customWidth="1"/>
  </cols>
  <sheetData>
    <row r="1" spans="1:9" ht="16.5" thickTop="1">
      <c r="A1" s="441" t="s">
        <v>468</v>
      </c>
      <c r="B1" s="460"/>
      <c r="C1" s="460"/>
      <c r="D1" s="460"/>
      <c r="E1" s="460"/>
      <c r="F1" s="460"/>
      <c r="G1" s="460"/>
      <c r="H1" s="461"/>
      <c r="I1" s="79"/>
    </row>
    <row r="2" spans="1:9" ht="15.75">
      <c r="A2" s="444" t="s">
        <v>378</v>
      </c>
      <c r="B2" s="445"/>
      <c r="C2" s="445"/>
      <c r="D2" s="445"/>
      <c r="E2" s="445"/>
      <c r="F2" s="445"/>
      <c r="G2" s="445"/>
      <c r="H2" s="446"/>
      <c r="I2" s="79"/>
    </row>
    <row r="3" spans="1:9">
      <c r="A3" s="8"/>
      <c r="B3" s="9"/>
      <c r="C3" s="9"/>
      <c r="D3" s="9"/>
      <c r="E3" s="9"/>
      <c r="F3" s="9"/>
      <c r="G3" s="9"/>
      <c r="H3" s="10"/>
      <c r="I3" s="79"/>
    </row>
    <row r="4" spans="1:9" ht="15.75">
      <c r="A4" s="11" t="s">
        <v>379</v>
      </c>
      <c r="B4" s="12" t="s">
        <v>35</v>
      </c>
      <c r="C4" s="13"/>
      <c r="D4" s="14"/>
      <c r="E4" s="15" t="s">
        <v>380</v>
      </c>
      <c r="F4" s="16">
        <f>H67</f>
        <v>527904.54758119991</v>
      </c>
      <c r="G4" s="13" t="s">
        <v>381</v>
      </c>
      <c r="H4" s="17" t="s">
        <v>382</v>
      </c>
      <c r="I4" s="79"/>
    </row>
    <row r="5" spans="1:9" ht="15.75">
      <c r="A5" s="18"/>
      <c r="B5" s="19"/>
      <c r="C5" s="13"/>
      <c r="D5" s="20"/>
      <c r="E5" s="15"/>
      <c r="F5" s="21"/>
      <c r="G5" s="13"/>
      <c r="H5" s="22"/>
      <c r="I5" s="79"/>
    </row>
    <row r="6" spans="1:9" ht="15.75">
      <c r="A6" s="18" t="s">
        <v>383</v>
      </c>
      <c r="B6" s="447" t="str">
        <f>A1</f>
        <v>DESHINCADA DE POSTES 10, 12 Y 14 mts MT</v>
      </c>
      <c r="C6" s="447"/>
      <c r="D6" s="447"/>
      <c r="E6" s="447"/>
      <c r="F6" s="447"/>
      <c r="G6" s="447"/>
      <c r="H6" s="23" t="s">
        <v>469</v>
      </c>
      <c r="I6" s="79"/>
    </row>
    <row r="7" spans="1:9" ht="15.75" thickBot="1">
      <c r="A7" s="24"/>
      <c r="B7" s="25"/>
      <c r="C7" s="25"/>
      <c r="D7" s="25"/>
      <c r="E7" s="25"/>
      <c r="F7" s="25"/>
      <c r="G7" s="25"/>
      <c r="H7" s="26"/>
      <c r="I7" s="79"/>
    </row>
    <row r="8" spans="1:9" ht="15.75" thickTop="1">
      <c r="A8" s="27"/>
      <c r="B8" s="28"/>
      <c r="C8" s="28"/>
      <c r="D8" s="28"/>
      <c r="E8" s="28"/>
      <c r="F8" s="28"/>
      <c r="G8" s="28"/>
      <c r="H8" s="29"/>
      <c r="I8" s="79"/>
    </row>
    <row r="9" spans="1:9" ht="15.75">
      <c r="A9" s="30" t="s">
        <v>5</v>
      </c>
      <c r="B9" s="9"/>
      <c r="C9" s="9"/>
      <c r="D9" s="9"/>
      <c r="E9" s="9"/>
      <c r="F9" s="9"/>
      <c r="G9" s="9"/>
      <c r="H9" s="10"/>
      <c r="I9" s="79"/>
    </row>
    <row r="10" spans="1:9" ht="31.5">
      <c r="A10" s="31" t="s">
        <v>385</v>
      </c>
      <c r="B10" s="462" t="s">
        <v>386</v>
      </c>
      <c r="C10" s="463"/>
      <c r="D10" s="463"/>
      <c r="E10" s="32" t="s">
        <v>85</v>
      </c>
      <c r="F10" s="32" t="s">
        <v>387</v>
      </c>
      <c r="G10" s="32" t="s">
        <v>86</v>
      </c>
      <c r="H10" s="33" t="s">
        <v>388</v>
      </c>
      <c r="I10" s="80"/>
    </row>
    <row r="11" spans="1:9" ht="15.75">
      <c r="A11" s="165"/>
      <c r="B11" s="458"/>
      <c r="C11" s="459"/>
      <c r="D11" s="459"/>
      <c r="E11" s="4"/>
      <c r="F11" s="170"/>
      <c r="G11" s="73"/>
      <c r="H11" s="106">
        <f>F11*G11</f>
        <v>0</v>
      </c>
      <c r="I11" s="79"/>
    </row>
    <row r="12" spans="1:9" ht="15.75">
      <c r="A12" s="165"/>
      <c r="B12" s="458"/>
      <c r="C12" s="459"/>
      <c r="D12" s="459"/>
      <c r="E12" s="4"/>
      <c r="F12" s="170"/>
      <c r="G12" s="73"/>
      <c r="H12" s="106">
        <f t="shared" ref="H12:H16" si="0">F12*G12</f>
        <v>0</v>
      </c>
      <c r="I12" s="79"/>
    </row>
    <row r="13" spans="1:9" ht="15.75">
      <c r="A13" s="165"/>
      <c r="B13" s="458"/>
      <c r="C13" s="459"/>
      <c r="D13" s="459"/>
      <c r="E13" s="4"/>
      <c r="F13" s="170"/>
      <c r="G13" s="73"/>
      <c r="H13" s="106">
        <f t="shared" si="0"/>
        <v>0</v>
      </c>
      <c r="I13" s="79"/>
    </row>
    <row r="14" spans="1:9" ht="15.75">
      <c r="A14" s="166"/>
      <c r="B14" s="464"/>
      <c r="C14" s="459"/>
      <c r="D14" s="459"/>
      <c r="E14" s="4"/>
      <c r="F14" s="170"/>
      <c r="G14" s="73"/>
      <c r="H14" s="106">
        <f t="shared" si="0"/>
        <v>0</v>
      </c>
      <c r="I14" s="79"/>
    </row>
    <row r="15" spans="1:9" ht="15.75">
      <c r="A15" s="167"/>
      <c r="B15" s="464"/>
      <c r="C15" s="459"/>
      <c r="D15" s="459"/>
      <c r="E15" s="4"/>
      <c r="F15" s="170"/>
      <c r="G15" s="73"/>
      <c r="H15" s="106">
        <f t="shared" si="0"/>
        <v>0</v>
      </c>
      <c r="I15" s="79"/>
    </row>
    <row r="16" spans="1:9" ht="15.75">
      <c r="A16" s="165"/>
      <c r="B16" s="465"/>
      <c r="C16" s="466"/>
      <c r="D16" s="466"/>
      <c r="E16" s="5"/>
      <c r="F16" s="170"/>
      <c r="G16" s="73"/>
      <c r="H16" s="106">
        <f t="shared" si="0"/>
        <v>0</v>
      </c>
      <c r="I16" s="79"/>
    </row>
    <row r="17" spans="1:9" ht="15.75">
      <c r="A17" s="37" t="s">
        <v>389</v>
      </c>
      <c r="B17" s="9"/>
      <c r="C17" s="38"/>
      <c r="D17" s="38"/>
      <c r="E17" s="38"/>
      <c r="F17" s="9"/>
      <c r="G17" s="9"/>
      <c r="H17" s="107">
        <f>SUM(H11:H16)</f>
        <v>0</v>
      </c>
      <c r="I17" s="79"/>
    </row>
    <row r="18" spans="1:9">
      <c r="A18" s="8"/>
      <c r="B18" s="9"/>
      <c r="C18" s="9"/>
      <c r="D18" s="9"/>
      <c r="E18" s="9"/>
      <c r="F18" s="9"/>
      <c r="G18" s="9"/>
      <c r="H18" s="10"/>
      <c r="I18" s="79"/>
    </row>
    <row r="19" spans="1:9" ht="15.75">
      <c r="A19" s="467" t="s">
        <v>6</v>
      </c>
      <c r="B19" s="468"/>
      <c r="C19" s="9"/>
      <c r="D19" s="9"/>
      <c r="E19" s="9"/>
      <c r="F19" s="9"/>
      <c r="G19" s="9"/>
      <c r="H19" s="10"/>
      <c r="I19" s="79"/>
    </row>
    <row r="20" spans="1:9" ht="31.5">
      <c r="A20" s="40" t="s">
        <v>385</v>
      </c>
      <c r="B20" s="463" t="s">
        <v>386</v>
      </c>
      <c r="C20" s="463"/>
      <c r="D20" s="32" t="s">
        <v>86</v>
      </c>
      <c r="E20" s="32" t="s">
        <v>390</v>
      </c>
      <c r="F20" s="32" t="s">
        <v>391</v>
      </c>
      <c r="G20" s="32" t="s">
        <v>392</v>
      </c>
      <c r="H20" s="33" t="s">
        <v>393</v>
      </c>
      <c r="I20" s="79"/>
    </row>
    <row r="21" spans="1:9" ht="15.75">
      <c r="A21" s="165"/>
      <c r="B21" s="455" t="s">
        <v>396</v>
      </c>
      <c r="C21" s="435"/>
      <c r="D21" s="73">
        <v>0</v>
      </c>
      <c r="E21" s="4" t="s">
        <v>397</v>
      </c>
      <c r="F21" s="170">
        <f>'1.15'!F21</f>
        <v>491355.26262931031</v>
      </c>
      <c r="G21" s="75">
        <v>5</v>
      </c>
      <c r="H21" s="109">
        <f>(D21*F21)/G21</f>
        <v>0</v>
      </c>
      <c r="I21" s="81"/>
    </row>
    <row r="22" spans="1:9" ht="15.75">
      <c r="A22" s="165"/>
      <c r="B22" s="455" t="s">
        <v>470</v>
      </c>
      <c r="C22" s="435"/>
      <c r="D22" s="73">
        <v>0</v>
      </c>
      <c r="E22" s="4" t="s">
        <v>397</v>
      </c>
      <c r="F22" s="170">
        <f>'1.15'!F22</f>
        <v>491355.26262931031</v>
      </c>
      <c r="G22" s="75">
        <v>5</v>
      </c>
      <c r="H22" s="109">
        <f t="shared" ref="H22:H33" si="1">(D22*F22)/G22</f>
        <v>0</v>
      </c>
      <c r="I22" s="81"/>
    </row>
    <row r="23" spans="1:9" ht="15.75">
      <c r="A23" s="165"/>
      <c r="B23" s="455" t="s">
        <v>399</v>
      </c>
      <c r="C23" s="435"/>
      <c r="D23" s="73">
        <v>0</v>
      </c>
      <c r="E23" s="4" t="s">
        <v>397</v>
      </c>
      <c r="F23" s="170">
        <f>'1.15'!F23</f>
        <v>316219.23517241376</v>
      </c>
      <c r="G23" s="75">
        <v>5</v>
      </c>
      <c r="H23" s="109">
        <f t="shared" si="1"/>
        <v>0</v>
      </c>
      <c r="I23" s="81"/>
    </row>
    <row r="24" spans="1:9" ht="15.75">
      <c r="A24" s="166"/>
      <c r="B24" s="455" t="s">
        <v>400</v>
      </c>
      <c r="C24" s="435"/>
      <c r="D24" s="73">
        <v>1</v>
      </c>
      <c r="E24" s="4" t="s">
        <v>397</v>
      </c>
      <c r="F24" s="170">
        <f>'1.15'!F24</f>
        <v>301624.55599137931</v>
      </c>
      <c r="G24" s="75">
        <v>6</v>
      </c>
      <c r="H24" s="109">
        <f t="shared" si="1"/>
        <v>50270.759331896552</v>
      </c>
      <c r="I24" s="81"/>
    </row>
    <row r="25" spans="1:9" ht="15.75">
      <c r="A25" s="167"/>
      <c r="B25" s="455" t="s">
        <v>401</v>
      </c>
      <c r="C25" s="435"/>
      <c r="D25" s="73">
        <v>0</v>
      </c>
      <c r="E25" s="4" t="s">
        <v>397</v>
      </c>
      <c r="F25" s="170">
        <f>'1.15'!F25</f>
        <v>257840.51844827583</v>
      </c>
      <c r="G25" s="75">
        <v>5</v>
      </c>
      <c r="H25" s="109">
        <f t="shared" si="1"/>
        <v>0</v>
      </c>
      <c r="I25" s="81"/>
    </row>
    <row r="26" spans="1:9" ht="15.75">
      <c r="A26" s="165"/>
      <c r="B26" s="455" t="s">
        <v>402</v>
      </c>
      <c r="C26" s="435"/>
      <c r="D26" s="73">
        <v>1</v>
      </c>
      <c r="E26" s="4" t="s">
        <v>397</v>
      </c>
      <c r="F26" s="170">
        <f>'1.15'!F26</f>
        <v>199461.84262931033</v>
      </c>
      <c r="G26" s="75">
        <v>3</v>
      </c>
      <c r="H26" s="109">
        <f t="shared" si="1"/>
        <v>66487.28087643678</v>
      </c>
      <c r="I26" s="81"/>
    </row>
    <row r="27" spans="1:9" ht="15.75">
      <c r="A27" s="165"/>
      <c r="B27" s="455" t="s">
        <v>403</v>
      </c>
      <c r="C27" s="435"/>
      <c r="D27" s="73">
        <v>1</v>
      </c>
      <c r="E27" s="4" t="s">
        <v>397</v>
      </c>
      <c r="F27" s="170">
        <f>'1.15'!F27</f>
        <v>81158.643620689661</v>
      </c>
      <c r="G27" s="75">
        <v>3</v>
      </c>
      <c r="H27" s="109">
        <f t="shared" si="1"/>
        <v>27052.881206896553</v>
      </c>
      <c r="I27" s="81"/>
    </row>
    <row r="28" spans="1:9" ht="15.75">
      <c r="A28" s="165"/>
      <c r="B28" s="455" t="s">
        <v>404</v>
      </c>
      <c r="C28" s="435"/>
      <c r="D28" s="73">
        <v>0</v>
      </c>
      <c r="E28" s="4" t="s">
        <v>397</v>
      </c>
      <c r="F28" s="170">
        <f>'1.15'!F28</f>
        <v>184867.16344827582</v>
      </c>
      <c r="G28" s="75">
        <v>0.2</v>
      </c>
      <c r="H28" s="109">
        <f t="shared" si="1"/>
        <v>0</v>
      </c>
      <c r="I28" s="81"/>
    </row>
    <row r="29" spans="1:9" ht="15.75">
      <c r="A29" s="165"/>
      <c r="B29" s="455" t="s">
        <v>405</v>
      </c>
      <c r="C29" s="435"/>
      <c r="D29" s="73">
        <v>0</v>
      </c>
      <c r="E29" s="4" t="s">
        <v>397</v>
      </c>
      <c r="F29" s="170">
        <f>'1.15'!F29</f>
        <v>117645.32112068964</v>
      </c>
      <c r="G29" s="75">
        <v>0.2</v>
      </c>
      <c r="H29" s="109">
        <f t="shared" si="1"/>
        <v>0</v>
      </c>
      <c r="I29" s="81"/>
    </row>
    <row r="30" spans="1:9" ht="15.75">
      <c r="A30" s="166"/>
      <c r="B30" s="455" t="s">
        <v>406</v>
      </c>
      <c r="C30" s="435"/>
      <c r="D30" s="73">
        <v>0</v>
      </c>
      <c r="E30" s="4" t="s">
        <v>397</v>
      </c>
      <c r="F30" s="170">
        <f>'1.15'!F30</f>
        <v>184867.16344827582</v>
      </c>
      <c r="G30" s="75">
        <v>5</v>
      </c>
      <c r="H30" s="109">
        <f t="shared" si="1"/>
        <v>0</v>
      </c>
      <c r="I30" s="81"/>
    </row>
    <row r="31" spans="1:9" ht="15.75">
      <c r="A31" s="167"/>
      <c r="B31" s="455" t="s">
        <v>407</v>
      </c>
      <c r="C31" s="435"/>
      <c r="D31" s="73">
        <v>0</v>
      </c>
      <c r="E31" s="4" t="s">
        <v>397</v>
      </c>
      <c r="F31" s="170">
        <f>'1.15'!F31</f>
        <v>103050.68284482758</v>
      </c>
      <c r="G31" s="75">
        <v>5</v>
      </c>
      <c r="H31" s="109">
        <f t="shared" si="1"/>
        <v>0</v>
      </c>
      <c r="I31" s="81"/>
    </row>
    <row r="32" spans="1:9" ht="15.75">
      <c r="A32" s="165"/>
      <c r="B32" s="455" t="s">
        <v>408</v>
      </c>
      <c r="C32" s="435"/>
      <c r="D32" s="73">
        <v>1</v>
      </c>
      <c r="E32" s="4" t="s">
        <v>397</v>
      </c>
      <c r="F32" s="170">
        <f>'1.15'!F32</f>
        <v>177569.84431034481</v>
      </c>
      <c r="G32" s="75">
        <v>4</v>
      </c>
      <c r="H32" s="109">
        <f t="shared" si="1"/>
        <v>44392.461077586202</v>
      </c>
      <c r="I32" s="81"/>
    </row>
    <row r="33" spans="1:9" ht="15.75">
      <c r="A33" s="165"/>
      <c r="B33" s="455" t="s">
        <v>409</v>
      </c>
      <c r="C33" s="435"/>
      <c r="D33" s="74">
        <v>0</v>
      </c>
      <c r="E33" s="43" t="s">
        <v>397</v>
      </c>
      <c r="F33" s="170">
        <f>'1.15'!F33</f>
        <v>117646.13922413792</v>
      </c>
      <c r="G33" s="75">
        <v>5</v>
      </c>
      <c r="H33" s="109">
        <f t="shared" si="1"/>
        <v>0</v>
      </c>
      <c r="I33" s="81"/>
    </row>
    <row r="34" spans="1:9" ht="15.75">
      <c r="A34" s="45" t="s">
        <v>410</v>
      </c>
      <c r="B34" s="9"/>
      <c r="C34" s="9"/>
      <c r="D34" s="9"/>
      <c r="E34" s="9"/>
      <c r="F34" s="9"/>
      <c r="G34" s="9"/>
      <c r="H34" s="110">
        <f>SUM(H21:H33)</f>
        <v>188203.38249281608</v>
      </c>
      <c r="I34" s="79"/>
    </row>
    <row r="35" spans="1:9">
      <c r="A35" s="8"/>
      <c r="B35" s="9"/>
      <c r="C35" s="9"/>
      <c r="D35" s="9"/>
      <c r="E35" s="9"/>
      <c r="F35" s="9"/>
      <c r="G35" s="9"/>
      <c r="H35" s="10"/>
      <c r="I35" s="79"/>
    </row>
    <row r="36" spans="1:9" ht="15.75">
      <c r="A36" s="467" t="s">
        <v>7</v>
      </c>
      <c r="B36" s="468"/>
      <c r="C36" s="9"/>
      <c r="D36" s="9"/>
      <c r="E36" s="9"/>
      <c r="F36" s="9"/>
      <c r="G36" s="9"/>
      <c r="H36" s="10"/>
      <c r="I36" s="79"/>
    </row>
    <row r="37" spans="1:9" ht="31.5">
      <c r="A37" s="40" t="s">
        <v>385</v>
      </c>
      <c r="B37" s="463" t="s">
        <v>386</v>
      </c>
      <c r="C37" s="463"/>
      <c r="D37" s="32" t="s">
        <v>86</v>
      </c>
      <c r="E37" s="32" t="s">
        <v>390</v>
      </c>
      <c r="F37" s="32" t="s">
        <v>411</v>
      </c>
      <c r="G37" s="32" t="s">
        <v>393</v>
      </c>
      <c r="H37" s="33" t="s">
        <v>412</v>
      </c>
      <c r="I37" s="79"/>
    </row>
    <row r="38" spans="1:9" ht="15.75">
      <c r="A38" s="46">
        <v>1</v>
      </c>
      <c r="B38" s="455" t="s">
        <v>413</v>
      </c>
      <c r="C38" s="435"/>
      <c r="D38" s="73">
        <v>1</v>
      </c>
      <c r="E38" s="47" t="s">
        <v>397</v>
      </c>
      <c r="F38" s="73">
        <v>1</v>
      </c>
      <c r="G38" s="170">
        <v>69701.16508838383</v>
      </c>
      <c r="H38" s="91">
        <f>(D38*G38)/F38</f>
        <v>69701.16508838383</v>
      </c>
      <c r="I38" s="81"/>
    </row>
    <row r="39" spans="1:9" ht="15.75">
      <c r="A39" s="46">
        <v>2</v>
      </c>
      <c r="B39" s="455" t="s">
        <v>414</v>
      </c>
      <c r="C39" s="435"/>
      <c r="D39" s="73">
        <v>0</v>
      </c>
      <c r="E39" s="47" t="s">
        <v>397</v>
      </c>
      <c r="F39" s="73">
        <v>1</v>
      </c>
      <c r="G39" s="170">
        <v>2500000</v>
      </c>
      <c r="H39" s="91">
        <f t="shared" ref="H39:H50" si="2">(D39*G39)/F39</f>
        <v>0</v>
      </c>
      <c r="I39" s="81"/>
    </row>
    <row r="40" spans="1:9" ht="15.75">
      <c r="A40" s="46">
        <v>3</v>
      </c>
      <c r="B40" s="455" t="s">
        <v>415</v>
      </c>
      <c r="C40" s="435"/>
      <c r="D40" s="73">
        <v>0</v>
      </c>
      <c r="E40" s="47" t="s">
        <v>397</v>
      </c>
      <c r="F40" s="73">
        <v>0.2</v>
      </c>
      <c r="G40" s="170">
        <v>55509.259259259248</v>
      </c>
      <c r="H40" s="91">
        <f t="shared" si="2"/>
        <v>0</v>
      </c>
      <c r="I40" s="81"/>
    </row>
    <row r="41" spans="1:9" ht="15.75">
      <c r="A41" s="46">
        <v>4</v>
      </c>
      <c r="B41" s="455" t="s">
        <v>416</v>
      </c>
      <c r="C41" s="435"/>
      <c r="D41" s="73">
        <v>0</v>
      </c>
      <c r="E41" s="47" t="s">
        <v>397</v>
      </c>
      <c r="F41" s="73">
        <v>0.2</v>
      </c>
      <c r="G41" s="170">
        <v>1000000</v>
      </c>
      <c r="H41" s="91">
        <f t="shared" si="2"/>
        <v>0</v>
      </c>
      <c r="I41" s="81"/>
    </row>
    <row r="42" spans="1:9" ht="15.75">
      <c r="A42" s="46">
        <v>5</v>
      </c>
      <c r="B42" s="455" t="s">
        <v>417</v>
      </c>
      <c r="C42" s="435"/>
      <c r="D42" s="73">
        <v>0</v>
      </c>
      <c r="E42" s="47" t="s">
        <v>397</v>
      </c>
      <c r="F42" s="73">
        <v>0.2</v>
      </c>
      <c r="G42" s="170">
        <v>120000</v>
      </c>
      <c r="H42" s="91">
        <f t="shared" si="2"/>
        <v>0</v>
      </c>
      <c r="I42" s="81"/>
    </row>
    <row r="43" spans="1:9" ht="15.75">
      <c r="A43" s="46">
        <v>6</v>
      </c>
      <c r="B43" s="455" t="s">
        <v>418</v>
      </c>
      <c r="C43" s="435"/>
      <c r="D43" s="73">
        <v>0</v>
      </c>
      <c r="E43" s="47" t="s">
        <v>419</v>
      </c>
      <c r="F43" s="73">
        <v>1</v>
      </c>
      <c r="G43" s="170">
        <v>28500</v>
      </c>
      <c r="H43" s="91">
        <f t="shared" si="2"/>
        <v>0</v>
      </c>
      <c r="I43" s="81"/>
    </row>
    <row r="44" spans="1:9" ht="15.75">
      <c r="A44" s="46">
        <v>7</v>
      </c>
      <c r="B44" s="455" t="s">
        <v>420</v>
      </c>
      <c r="C44" s="435"/>
      <c r="D44" s="73">
        <v>0</v>
      </c>
      <c r="E44" s="47" t="s">
        <v>421</v>
      </c>
      <c r="F44" s="73">
        <v>50</v>
      </c>
      <c r="G44" s="170">
        <v>464100</v>
      </c>
      <c r="H44" s="91">
        <f t="shared" si="2"/>
        <v>0</v>
      </c>
      <c r="I44" s="81"/>
    </row>
    <row r="45" spans="1:9" ht="15.75">
      <c r="A45" s="46">
        <v>8</v>
      </c>
      <c r="B45" s="455" t="s">
        <v>422</v>
      </c>
      <c r="C45" s="435"/>
      <c r="D45" s="73">
        <v>0</v>
      </c>
      <c r="E45" s="47" t="s">
        <v>423</v>
      </c>
      <c r="F45" s="73">
        <v>1</v>
      </c>
      <c r="G45" s="170">
        <v>952380.95238095231</v>
      </c>
      <c r="H45" s="91">
        <f t="shared" si="2"/>
        <v>0</v>
      </c>
      <c r="I45" s="81"/>
    </row>
    <row r="46" spans="1:9" ht="15.75">
      <c r="A46" s="46">
        <v>9</v>
      </c>
      <c r="B46" s="455" t="s">
        <v>424</v>
      </c>
      <c r="C46" s="435"/>
      <c r="D46" s="73">
        <v>1</v>
      </c>
      <c r="E46" s="47" t="s">
        <v>423</v>
      </c>
      <c r="F46" s="73">
        <v>10</v>
      </c>
      <c r="G46" s="170">
        <v>2700000</v>
      </c>
      <c r="H46" s="91">
        <f t="shared" si="2"/>
        <v>270000</v>
      </c>
      <c r="I46" s="81"/>
    </row>
    <row r="47" spans="1:9" ht="15.75">
      <c r="A47" s="46">
        <v>10</v>
      </c>
      <c r="B47" s="455" t="s">
        <v>425</v>
      </c>
      <c r="C47" s="435"/>
      <c r="D47" s="73">
        <v>0</v>
      </c>
      <c r="E47" s="47" t="s">
        <v>423</v>
      </c>
      <c r="F47" s="73">
        <v>2</v>
      </c>
      <c r="G47" s="170">
        <v>3800000</v>
      </c>
      <c r="H47" s="91">
        <f t="shared" si="2"/>
        <v>0</v>
      </c>
      <c r="I47" s="81"/>
    </row>
    <row r="48" spans="1:9" ht="15.75">
      <c r="A48" s="46">
        <v>11</v>
      </c>
      <c r="B48" s="455" t="s">
        <v>426</v>
      </c>
      <c r="C48" s="435"/>
      <c r="D48" s="73">
        <v>0</v>
      </c>
      <c r="E48" s="47" t="s">
        <v>423</v>
      </c>
      <c r="F48" s="73">
        <v>1</v>
      </c>
      <c r="G48" s="170">
        <v>3200000</v>
      </c>
      <c r="H48" s="91">
        <f t="shared" si="2"/>
        <v>0</v>
      </c>
      <c r="I48" s="81"/>
    </row>
    <row r="49" spans="1:9" ht="15.75">
      <c r="A49" s="46">
        <v>12</v>
      </c>
      <c r="B49" s="455" t="s">
        <v>471</v>
      </c>
      <c r="C49" s="435"/>
      <c r="D49" s="73">
        <v>0</v>
      </c>
      <c r="E49" s="47" t="s">
        <v>397</v>
      </c>
      <c r="F49" s="73">
        <v>8</v>
      </c>
      <c r="G49" s="170">
        <v>240000</v>
      </c>
      <c r="H49" s="91">
        <f t="shared" si="2"/>
        <v>0</v>
      </c>
      <c r="I49" s="81"/>
    </row>
    <row r="50" spans="1:9" ht="15.75">
      <c r="A50" s="50">
        <v>13</v>
      </c>
      <c r="B50" s="455" t="s">
        <v>428</v>
      </c>
      <c r="C50" s="435"/>
      <c r="D50" s="73">
        <v>0</v>
      </c>
      <c r="E50" s="51" t="s">
        <v>397</v>
      </c>
      <c r="F50" s="73">
        <v>1</v>
      </c>
      <c r="G50" s="170">
        <v>4500000</v>
      </c>
      <c r="H50" s="91">
        <f t="shared" si="2"/>
        <v>0</v>
      </c>
      <c r="I50" s="81"/>
    </row>
    <row r="51" spans="1:9" ht="15.75">
      <c r="A51" s="53" t="s">
        <v>429</v>
      </c>
      <c r="B51" s="9"/>
      <c r="C51" s="38"/>
      <c r="D51" s="38"/>
      <c r="E51" s="38"/>
      <c r="F51" s="9"/>
      <c r="G51" s="9"/>
      <c r="H51" s="111">
        <f>SUM(H38:H50)</f>
        <v>339701.16508838383</v>
      </c>
      <c r="I51" s="81"/>
    </row>
    <row r="52" spans="1:9">
      <c r="A52" s="8"/>
      <c r="B52" s="9"/>
      <c r="C52" s="9"/>
      <c r="D52" s="54"/>
      <c r="E52" s="54"/>
      <c r="F52" s="54"/>
      <c r="G52" s="54"/>
      <c r="H52" s="10"/>
      <c r="I52" s="79"/>
    </row>
    <row r="53" spans="1:9" ht="15.75">
      <c r="A53" s="467" t="s">
        <v>8</v>
      </c>
      <c r="B53" s="468"/>
      <c r="C53" s="9"/>
      <c r="D53" s="54"/>
      <c r="E53" s="54"/>
      <c r="F53" s="54"/>
      <c r="G53" s="54"/>
      <c r="H53" s="10"/>
      <c r="I53" s="79"/>
    </row>
    <row r="54" spans="1:9" ht="31.5">
      <c r="A54" s="40" t="s">
        <v>385</v>
      </c>
      <c r="B54" s="463" t="s">
        <v>386</v>
      </c>
      <c r="C54" s="463"/>
      <c r="D54" s="55" t="s">
        <v>390</v>
      </c>
      <c r="E54" s="55" t="s">
        <v>86</v>
      </c>
      <c r="F54" s="55" t="s">
        <v>430</v>
      </c>
      <c r="G54" s="55" t="s">
        <v>431</v>
      </c>
      <c r="H54" s="33" t="s">
        <v>393</v>
      </c>
      <c r="I54" s="79"/>
    </row>
    <row r="55" spans="1:9" ht="15.75">
      <c r="A55" s="46">
        <v>1</v>
      </c>
      <c r="B55" s="469" t="s">
        <v>432</v>
      </c>
      <c r="C55" s="469"/>
      <c r="D55" s="56" t="s">
        <v>397</v>
      </c>
      <c r="E55" s="73">
        <v>0</v>
      </c>
      <c r="F55" s="170">
        <v>210000</v>
      </c>
      <c r="G55" s="73">
        <v>5</v>
      </c>
      <c r="H55" s="109">
        <f>(E55*F55)/G55</f>
        <v>0</v>
      </c>
      <c r="I55" s="81"/>
    </row>
    <row r="56" spans="1:9" ht="15.75">
      <c r="A56" s="46">
        <v>2</v>
      </c>
      <c r="B56" s="469" t="s">
        <v>433</v>
      </c>
      <c r="C56" s="469"/>
      <c r="D56" s="57" t="s">
        <v>434</v>
      </c>
      <c r="E56" s="73">
        <v>0</v>
      </c>
      <c r="F56" s="170">
        <v>410150.85714285716</v>
      </c>
      <c r="G56" s="73">
        <v>1</v>
      </c>
      <c r="H56" s="109">
        <f t="shared" ref="H56:H57" si="3">(E56*F56)/G56</f>
        <v>0</v>
      </c>
      <c r="I56" s="81"/>
    </row>
    <row r="57" spans="1:9" ht="15.75">
      <c r="A57" s="50">
        <v>3</v>
      </c>
      <c r="B57" s="470" t="s">
        <v>435</v>
      </c>
      <c r="C57" s="470"/>
      <c r="D57" s="58" t="s">
        <v>434</v>
      </c>
      <c r="E57" s="73">
        <v>0</v>
      </c>
      <c r="F57" s="170">
        <v>500000</v>
      </c>
      <c r="G57" s="73">
        <v>5</v>
      </c>
      <c r="H57" s="109">
        <f t="shared" si="3"/>
        <v>0</v>
      </c>
      <c r="I57" s="81"/>
    </row>
    <row r="58" spans="1:9" ht="15.75">
      <c r="A58" s="45" t="s">
        <v>436</v>
      </c>
      <c r="B58" s="9"/>
      <c r="C58" s="38"/>
      <c r="D58" s="38"/>
      <c r="E58" s="38"/>
      <c r="F58" s="9"/>
      <c r="G58" s="9"/>
      <c r="H58" s="110">
        <f>SUM(H55:H57)</f>
        <v>0</v>
      </c>
      <c r="I58" s="79"/>
    </row>
    <row r="59" spans="1:9">
      <c r="A59" s="59"/>
      <c r="B59" s="9"/>
      <c r="C59" s="9"/>
      <c r="D59" s="9"/>
      <c r="E59" s="38"/>
      <c r="F59" s="9"/>
      <c r="G59" s="9"/>
      <c r="H59" s="10"/>
      <c r="I59" s="79"/>
    </row>
    <row r="60" spans="1:9" ht="15.75">
      <c r="A60" s="467" t="s">
        <v>9</v>
      </c>
      <c r="B60" s="468"/>
      <c r="C60" s="60"/>
      <c r="D60" s="61"/>
      <c r="E60" s="62"/>
      <c r="F60" s="63"/>
      <c r="G60" s="64"/>
      <c r="H60" s="10"/>
      <c r="I60" s="79"/>
    </row>
    <row r="61" spans="1:9" ht="31.5">
      <c r="A61" s="40" t="s">
        <v>385</v>
      </c>
      <c r="B61" s="463" t="s">
        <v>386</v>
      </c>
      <c r="C61" s="463"/>
      <c r="D61" s="55" t="s">
        <v>86</v>
      </c>
      <c r="E61" s="55" t="s">
        <v>390</v>
      </c>
      <c r="F61" s="55" t="s">
        <v>431</v>
      </c>
      <c r="G61" s="55" t="s">
        <v>430</v>
      </c>
      <c r="H61" s="33" t="s">
        <v>393</v>
      </c>
      <c r="I61" s="79"/>
    </row>
    <row r="62" spans="1:9" ht="15.75">
      <c r="A62" s="46">
        <v>1</v>
      </c>
      <c r="B62" s="469" t="s">
        <v>437</v>
      </c>
      <c r="C62" s="469"/>
      <c r="D62" s="73">
        <v>0</v>
      </c>
      <c r="E62" s="47" t="s">
        <v>423</v>
      </c>
      <c r="F62" s="73">
        <v>5</v>
      </c>
      <c r="G62" s="170">
        <v>70000</v>
      </c>
      <c r="H62" s="113">
        <f>(D62*G62)/F62</f>
        <v>0</v>
      </c>
      <c r="I62" s="79"/>
    </row>
    <row r="63" spans="1:9" ht="15.75">
      <c r="A63" s="46">
        <v>2</v>
      </c>
      <c r="B63" s="469" t="s">
        <v>438</v>
      </c>
      <c r="C63" s="469"/>
      <c r="D63" s="73">
        <v>0</v>
      </c>
      <c r="E63" s="47" t="s">
        <v>423</v>
      </c>
      <c r="F63" s="73">
        <v>13</v>
      </c>
      <c r="G63" s="170">
        <v>45000</v>
      </c>
      <c r="H63" s="113">
        <f t="shared" ref="H63:H64" si="4">(D63*G63)/F63</f>
        <v>0</v>
      </c>
      <c r="I63" s="79"/>
    </row>
    <row r="64" spans="1:9" ht="15.75">
      <c r="A64" s="50">
        <v>3</v>
      </c>
      <c r="B64" s="470" t="s">
        <v>439</v>
      </c>
      <c r="C64" s="470"/>
      <c r="D64" s="73">
        <v>0</v>
      </c>
      <c r="E64" s="51" t="s">
        <v>423</v>
      </c>
      <c r="F64" s="73">
        <v>13</v>
      </c>
      <c r="G64" s="170">
        <v>20000</v>
      </c>
      <c r="H64" s="113">
        <f t="shared" si="4"/>
        <v>0</v>
      </c>
      <c r="I64" s="79"/>
    </row>
    <row r="65" spans="1:9" ht="15.75">
      <c r="A65" s="45" t="s">
        <v>440</v>
      </c>
      <c r="B65" s="9"/>
      <c r="C65" s="38"/>
      <c r="D65" s="54"/>
      <c r="E65" s="54"/>
      <c r="F65" s="54"/>
      <c r="G65" s="54"/>
      <c r="H65" s="110">
        <f>SUM(H62:H64)</f>
        <v>0</v>
      </c>
      <c r="I65" s="79"/>
    </row>
    <row r="66" spans="1:9">
      <c r="A66" s="59"/>
      <c r="B66" s="9"/>
      <c r="C66" s="9"/>
      <c r="D66" s="9"/>
      <c r="E66" s="65"/>
      <c r="F66" s="9"/>
      <c r="G66" s="9"/>
      <c r="H66" s="10"/>
      <c r="I66" s="79"/>
    </row>
    <row r="67" spans="1:9" ht="15.75">
      <c r="A67" s="66" t="s">
        <v>441</v>
      </c>
      <c r="B67" s="9"/>
      <c r="C67" s="9"/>
      <c r="D67" s="9"/>
      <c r="E67" s="9"/>
      <c r="F67" s="9"/>
      <c r="G67" s="9"/>
      <c r="H67" s="105">
        <f>SUM(H65,H58,H51,H34,H17)</f>
        <v>527904.54758119991</v>
      </c>
      <c r="I67" s="79"/>
    </row>
    <row r="68" spans="1:9">
      <c r="A68" s="8"/>
      <c r="B68" s="9"/>
      <c r="C68" s="9"/>
      <c r="D68" s="9"/>
      <c r="E68" s="9"/>
      <c r="F68" s="9"/>
      <c r="G68" s="9"/>
      <c r="H68" s="10"/>
      <c r="I68" s="79"/>
    </row>
    <row r="69" spans="1:9" ht="16.5" thickBot="1">
      <c r="A69" s="67" t="s">
        <v>442</v>
      </c>
      <c r="B69" s="25"/>
      <c r="C69" s="68">
        <v>0</v>
      </c>
      <c r="D69" s="25"/>
      <c r="E69" s="25"/>
      <c r="F69" s="25"/>
      <c r="G69" s="25"/>
      <c r="H69" s="69">
        <v>0</v>
      </c>
      <c r="I69" s="79"/>
    </row>
    <row r="70" spans="1:9" ht="16.5" thickTop="1">
      <c r="A70" s="70" t="s">
        <v>443</v>
      </c>
      <c r="B70" s="28"/>
      <c r="C70" s="71">
        <v>0</v>
      </c>
      <c r="D70" s="28"/>
      <c r="E70" s="28"/>
      <c r="F70" s="28"/>
      <c r="G70" s="28"/>
      <c r="H70" s="72">
        <v>0</v>
      </c>
      <c r="I70" s="79"/>
    </row>
    <row r="71" spans="1:9">
      <c r="A71" s="8"/>
      <c r="B71" s="9"/>
      <c r="C71" s="9"/>
      <c r="D71" s="9"/>
      <c r="E71" s="9"/>
      <c r="F71" s="9"/>
      <c r="G71" s="9"/>
      <c r="H71" s="10"/>
      <c r="I71" s="79"/>
    </row>
    <row r="72" spans="1:9" ht="15.75">
      <c r="A72" s="59" t="s">
        <v>444</v>
      </c>
      <c r="B72" s="9"/>
      <c r="C72" s="9"/>
      <c r="D72" s="9"/>
      <c r="E72" s="9"/>
      <c r="F72" s="9"/>
      <c r="G72" s="9"/>
      <c r="H72" s="39">
        <v>0</v>
      </c>
      <c r="I72" s="79"/>
    </row>
    <row r="73" spans="1:9" ht="15.75" thickBot="1">
      <c r="A73" s="24"/>
      <c r="B73" s="25"/>
      <c r="C73" s="25"/>
      <c r="D73" s="25"/>
      <c r="E73" s="25"/>
      <c r="F73" s="25"/>
      <c r="G73" s="25"/>
      <c r="H73" s="26"/>
      <c r="I73" s="79"/>
    </row>
    <row r="74" spans="1:9" ht="15.75" thickTop="1">
      <c r="A74" s="79"/>
      <c r="B74" s="79"/>
      <c r="C74" s="79"/>
      <c r="D74" s="79"/>
      <c r="E74" s="79"/>
      <c r="F74" s="79"/>
      <c r="G74" s="79"/>
      <c r="H74" s="79"/>
      <c r="I74" s="79"/>
    </row>
    <row r="75" spans="1:9">
      <c r="A75" s="3"/>
      <c r="B75" s="79"/>
      <c r="C75" s="79"/>
      <c r="D75" s="79"/>
      <c r="E75" s="79"/>
      <c r="F75" s="79"/>
      <c r="G75" s="79"/>
      <c r="H75" s="2"/>
      <c r="I75" s="79"/>
    </row>
  </sheetData>
  <mergeCells count="50">
    <mergeCell ref="B63:C63"/>
    <mergeCell ref="B64:C64"/>
    <mergeCell ref="B55:C55"/>
    <mergeCell ref="B56:C56"/>
    <mergeCell ref="B57:C57"/>
    <mergeCell ref="A60:B60"/>
    <mergeCell ref="B61:C61"/>
    <mergeCell ref="B62:C62"/>
    <mergeCell ref="B54:C54"/>
    <mergeCell ref="B41:C41"/>
    <mergeCell ref="B42:C42"/>
    <mergeCell ref="B43:C43"/>
    <mergeCell ref="B44:C44"/>
    <mergeCell ref="B45:C45"/>
    <mergeCell ref="B46:C46"/>
    <mergeCell ref="B47:C47"/>
    <mergeCell ref="B48:C48"/>
    <mergeCell ref="B49:C49"/>
    <mergeCell ref="B50:C50"/>
    <mergeCell ref="A53:B53"/>
    <mergeCell ref="B40:C40"/>
    <mergeCell ref="B27:C27"/>
    <mergeCell ref="B28:C28"/>
    <mergeCell ref="B29:C29"/>
    <mergeCell ref="B30:C30"/>
    <mergeCell ref="B31:C31"/>
    <mergeCell ref="B32:C32"/>
    <mergeCell ref="B33:C33"/>
    <mergeCell ref="A36:B36"/>
    <mergeCell ref="B37:C37"/>
    <mergeCell ref="B38:C38"/>
    <mergeCell ref="B39:C39"/>
    <mergeCell ref="B26:C26"/>
    <mergeCell ref="B13:D13"/>
    <mergeCell ref="B14:D14"/>
    <mergeCell ref="B15:D15"/>
    <mergeCell ref="B16:D16"/>
    <mergeCell ref="A19:B19"/>
    <mergeCell ref="B20:C20"/>
    <mergeCell ref="B21:C21"/>
    <mergeCell ref="B22:C22"/>
    <mergeCell ref="B23:C23"/>
    <mergeCell ref="B24:C24"/>
    <mergeCell ref="B25:C25"/>
    <mergeCell ref="B12:D12"/>
    <mergeCell ref="A1:H1"/>
    <mergeCell ref="A2:H2"/>
    <mergeCell ref="B6:G6"/>
    <mergeCell ref="B10:D10"/>
    <mergeCell ref="B11:D11"/>
  </mergeCells>
  <conditionalFormatting sqref="B55:B57 B62:B64">
    <cfRule type="expression" dxfId="123" priority="1">
      <formula>H55&gt;0</formula>
    </cfRule>
  </conditionalFormatting>
  <conditionalFormatting sqref="C55:C57 C62:C64">
    <cfRule type="expression" dxfId="122" priority="2">
      <formula>#REF!&gt;0</formula>
    </cfRule>
  </conditionalFormatting>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1">
    <tabColor rgb="FF00B050"/>
  </sheetPr>
  <dimension ref="A1:I74"/>
  <sheetViews>
    <sheetView topLeftCell="A2" zoomScaleNormal="100" workbookViewId="0">
      <selection activeCell="C4" sqref="C4"/>
    </sheetView>
  </sheetViews>
  <sheetFormatPr baseColWidth="10" defaultColWidth="11.42578125" defaultRowHeight="15"/>
  <cols>
    <col min="2" max="2" width="23.85546875" customWidth="1"/>
    <col min="3" max="3" width="25.28515625" customWidth="1"/>
    <col min="4" max="4" width="30.140625" customWidth="1"/>
    <col min="5" max="5" width="14.5703125" customWidth="1"/>
    <col min="6" max="6" width="28.7109375" customWidth="1"/>
    <col min="7" max="7" width="20.28515625" customWidth="1"/>
    <col min="8" max="8" width="36.28515625" customWidth="1"/>
  </cols>
  <sheetData>
    <row r="1" spans="1:9" ht="16.5" thickTop="1">
      <c r="A1" s="441" t="s">
        <v>472</v>
      </c>
      <c r="B1" s="442"/>
      <c r="C1" s="442"/>
      <c r="D1" s="442"/>
      <c r="E1" s="442"/>
      <c r="F1" s="442"/>
      <c r="G1" s="442"/>
      <c r="H1" s="443"/>
      <c r="I1" s="79"/>
    </row>
    <row r="2" spans="1:9" ht="15.75">
      <c r="A2" s="444" t="s">
        <v>378</v>
      </c>
      <c r="B2" s="445"/>
      <c r="C2" s="445"/>
      <c r="D2" s="445"/>
      <c r="E2" s="445"/>
      <c r="F2" s="445"/>
      <c r="G2" s="445"/>
      <c r="H2" s="446"/>
      <c r="I2" s="79"/>
    </row>
    <row r="3" spans="1:9">
      <c r="A3" s="8"/>
      <c r="B3" s="9"/>
      <c r="C3" s="9"/>
      <c r="D3" s="9"/>
      <c r="E3" s="9"/>
      <c r="F3" s="9"/>
      <c r="G3" s="9"/>
      <c r="H3" s="10"/>
      <c r="I3" s="79"/>
    </row>
    <row r="4" spans="1:9" ht="15.75">
      <c r="A4" s="11" t="s">
        <v>379</v>
      </c>
      <c r="B4" s="12" t="s">
        <v>36</v>
      </c>
      <c r="C4" s="13"/>
      <c r="D4" s="14"/>
      <c r="E4" s="15" t="s">
        <v>380</v>
      </c>
      <c r="F4" s="16">
        <f>H67</f>
        <v>86009.275486232043</v>
      </c>
      <c r="G4" s="13" t="s">
        <v>381</v>
      </c>
      <c r="H4" s="17" t="s">
        <v>382</v>
      </c>
      <c r="I4" s="79"/>
    </row>
    <row r="5" spans="1:9" ht="15.75">
      <c r="A5" s="18"/>
      <c r="B5" s="19"/>
      <c r="C5" s="13"/>
      <c r="D5" s="20"/>
      <c r="E5" s="15"/>
      <c r="F5" s="21"/>
      <c r="G5" s="13"/>
      <c r="H5" s="22"/>
      <c r="I5" s="79"/>
    </row>
    <row r="6" spans="1:9" ht="15.75">
      <c r="A6" s="18" t="s">
        <v>383</v>
      </c>
      <c r="B6" s="447" t="str">
        <f>A1</f>
        <v>INSTALACIÓN DE TEMPLETE SENCILLO CON TODOS SUS ACCESORIOS M.T. RURAL</v>
      </c>
      <c r="C6" s="447"/>
      <c r="D6" s="447"/>
      <c r="E6" s="447"/>
      <c r="F6" s="447"/>
      <c r="G6" s="448"/>
      <c r="H6" s="23" t="s">
        <v>384</v>
      </c>
      <c r="I6" s="79"/>
    </row>
    <row r="7" spans="1:9" ht="15.75" thickBot="1">
      <c r="A7" s="24"/>
      <c r="B7" s="25"/>
      <c r="C7" s="25"/>
      <c r="D7" s="25"/>
      <c r="E7" s="25"/>
      <c r="F7" s="25"/>
      <c r="G7" s="25"/>
      <c r="H7" s="26"/>
      <c r="I7" s="79"/>
    </row>
    <row r="8" spans="1:9" ht="15.75" thickTop="1">
      <c r="A8" s="27"/>
      <c r="B8" s="28"/>
      <c r="C8" s="28"/>
      <c r="D8" s="28"/>
      <c r="E8" s="28"/>
      <c r="F8" s="28"/>
      <c r="G8" s="28"/>
      <c r="H8" s="29"/>
      <c r="I8" s="79"/>
    </row>
    <row r="9" spans="1:9" ht="15.75">
      <c r="A9" s="30" t="s">
        <v>5</v>
      </c>
      <c r="B9" s="9"/>
      <c r="C9" s="9"/>
      <c r="D9" s="9"/>
      <c r="E9" s="9"/>
      <c r="F9" s="9"/>
      <c r="G9" s="9"/>
      <c r="H9" s="10"/>
      <c r="I9" s="79"/>
    </row>
    <row r="10" spans="1:9" ht="31.5">
      <c r="A10" s="31" t="s">
        <v>385</v>
      </c>
      <c r="B10" s="449" t="s">
        <v>386</v>
      </c>
      <c r="C10" s="450"/>
      <c r="D10" s="431"/>
      <c r="E10" s="32" t="s">
        <v>85</v>
      </c>
      <c r="F10" s="32" t="s">
        <v>387</v>
      </c>
      <c r="G10" s="32" t="s">
        <v>86</v>
      </c>
      <c r="H10" s="33" t="s">
        <v>388</v>
      </c>
      <c r="I10" s="80"/>
    </row>
    <row r="11" spans="1:9">
      <c r="A11" s="4"/>
      <c r="B11" s="426"/>
      <c r="C11" s="432"/>
      <c r="D11" s="427"/>
      <c r="E11" s="4"/>
      <c r="F11" s="170"/>
      <c r="G11" s="73"/>
      <c r="H11" s="6">
        <f>F11*G11</f>
        <v>0</v>
      </c>
      <c r="I11" s="79"/>
    </row>
    <row r="12" spans="1:9">
      <c r="A12" s="4"/>
      <c r="B12" s="426"/>
      <c r="C12" s="432"/>
      <c r="D12" s="427"/>
      <c r="E12" s="4"/>
      <c r="F12" s="170"/>
      <c r="G12" s="73"/>
      <c r="H12" s="6">
        <f t="shared" ref="H12:H16" si="0">F12*G12</f>
        <v>0</v>
      </c>
      <c r="I12" s="79"/>
    </row>
    <row r="13" spans="1:9">
      <c r="A13" s="4"/>
      <c r="B13" s="426"/>
      <c r="C13" s="432"/>
      <c r="D13" s="427"/>
      <c r="E13" s="4"/>
      <c r="F13" s="170"/>
      <c r="G13" s="73"/>
      <c r="H13" s="6">
        <f t="shared" si="0"/>
        <v>0</v>
      </c>
      <c r="I13" s="79"/>
    </row>
    <row r="14" spans="1:9">
      <c r="A14" s="4"/>
      <c r="B14" s="433"/>
      <c r="C14" s="434"/>
      <c r="D14" s="435"/>
      <c r="E14" s="4"/>
      <c r="F14" s="170"/>
      <c r="G14" s="73"/>
      <c r="H14" s="6">
        <f t="shared" si="0"/>
        <v>0</v>
      </c>
      <c r="I14" s="79"/>
    </row>
    <row r="15" spans="1:9">
      <c r="A15" s="4"/>
      <c r="B15" s="433"/>
      <c r="C15" s="434"/>
      <c r="D15" s="435"/>
      <c r="E15" s="4"/>
      <c r="F15" s="170"/>
      <c r="G15" s="73"/>
      <c r="H15" s="6">
        <f t="shared" si="0"/>
        <v>0</v>
      </c>
      <c r="I15" s="79"/>
    </row>
    <row r="16" spans="1:9">
      <c r="A16" s="4"/>
      <c r="B16" s="436"/>
      <c r="C16" s="437"/>
      <c r="D16" s="438"/>
      <c r="E16" s="5"/>
      <c r="F16" s="170"/>
      <c r="G16" s="73"/>
      <c r="H16" s="6">
        <f t="shared" si="0"/>
        <v>0</v>
      </c>
      <c r="I16" s="79"/>
    </row>
    <row r="17" spans="1:9" ht="15.75">
      <c r="A17" s="37" t="s">
        <v>389</v>
      </c>
      <c r="B17" s="9"/>
      <c r="C17" s="38"/>
      <c r="D17" s="38"/>
      <c r="E17" s="38"/>
      <c r="F17" s="9"/>
      <c r="G17" s="9"/>
      <c r="H17" s="110">
        <f>SUM(H11:H16)</f>
        <v>0</v>
      </c>
      <c r="I17" s="79"/>
    </row>
    <row r="18" spans="1:9">
      <c r="A18" s="8"/>
      <c r="B18" s="9"/>
      <c r="C18" s="9"/>
      <c r="D18" s="9"/>
      <c r="E18" s="9"/>
      <c r="F18" s="9"/>
      <c r="G18" s="9"/>
      <c r="H18" s="10"/>
      <c r="I18" s="79"/>
    </row>
    <row r="19" spans="1:9" ht="15.75">
      <c r="A19" s="428" t="s">
        <v>6</v>
      </c>
      <c r="B19" s="429"/>
      <c r="C19" s="9"/>
      <c r="D19" s="9"/>
      <c r="E19" s="9"/>
      <c r="F19" s="9"/>
      <c r="G19" s="9"/>
      <c r="H19" s="10"/>
      <c r="I19" s="79"/>
    </row>
    <row r="20" spans="1:9" ht="31.5">
      <c r="A20" s="40" t="s">
        <v>385</v>
      </c>
      <c r="B20" s="430" t="s">
        <v>386</v>
      </c>
      <c r="C20" s="431"/>
      <c r="D20" s="32" t="s">
        <v>86</v>
      </c>
      <c r="E20" s="32" t="s">
        <v>390</v>
      </c>
      <c r="F20" s="32" t="s">
        <v>391</v>
      </c>
      <c r="G20" s="32" t="s">
        <v>392</v>
      </c>
      <c r="H20" s="33" t="s">
        <v>393</v>
      </c>
      <c r="I20" s="79"/>
    </row>
    <row r="21" spans="1:9">
      <c r="A21" s="4"/>
      <c r="B21" s="455" t="s">
        <v>396</v>
      </c>
      <c r="C21" s="435"/>
      <c r="D21" s="73">
        <v>0</v>
      </c>
      <c r="E21" s="4" t="s">
        <v>397</v>
      </c>
      <c r="F21" s="170">
        <f>'1.15'!F21</f>
        <v>491355.26262931031</v>
      </c>
      <c r="G21" s="73">
        <v>18</v>
      </c>
      <c r="H21" s="108">
        <f>(D21*F21)/G21</f>
        <v>0</v>
      </c>
      <c r="I21" s="81"/>
    </row>
    <row r="22" spans="1:9">
      <c r="A22" s="4"/>
      <c r="B22" s="455" t="s">
        <v>398</v>
      </c>
      <c r="C22" s="435"/>
      <c r="D22" s="73">
        <v>0</v>
      </c>
      <c r="E22" s="4" t="s">
        <v>397</v>
      </c>
      <c r="F22" s="170">
        <f>'1.15'!F22</f>
        <v>491355.26262931031</v>
      </c>
      <c r="G22" s="73">
        <v>18</v>
      </c>
      <c r="H22" s="108">
        <f t="shared" ref="H22:H33" si="1">(D22*F22)/G22</f>
        <v>0</v>
      </c>
      <c r="I22" s="81"/>
    </row>
    <row r="23" spans="1:9">
      <c r="A23" s="4"/>
      <c r="B23" s="455" t="s">
        <v>399</v>
      </c>
      <c r="C23" s="435"/>
      <c r="D23" s="73">
        <v>0</v>
      </c>
      <c r="E23" s="4" t="s">
        <v>397</v>
      </c>
      <c r="F23" s="170">
        <f>'1.15'!F23</f>
        <v>316219.23517241376</v>
      </c>
      <c r="G23" s="73">
        <v>5</v>
      </c>
      <c r="H23" s="108">
        <f t="shared" si="1"/>
        <v>0</v>
      </c>
      <c r="I23" s="81"/>
    </row>
    <row r="24" spans="1:9">
      <c r="A24" s="4"/>
      <c r="B24" s="455" t="s">
        <v>400</v>
      </c>
      <c r="C24" s="435"/>
      <c r="D24" s="73">
        <v>1</v>
      </c>
      <c r="E24" s="4" t="s">
        <v>397</v>
      </c>
      <c r="F24" s="170">
        <f>'1.15'!F24</f>
        <v>301624.55599137931</v>
      </c>
      <c r="G24" s="73">
        <v>18</v>
      </c>
      <c r="H24" s="108">
        <f t="shared" si="1"/>
        <v>16756.919777298852</v>
      </c>
      <c r="I24" s="81"/>
    </row>
    <row r="25" spans="1:9">
      <c r="A25" s="4"/>
      <c r="B25" s="455" t="s">
        <v>401</v>
      </c>
      <c r="C25" s="435"/>
      <c r="D25" s="73">
        <v>0</v>
      </c>
      <c r="E25" s="4" t="s">
        <v>397</v>
      </c>
      <c r="F25" s="170">
        <f>'1.15'!F25</f>
        <v>257840.51844827583</v>
      </c>
      <c r="G25" s="73">
        <v>18</v>
      </c>
      <c r="H25" s="108">
        <f t="shared" si="1"/>
        <v>0</v>
      </c>
      <c r="I25" s="81"/>
    </row>
    <row r="26" spans="1:9">
      <c r="A26" s="4"/>
      <c r="B26" s="455" t="s">
        <v>402</v>
      </c>
      <c r="C26" s="435"/>
      <c r="D26" s="73">
        <v>2</v>
      </c>
      <c r="E26" s="4" t="s">
        <v>397</v>
      </c>
      <c r="F26" s="170">
        <f>'1.15'!F26</f>
        <v>199461.84262931033</v>
      </c>
      <c r="G26" s="73">
        <v>18</v>
      </c>
      <c r="H26" s="108">
        <f t="shared" si="1"/>
        <v>22162.426958812259</v>
      </c>
      <c r="I26" s="81"/>
    </row>
    <row r="27" spans="1:9">
      <c r="A27" s="4"/>
      <c r="B27" s="455" t="s">
        <v>403</v>
      </c>
      <c r="C27" s="435"/>
      <c r="D27" s="73">
        <v>2</v>
      </c>
      <c r="E27" s="4" t="s">
        <v>397</v>
      </c>
      <c r="F27" s="170">
        <f>'1.15'!F27</f>
        <v>81158.643620689661</v>
      </c>
      <c r="G27" s="73">
        <v>18</v>
      </c>
      <c r="H27" s="108">
        <f t="shared" si="1"/>
        <v>9017.6270689655175</v>
      </c>
      <c r="I27" s="81"/>
    </row>
    <row r="28" spans="1:9">
      <c r="A28" s="4"/>
      <c r="B28" s="455" t="s">
        <v>404</v>
      </c>
      <c r="C28" s="435"/>
      <c r="D28" s="73">
        <v>2</v>
      </c>
      <c r="E28" s="4" t="s">
        <v>397</v>
      </c>
      <c r="F28" s="170">
        <f>'1.15'!F28</f>
        <v>184867.16344827582</v>
      </c>
      <c r="G28" s="73">
        <v>18</v>
      </c>
      <c r="H28" s="108">
        <f t="shared" si="1"/>
        <v>20540.795938697313</v>
      </c>
      <c r="I28" s="81"/>
    </row>
    <row r="29" spans="1:9">
      <c r="A29" s="4"/>
      <c r="B29" s="455" t="s">
        <v>405</v>
      </c>
      <c r="C29" s="435"/>
      <c r="D29" s="73">
        <v>0</v>
      </c>
      <c r="E29" s="4" t="s">
        <v>397</v>
      </c>
      <c r="F29" s="170">
        <f>'1.15'!F29</f>
        <v>117645.32112068964</v>
      </c>
      <c r="G29" s="73">
        <v>13</v>
      </c>
      <c r="H29" s="108">
        <f t="shared" si="1"/>
        <v>0</v>
      </c>
      <c r="I29" s="81"/>
    </row>
    <row r="30" spans="1:9">
      <c r="A30" s="4"/>
      <c r="B30" s="455" t="s">
        <v>406</v>
      </c>
      <c r="C30" s="435"/>
      <c r="D30" s="73">
        <v>0</v>
      </c>
      <c r="E30" s="4" t="s">
        <v>397</v>
      </c>
      <c r="F30" s="170">
        <f>'1.15'!F30</f>
        <v>184867.16344827582</v>
      </c>
      <c r="G30" s="73">
        <v>13</v>
      </c>
      <c r="H30" s="108">
        <f t="shared" si="1"/>
        <v>0</v>
      </c>
      <c r="I30" s="81"/>
    </row>
    <row r="31" spans="1:9">
      <c r="A31" s="4"/>
      <c r="B31" s="455" t="s">
        <v>407</v>
      </c>
      <c r="C31" s="435"/>
      <c r="D31" s="73">
        <v>0</v>
      </c>
      <c r="E31" s="4" t="s">
        <v>397</v>
      </c>
      <c r="F31" s="170">
        <f>'1.15'!F31</f>
        <v>103050.68284482758</v>
      </c>
      <c r="G31" s="73">
        <v>18</v>
      </c>
      <c r="H31" s="108">
        <f t="shared" si="1"/>
        <v>0</v>
      </c>
      <c r="I31" s="81"/>
    </row>
    <row r="32" spans="1:9">
      <c r="A32" s="4"/>
      <c r="B32" s="455" t="s">
        <v>408</v>
      </c>
      <c r="C32" s="435"/>
      <c r="D32" s="73">
        <v>1</v>
      </c>
      <c r="E32" s="4" t="s">
        <v>397</v>
      </c>
      <c r="F32" s="170">
        <f>'1.15'!F32</f>
        <v>177569.84431034481</v>
      </c>
      <c r="G32" s="73">
        <v>13</v>
      </c>
      <c r="H32" s="108">
        <f t="shared" si="1"/>
        <v>13659.218793103446</v>
      </c>
      <c r="I32" s="81"/>
    </row>
    <row r="33" spans="1:9">
      <c r="A33" s="4"/>
      <c r="B33" s="455" t="s">
        <v>409</v>
      </c>
      <c r="C33" s="435"/>
      <c r="D33" s="74">
        <v>0</v>
      </c>
      <c r="E33" s="43" t="s">
        <v>397</v>
      </c>
      <c r="F33" s="170">
        <f>'1.15'!F33</f>
        <v>117646.13922413792</v>
      </c>
      <c r="G33" s="73">
        <v>18</v>
      </c>
      <c r="H33" s="108">
        <f t="shared" si="1"/>
        <v>0</v>
      </c>
      <c r="I33" s="81"/>
    </row>
    <row r="34" spans="1:9" ht="15.75">
      <c r="A34" s="45" t="s">
        <v>410</v>
      </c>
      <c r="B34" s="9"/>
      <c r="C34" s="9"/>
      <c r="D34" s="9"/>
      <c r="E34" s="9"/>
      <c r="F34" s="9"/>
      <c r="G34" s="9"/>
      <c r="H34" s="110">
        <f>SUM(H21:H33)</f>
        <v>82136.988536877383</v>
      </c>
      <c r="I34" s="79"/>
    </row>
    <row r="35" spans="1:9">
      <c r="A35" s="8"/>
      <c r="B35" s="9"/>
      <c r="C35" s="9"/>
      <c r="D35" s="9"/>
      <c r="E35" s="9"/>
      <c r="F35" s="9"/>
      <c r="G35" s="9"/>
      <c r="H35" s="10"/>
      <c r="I35" s="79"/>
    </row>
    <row r="36" spans="1:9" ht="15.75">
      <c r="A36" s="428" t="s">
        <v>7</v>
      </c>
      <c r="B36" s="429"/>
      <c r="C36" s="9"/>
      <c r="D36" s="9"/>
      <c r="E36" s="9"/>
      <c r="F36" s="9"/>
      <c r="G36" s="9"/>
      <c r="H36" s="10"/>
      <c r="I36" s="79"/>
    </row>
    <row r="37" spans="1:9" ht="31.5">
      <c r="A37" s="40" t="s">
        <v>385</v>
      </c>
      <c r="B37" s="430" t="s">
        <v>386</v>
      </c>
      <c r="C37" s="431"/>
      <c r="D37" s="32" t="s">
        <v>86</v>
      </c>
      <c r="E37" s="32" t="s">
        <v>390</v>
      </c>
      <c r="F37" s="32" t="s">
        <v>411</v>
      </c>
      <c r="G37" s="32" t="s">
        <v>393</v>
      </c>
      <c r="H37" s="33" t="s">
        <v>412</v>
      </c>
      <c r="I37" s="79"/>
    </row>
    <row r="38" spans="1:9" ht="15.75">
      <c r="A38" s="46">
        <v>1</v>
      </c>
      <c r="B38" s="455" t="s">
        <v>413</v>
      </c>
      <c r="C38" s="435"/>
      <c r="D38" s="73">
        <v>1</v>
      </c>
      <c r="E38" s="47" t="s">
        <v>397</v>
      </c>
      <c r="F38" s="73">
        <v>18</v>
      </c>
      <c r="G38" s="170">
        <v>69701.16508838383</v>
      </c>
      <c r="H38" s="112">
        <f>(D38*G38)/F38</f>
        <v>3872.2869493546573</v>
      </c>
      <c r="I38" s="81"/>
    </row>
    <row r="39" spans="1:9" ht="15.75">
      <c r="A39" s="46">
        <v>2</v>
      </c>
      <c r="B39" s="455" t="s">
        <v>414</v>
      </c>
      <c r="C39" s="435"/>
      <c r="D39" s="73">
        <v>0</v>
      </c>
      <c r="E39" s="47" t="s">
        <v>397</v>
      </c>
      <c r="F39" s="73">
        <v>1</v>
      </c>
      <c r="G39" s="170">
        <v>2500000</v>
      </c>
      <c r="H39" s="112">
        <f t="shared" ref="H39:H50" si="2">(D39*G39)/F39</f>
        <v>0</v>
      </c>
      <c r="I39" s="81"/>
    </row>
    <row r="40" spans="1:9" ht="15.75">
      <c r="A40" s="46">
        <v>3</v>
      </c>
      <c r="B40" s="455" t="s">
        <v>415</v>
      </c>
      <c r="C40" s="435"/>
      <c r="D40" s="73">
        <v>0</v>
      </c>
      <c r="E40" s="47" t="s">
        <v>397</v>
      </c>
      <c r="F40" s="73">
        <v>18</v>
      </c>
      <c r="G40" s="170">
        <v>55509.259259259248</v>
      </c>
      <c r="H40" s="112">
        <f t="shared" si="2"/>
        <v>0</v>
      </c>
      <c r="I40" s="81"/>
    </row>
    <row r="41" spans="1:9" ht="15.75">
      <c r="A41" s="46">
        <v>4</v>
      </c>
      <c r="B41" s="455" t="s">
        <v>416</v>
      </c>
      <c r="C41" s="435"/>
      <c r="D41" s="73">
        <v>0</v>
      </c>
      <c r="E41" s="47" t="s">
        <v>397</v>
      </c>
      <c r="F41" s="73">
        <v>13</v>
      </c>
      <c r="G41" s="170">
        <v>1000000</v>
      </c>
      <c r="H41" s="112">
        <f t="shared" si="2"/>
        <v>0</v>
      </c>
      <c r="I41" s="81"/>
    </row>
    <row r="42" spans="1:9" ht="15.75">
      <c r="A42" s="46">
        <v>5</v>
      </c>
      <c r="B42" s="455" t="s">
        <v>417</v>
      </c>
      <c r="C42" s="435"/>
      <c r="D42" s="73">
        <v>0</v>
      </c>
      <c r="E42" s="47" t="s">
        <v>397</v>
      </c>
      <c r="F42" s="73">
        <v>18</v>
      </c>
      <c r="G42" s="170">
        <v>120000</v>
      </c>
      <c r="H42" s="112">
        <f t="shared" si="2"/>
        <v>0</v>
      </c>
      <c r="I42" s="81"/>
    </row>
    <row r="43" spans="1:9" ht="15.75">
      <c r="A43" s="46">
        <v>6</v>
      </c>
      <c r="B43" s="455" t="s">
        <v>418</v>
      </c>
      <c r="C43" s="435"/>
      <c r="D43" s="73">
        <v>0</v>
      </c>
      <c r="E43" s="47" t="s">
        <v>419</v>
      </c>
      <c r="F43" s="73">
        <v>18</v>
      </c>
      <c r="G43" s="170">
        <v>28500</v>
      </c>
      <c r="H43" s="112">
        <f t="shared" si="2"/>
        <v>0</v>
      </c>
      <c r="I43" s="81"/>
    </row>
    <row r="44" spans="1:9" ht="15.75">
      <c r="A44" s="46">
        <v>7</v>
      </c>
      <c r="B44" s="455" t="s">
        <v>420</v>
      </c>
      <c r="C44" s="435"/>
      <c r="D44" s="73">
        <v>0</v>
      </c>
      <c r="E44" s="47" t="s">
        <v>421</v>
      </c>
      <c r="F44" s="73">
        <v>1</v>
      </c>
      <c r="G44" s="170">
        <v>464100</v>
      </c>
      <c r="H44" s="112">
        <f t="shared" si="2"/>
        <v>0</v>
      </c>
      <c r="I44" s="81"/>
    </row>
    <row r="45" spans="1:9" ht="15.75">
      <c r="A45" s="46">
        <v>8</v>
      </c>
      <c r="B45" s="455" t="s">
        <v>422</v>
      </c>
      <c r="C45" s="435"/>
      <c r="D45" s="73">
        <v>0</v>
      </c>
      <c r="E45" s="47" t="s">
        <v>423</v>
      </c>
      <c r="F45" s="73">
        <v>1</v>
      </c>
      <c r="G45" s="170">
        <v>952380.95238095231</v>
      </c>
      <c r="H45" s="112">
        <f t="shared" si="2"/>
        <v>0</v>
      </c>
      <c r="I45" s="81"/>
    </row>
    <row r="46" spans="1:9" ht="15.75">
      <c r="A46" s="46">
        <v>9</v>
      </c>
      <c r="B46" s="455" t="s">
        <v>424</v>
      </c>
      <c r="C46" s="435"/>
      <c r="D46" s="73">
        <v>0</v>
      </c>
      <c r="E46" s="47" t="s">
        <v>423</v>
      </c>
      <c r="F46" s="73">
        <v>1</v>
      </c>
      <c r="G46" s="170">
        <v>2700000</v>
      </c>
      <c r="H46" s="112">
        <f t="shared" si="2"/>
        <v>0</v>
      </c>
      <c r="I46" s="81"/>
    </row>
    <row r="47" spans="1:9" ht="15.75">
      <c r="A47" s="46">
        <v>10</v>
      </c>
      <c r="B47" s="455" t="s">
        <v>425</v>
      </c>
      <c r="C47" s="435"/>
      <c r="D47" s="73">
        <v>0</v>
      </c>
      <c r="E47" s="47" t="s">
        <v>423</v>
      </c>
      <c r="F47" s="73">
        <v>2</v>
      </c>
      <c r="G47" s="170">
        <v>3800000</v>
      </c>
      <c r="H47" s="112">
        <f t="shared" si="2"/>
        <v>0</v>
      </c>
      <c r="I47" s="81"/>
    </row>
    <row r="48" spans="1:9" ht="15.75">
      <c r="A48" s="46">
        <v>11</v>
      </c>
      <c r="B48" s="455" t="s">
        <v>426</v>
      </c>
      <c r="C48" s="435"/>
      <c r="D48" s="73">
        <v>0</v>
      </c>
      <c r="E48" s="47" t="s">
        <v>423</v>
      </c>
      <c r="F48" s="73">
        <v>18</v>
      </c>
      <c r="G48" s="170">
        <v>3200000</v>
      </c>
      <c r="H48" s="112">
        <f t="shared" si="2"/>
        <v>0</v>
      </c>
      <c r="I48" s="81"/>
    </row>
    <row r="49" spans="1:9" ht="15.75">
      <c r="A49" s="46">
        <v>12</v>
      </c>
      <c r="B49" s="455" t="s">
        <v>427</v>
      </c>
      <c r="C49" s="435"/>
      <c r="D49" s="73">
        <v>0</v>
      </c>
      <c r="E49" s="47" t="s">
        <v>423</v>
      </c>
      <c r="F49" s="73">
        <v>2</v>
      </c>
      <c r="G49" s="170">
        <v>2600000</v>
      </c>
      <c r="H49" s="112">
        <f t="shared" si="2"/>
        <v>0</v>
      </c>
      <c r="I49" s="81"/>
    </row>
    <row r="50" spans="1:9" ht="15.75">
      <c r="A50" s="50">
        <v>13</v>
      </c>
      <c r="B50" s="455" t="s">
        <v>428</v>
      </c>
      <c r="C50" s="435"/>
      <c r="D50" s="73">
        <v>0</v>
      </c>
      <c r="E50" s="51" t="s">
        <v>397</v>
      </c>
      <c r="F50" s="73">
        <v>1</v>
      </c>
      <c r="G50" s="170">
        <v>4500000</v>
      </c>
      <c r="H50" s="112">
        <f t="shared" si="2"/>
        <v>0</v>
      </c>
      <c r="I50" s="81"/>
    </row>
    <row r="51" spans="1:9" ht="15.75">
      <c r="A51" s="53" t="s">
        <v>429</v>
      </c>
      <c r="B51" s="9"/>
      <c r="C51" s="38"/>
      <c r="D51" s="38"/>
      <c r="E51" s="38"/>
      <c r="F51" s="9"/>
      <c r="G51" s="9"/>
      <c r="H51" s="111">
        <f>SUM(H38:H50)</f>
        <v>3872.2869493546573</v>
      </c>
      <c r="I51" s="81"/>
    </row>
    <row r="52" spans="1:9">
      <c r="A52" s="8"/>
      <c r="B52" s="9"/>
      <c r="C52" s="9"/>
      <c r="D52" s="54"/>
      <c r="E52" s="54"/>
      <c r="F52" s="54"/>
      <c r="G52" s="54"/>
      <c r="H52" s="10"/>
      <c r="I52" s="79"/>
    </row>
    <row r="53" spans="1:9" ht="15.75">
      <c r="A53" s="428" t="s">
        <v>8</v>
      </c>
      <c r="B53" s="429"/>
      <c r="C53" s="9"/>
      <c r="D53" s="54"/>
      <c r="E53" s="54"/>
      <c r="F53" s="54"/>
      <c r="G53" s="54"/>
      <c r="H53" s="10"/>
      <c r="I53" s="79"/>
    </row>
    <row r="54" spans="1:9" ht="31.5">
      <c r="A54" s="40" t="s">
        <v>385</v>
      </c>
      <c r="B54" s="430" t="s">
        <v>386</v>
      </c>
      <c r="C54" s="431"/>
      <c r="D54" s="55" t="s">
        <v>390</v>
      </c>
      <c r="E54" s="55" t="s">
        <v>86</v>
      </c>
      <c r="F54" s="55" t="s">
        <v>430</v>
      </c>
      <c r="G54" s="55" t="s">
        <v>431</v>
      </c>
      <c r="H54" s="33" t="s">
        <v>393</v>
      </c>
      <c r="I54" s="79"/>
    </row>
    <row r="55" spans="1:9" ht="15.75">
      <c r="A55" s="46">
        <v>1</v>
      </c>
      <c r="B55" s="422" t="s">
        <v>432</v>
      </c>
      <c r="C55" s="423"/>
      <c r="D55" s="56" t="s">
        <v>397</v>
      </c>
      <c r="E55" s="73">
        <v>0</v>
      </c>
      <c r="F55" s="170">
        <v>210000</v>
      </c>
      <c r="G55" s="73">
        <v>1</v>
      </c>
      <c r="H55" s="108">
        <f>(E55*F55)/G55</f>
        <v>0</v>
      </c>
      <c r="I55" s="81"/>
    </row>
    <row r="56" spans="1:9" ht="15.75">
      <c r="A56" s="46">
        <v>2</v>
      </c>
      <c r="B56" s="422" t="s">
        <v>433</v>
      </c>
      <c r="C56" s="423"/>
      <c r="D56" s="57" t="s">
        <v>434</v>
      </c>
      <c r="E56" s="73">
        <v>0</v>
      </c>
      <c r="F56" s="170">
        <v>410150.85714285716</v>
      </c>
      <c r="G56" s="73">
        <v>1</v>
      </c>
      <c r="H56" s="108">
        <f t="shared" ref="H56:H57" si="3">(E56*F56)/G56</f>
        <v>0</v>
      </c>
      <c r="I56" s="81"/>
    </row>
    <row r="57" spans="1:9" ht="15.75">
      <c r="A57" s="50">
        <v>3</v>
      </c>
      <c r="B57" s="424" t="s">
        <v>435</v>
      </c>
      <c r="C57" s="425"/>
      <c r="D57" s="58" t="s">
        <v>434</v>
      </c>
      <c r="E57" s="73">
        <v>0</v>
      </c>
      <c r="F57" s="170">
        <v>500000</v>
      </c>
      <c r="G57" s="73">
        <v>18</v>
      </c>
      <c r="H57" s="108">
        <f t="shared" si="3"/>
        <v>0</v>
      </c>
      <c r="I57" s="81"/>
    </row>
    <row r="58" spans="1:9" ht="15.75">
      <c r="A58" s="45" t="s">
        <v>436</v>
      </c>
      <c r="B58" s="9"/>
      <c r="C58" s="38"/>
      <c r="D58" s="38"/>
      <c r="E58" s="38"/>
      <c r="F58" s="9"/>
      <c r="G58" s="9"/>
      <c r="H58" s="110">
        <f>SUM(H55:H57)</f>
        <v>0</v>
      </c>
      <c r="I58" s="79"/>
    </row>
    <row r="59" spans="1:9">
      <c r="A59" s="59"/>
      <c r="B59" s="9"/>
      <c r="C59" s="9"/>
      <c r="D59" s="9"/>
      <c r="E59" s="38"/>
      <c r="F59" s="9"/>
      <c r="G59" s="9"/>
      <c r="H59" s="10"/>
      <c r="I59" s="79"/>
    </row>
    <row r="60" spans="1:9" ht="15.75">
      <c r="A60" s="428" t="s">
        <v>9</v>
      </c>
      <c r="B60" s="429"/>
      <c r="C60" s="60"/>
      <c r="D60" s="61"/>
      <c r="E60" s="62"/>
      <c r="F60" s="63"/>
      <c r="G60" s="64"/>
      <c r="H60" s="10"/>
      <c r="I60" s="79"/>
    </row>
    <row r="61" spans="1:9" ht="31.5">
      <c r="A61" s="40" t="s">
        <v>385</v>
      </c>
      <c r="B61" s="430" t="s">
        <v>386</v>
      </c>
      <c r="C61" s="431"/>
      <c r="D61" s="55" t="s">
        <v>86</v>
      </c>
      <c r="E61" s="55" t="s">
        <v>390</v>
      </c>
      <c r="F61" s="55" t="s">
        <v>431</v>
      </c>
      <c r="G61" s="55" t="s">
        <v>430</v>
      </c>
      <c r="H61" s="33" t="s">
        <v>393</v>
      </c>
      <c r="I61" s="79"/>
    </row>
    <row r="62" spans="1:9" ht="15.75">
      <c r="A62" s="46">
        <v>1</v>
      </c>
      <c r="B62" s="422" t="s">
        <v>437</v>
      </c>
      <c r="C62" s="423"/>
      <c r="D62" s="73">
        <v>0</v>
      </c>
      <c r="E62" s="47" t="s">
        <v>423</v>
      </c>
      <c r="F62" s="73">
        <v>18</v>
      </c>
      <c r="G62" s="170">
        <v>70000</v>
      </c>
      <c r="H62" s="112">
        <f>(D62*G62)/F62</f>
        <v>0</v>
      </c>
      <c r="I62" s="79"/>
    </row>
    <row r="63" spans="1:9" ht="15.75">
      <c r="A63" s="46">
        <v>2</v>
      </c>
      <c r="B63" s="422" t="s">
        <v>438</v>
      </c>
      <c r="C63" s="423"/>
      <c r="D63" s="73">
        <v>0</v>
      </c>
      <c r="E63" s="47" t="s">
        <v>423</v>
      </c>
      <c r="F63" s="73">
        <v>13</v>
      </c>
      <c r="G63" s="170">
        <v>45000</v>
      </c>
      <c r="H63" s="112">
        <f t="shared" ref="H63:H64" si="4">(D63*G63)/F63</f>
        <v>0</v>
      </c>
      <c r="I63" s="79"/>
    </row>
    <row r="64" spans="1:9" ht="15.75">
      <c r="A64" s="50">
        <v>3</v>
      </c>
      <c r="B64" s="424" t="s">
        <v>439</v>
      </c>
      <c r="C64" s="425"/>
      <c r="D64" s="73">
        <v>0</v>
      </c>
      <c r="E64" s="51" t="s">
        <v>423</v>
      </c>
      <c r="F64" s="73">
        <v>13</v>
      </c>
      <c r="G64" s="170">
        <v>20000</v>
      </c>
      <c r="H64" s="112">
        <f t="shared" si="4"/>
        <v>0</v>
      </c>
      <c r="I64" s="79"/>
    </row>
    <row r="65" spans="1:9" ht="15.75">
      <c r="A65" s="45" t="s">
        <v>440</v>
      </c>
      <c r="B65" s="9"/>
      <c r="C65" s="38"/>
      <c r="D65" s="54"/>
      <c r="E65" s="54"/>
      <c r="F65" s="54"/>
      <c r="G65" s="54"/>
      <c r="H65" s="110">
        <f>SUM(H62:H64)</f>
        <v>0</v>
      </c>
      <c r="I65" s="79"/>
    </row>
    <row r="66" spans="1:9">
      <c r="A66" s="59"/>
      <c r="B66" s="9"/>
      <c r="C66" s="9"/>
      <c r="D66" s="9"/>
      <c r="E66" s="65"/>
      <c r="F66" s="9"/>
      <c r="G66" s="9"/>
      <c r="H66" s="10"/>
      <c r="I66" s="79"/>
    </row>
    <row r="67" spans="1:9" ht="15.75">
      <c r="A67" s="66" t="s">
        <v>441</v>
      </c>
      <c r="B67" s="9"/>
      <c r="C67" s="9"/>
      <c r="D67" s="9"/>
      <c r="E67" s="9"/>
      <c r="F67" s="9"/>
      <c r="G67" s="9"/>
      <c r="H67" s="105">
        <f>SUM(H65,H58,H51,H34,H17)</f>
        <v>86009.275486232043</v>
      </c>
      <c r="I67" s="79"/>
    </row>
    <row r="68" spans="1:9">
      <c r="A68" s="8"/>
      <c r="B68" s="9"/>
      <c r="C68" s="9"/>
      <c r="D68" s="9"/>
      <c r="E68" s="9"/>
      <c r="F68" s="9"/>
      <c r="G68" s="9"/>
      <c r="H68" s="10"/>
      <c r="I68" s="79"/>
    </row>
    <row r="69" spans="1:9" ht="16.5" thickBot="1">
      <c r="A69" s="67" t="s">
        <v>442</v>
      </c>
      <c r="B69" s="25"/>
      <c r="C69" s="68">
        <v>0</v>
      </c>
      <c r="D69" s="25"/>
      <c r="E69" s="25"/>
      <c r="F69" s="25"/>
      <c r="G69" s="25"/>
      <c r="H69" s="69">
        <v>0</v>
      </c>
      <c r="I69" s="79"/>
    </row>
    <row r="70" spans="1:9" ht="16.5" thickTop="1">
      <c r="A70" s="70" t="s">
        <v>443</v>
      </c>
      <c r="B70" s="28"/>
      <c r="C70" s="71">
        <v>0</v>
      </c>
      <c r="D70" s="28"/>
      <c r="E70" s="28"/>
      <c r="F70" s="28"/>
      <c r="G70" s="28"/>
      <c r="H70" s="72">
        <v>0</v>
      </c>
      <c r="I70" s="79"/>
    </row>
    <row r="71" spans="1:9">
      <c r="A71" s="8"/>
      <c r="B71" s="9"/>
      <c r="C71" s="9"/>
      <c r="D71" s="9"/>
      <c r="E71" s="9"/>
      <c r="F71" s="9"/>
      <c r="G71" s="9"/>
      <c r="H71" s="10"/>
      <c r="I71" s="79"/>
    </row>
    <row r="72" spans="1:9" ht="15.75">
      <c r="A72" s="59" t="s">
        <v>444</v>
      </c>
      <c r="B72" s="9"/>
      <c r="C72" s="9"/>
      <c r="D72" s="9"/>
      <c r="E72" s="9"/>
      <c r="F72" s="9"/>
      <c r="G72" s="9"/>
      <c r="H72" s="39">
        <v>0</v>
      </c>
      <c r="I72" s="79"/>
    </row>
    <row r="73" spans="1:9" ht="15.75" thickBot="1">
      <c r="A73" s="24"/>
      <c r="B73" s="25"/>
      <c r="C73" s="25"/>
      <c r="D73" s="25"/>
      <c r="E73" s="25"/>
      <c r="F73" s="25"/>
      <c r="G73" s="25"/>
      <c r="H73" s="26"/>
      <c r="I73" s="79"/>
    </row>
    <row r="74" spans="1:9" ht="15.75" thickTop="1">
      <c r="A74" s="79"/>
      <c r="B74" s="79"/>
      <c r="C74" s="79"/>
      <c r="D74" s="79"/>
      <c r="E74" s="79"/>
      <c r="F74" s="79"/>
      <c r="G74" s="79"/>
      <c r="H74" s="79"/>
      <c r="I74" s="79"/>
    </row>
  </sheetData>
  <mergeCells count="50">
    <mergeCell ref="B63:C63"/>
    <mergeCell ref="B64:C64"/>
    <mergeCell ref="B55:C55"/>
    <mergeCell ref="B56:C56"/>
    <mergeCell ref="B57:C57"/>
    <mergeCell ref="A60:B60"/>
    <mergeCell ref="B61:C61"/>
    <mergeCell ref="B62:C62"/>
    <mergeCell ref="B54:C54"/>
    <mergeCell ref="B41:C41"/>
    <mergeCell ref="B42:C42"/>
    <mergeCell ref="B43:C43"/>
    <mergeCell ref="B44:C44"/>
    <mergeCell ref="B45:C45"/>
    <mergeCell ref="B46:C46"/>
    <mergeCell ref="B47:C47"/>
    <mergeCell ref="B48:C48"/>
    <mergeCell ref="B49:C49"/>
    <mergeCell ref="B50:C50"/>
    <mergeCell ref="A53:B53"/>
    <mergeCell ref="B40:C40"/>
    <mergeCell ref="B27:C27"/>
    <mergeCell ref="B28:C28"/>
    <mergeCell ref="B29:C29"/>
    <mergeCell ref="B30:C30"/>
    <mergeCell ref="B31:C31"/>
    <mergeCell ref="B32:C32"/>
    <mergeCell ref="B33:C33"/>
    <mergeCell ref="A36:B36"/>
    <mergeCell ref="B37:C37"/>
    <mergeCell ref="B38:C38"/>
    <mergeCell ref="B39:C39"/>
    <mergeCell ref="B26:C26"/>
    <mergeCell ref="B13:D13"/>
    <mergeCell ref="B14:D14"/>
    <mergeCell ref="B15:D15"/>
    <mergeCell ref="B16:D16"/>
    <mergeCell ref="A19:B19"/>
    <mergeCell ref="B20:C20"/>
    <mergeCell ref="B21:C21"/>
    <mergeCell ref="B22:C22"/>
    <mergeCell ref="B23:C23"/>
    <mergeCell ref="B24:C24"/>
    <mergeCell ref="B25:C25"/>
    <mergeCell ref="B12:D12"/>
    <mergeCell ref="A1:H1"/>
    <mergeCell ref="A2:H2"/>
    <mergeCell ref="B6:G6"/>
    <mergeCell ref="B10:D10"/>
    <mergeCell ref="B11:D11"/>
  </mergeCells>
  <conditionalFormatting sqref="B55:B57 B62:B64">
    <cfRule type="expression" dxfId="121" priority="1">
      <formula>H55&gt;0</formula>
    </cfRule>
  </conditionalFormatting>
  <conditionalFormatting sqref="C55:C57 C62:C64">
    <cfRule type="expression" dxfId="120" priority="2">
      <formula>#REF!&gt;0</formula>
    </cfRule>
  </conditionalFormatting>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2">
    <tabColor rgb="FFFF0000"/>
  </sheetPr>
  <dimension ref="A1:I74"/>
  <sheetViews>
    <sheetView workbookViewId="0">
      <selection activeCell="H4" sqref="H4"/>
    </sheetView>
  </sheetViews>
  <sheetFormatPr baseColWidth="10" defaultColWidth="11.42578125" defaultRowHeight="15"/>
  <cols>
    <col min="1" max="1" width="21.7109375" customWidth="1"/>
    <col min="4" max="4" width="30.28515625" customWidth="1"/>
    <col min="6" max="6" width="33.42578125" customWidth="1"/>
    <col min="7" max="7" width="18.42578125" customWidth="1"/>
    <col min="8" max="8" width="42.140625" customWidth="1"/>
  </cols>
  <sheetData>
    <row r="1" spans="1:9" ht="16.5" thickTop="1">
      <c r="A1" s="441" t="s">
        <v>473</v>
      </c>
      <c r="B1" s="442"/>
      <c r="C1" s="442"/>
      <c r="D1" s="442"/>
      <c r="E1" s="442"/>
      <c r="F1" s="442"/>
      <c r="G1" s="442"/>
      <c r="H1" s="443"/>
      <c r="I1" s="79"/>
    </row>
    <row r="2" spans="1:9" ht="15.75">
      <c r="A2" s="444" t="s">
        <v>378</v>
      </c>
      <c r="B2" s="445"/>
      <c r="C2" s="445"/>
      <c r="D2" s="445"/>
      <c r="E2" s="445"/>
      <c r="F2" s="445"/>
      <c r="G2" s="445"/>
      <c r="H2" s="446"/>
      <c r="I2" s="79"/>
    </row>
    <row r="3" spans="1:9">
      <c r="A3" s="8"/>
      <c r="B3" s="9"/>
      <c r="C3" s="9"/>
      <c r="D3" s="9"/>
      <c r="E3" s="9"/>
      <c r="F3" s="9"/>
      <c r="G3" s="9"/>
      <c r="H3" s="10"/>
      <c r="I3" s="79"/>
    </row>
    <row r="4" spans="1:9" ht="15.75">
      <c r="A4" s="11" t="s">
        <v>379</v>
      </c>
      <c r="B4" s="12" t="s">
        <v>37</v>
      </c>
      <c r="C4" s="13"/>
      <c r="D4" s="14"/>
      <c r="E4" s="15" t="s">
        <v>380</v>
      </c>
      <c r="F4" s="16">
        <f>H67</f>
        <v>153245.81652597091</v>
      </c>
      <c r="G4" s="13" t="s">
        <v>381</v>
      </c>
      <c r="H4" s="17" t="s">
        <v>382</v>
      </c>
      <c r="I4" s="79"/>
    </row>
    <row r="5" spans="1:9" ht="15.75">
      <c r="A5" s="18"/>
      <c r="B5" s="19"/>
      <c r="C5" s="13"/>
      <c r="D5" s="20"/>
      <c r="E5" s="15"/>
      <c r="F5" s="21"/>
      <c r="G5" s="13"/>
      <c r="H5" s="22"/>
      <c r="I5" s="79"/>
    </row>
    <row r="6" spans="1:9" ht="15.75">
      <c r="A6" s="18" t="s">
        <v>383</v>
      </c>
      <c r="B6" s="447" t="str">
        <f>A1</f>
        <v>SERVICIO DE GRUA PARA RETIRO DE POSTE DE CONCRETO 10, 12 O 14 MTS</v>
      </c>
      <c r="C6" s="447"/>
      <c r="D6" s="447"/>
      <c r="E6" s="447"/>
      <c r="F6" s="447"/>
      <c r="G6" s="448"/>
      <c r="H6" s="23" t="s">
        <v>466</v>
      </c>
      <c r="I6" s="79"/>
    </row>
    <row r="7" spans="1:9" ht="15.75" thickBot="1">
      <c r="A7" s="24"/>
      <c r="B7" s="25"/>
      <c r="C7" s="25"/>
      <c r="D7" s="25"/>
      <c r="E7" s="25"/>
      <c r="F7" s="25"/>
      <c r="G7" s="25"/>
      <c r="H7" s="26"/>
      <c r="I7" s="79"/>
    </row>
    <row r="8" spans="1:9" ht="15.75" thickTop="1">
      <c r="A8" s="27"/>
      <c r="B8" s="28"/>
      <c r="C8" s="28"/>
      <c r="D8" s="28"/>
      <c r="E8" s="28"/>
      <c r="F8" s="28"/>
      <c r="G8" s="28"/>
      <c r="H8" s="29"/>
      <c r="I8" s="79"/>
    </row>
    <row r="9" spans="1:9" ht="15.75">
      <c r="A9" s="30" t="s">
        <v>5</v>
      </c>
      <c r="B9" s="9"/>
      <c r="C9" s="9"/>
      <c r="D9" s="9"/>
      <c r="E9" s="9"/>
      <c r="F9" s="9"/>
      <c r="G9" s="9"/>
      <c r="H9" s="10"/>
      <c r="I9" s="79"/>
    </row>
    <row r="10" spans="1:9" ht="15.75">
      <c r="A10" s="31" t="s">
        <v>385</v>
      </c>
      <c r="B10" s="449" t="s">
        <v>386</v>
      </c>
      <c r="C10" s="450"/>
      <c r="D10" s="431"/>
      <c r="E10" s="32" t="s">
        <v>85</v>
      </c>
      <c r="F10" s="32" t="s">
        <v>387</v>
      </c>
      <c r="G10" s="32" t="s">
        <v>86</v>
      </c>
      <c r="H10" s="33" t="s">
        <v>388</v>
      </c>
      <c r="I10" s="80"/>
    </row>
    <row r="11" spans="1:9">
      <c r="A11" s="4"/>
      <c r="B11" s="426"/>
      <c r="C11" s="432"/>
      <c r="D11" s="427"/>
      <c r="E11" s="4"/>
      <c r="F11" s="170"/>
      <c r="G11" s="73"/>
      <c r="H11" s="114">
        <f>F11*G11</f>
        <v>0</v>
      </c>
      <c r="I11" s="79"/>
    </row>
    <row r="12" spans="1:9">
      <c r="A12" s="4"/>
      <c r="B12" s="426"/>
      <c r="C12" s="432"/>
      <c r="D12" s="427"/>
      <c r="E12" s="4"/>
      <c r="F12" s="170"/>
      <c r="G12" s="73"/>
      <c r="H12" s="114">
        <f t="shared" ref="H12:H16" si="0">F12*G12</f>
        <v>0</v>
      </c>
      <c r="I12" s="79"/>
    </row>
    <row r="13" spans="1:9">
      <c r="A13" s="4"/>
      <c r="B13" s="426"/>
      <c r="C13" s="432"/>
      <c r="D13" s="427"/>
      <c r="E13" s="4"/>
      <c r="F13" s="170"/>
      <c r="G13" s="73"/>
      <c r="H13" s="114">
        <f t="shared" si="0"/>
        <v>0</v>
      </c>
      <c r="I13" s="79"/>
    </row>
    <row r="14" spans="1:9">
      <c r="A14" s="4"/>
      <c r="B14" s="433"/>
      <c r="C14" s="434"/>
      <c r="D14" s="435"/>
      <c r="E14" s="4"/>
      <c r="F14" s="170"/>
      <c r="G14" s="73"/>
      <c r="H14" s="114">
        <f t="shared" si="0"/>
        <v>0</v>
      </c>
      <c r="I14" s="79"/>
    </row>
    <row r="15" spans="1:9">
      <c r="A15" s="4"/>
      <c r="B15" s="433"/>
      <c r="C15" s="434"/>
      <c r="D15" s="435"/>
      <c r="E15" s="4"/>
      <c r="F15" s="170"/>
      <c r="G15" s="73"/>
      <c r="H15" s="114">
        <f t="shared" si="0"/>
        <v>0</v>
      </c>
      <c r="I15" s="79"/>
    </row>
    <row r="16" spans="1:9">
      <c r="A16" s="4"/>
      <c r="B16" s="436"/>
      <c r="C16" s="437"/>
      <c r="D16" s="438"/>
      <c r="E16" s="5"/>
      <c r="F16" s="170"/>
      <c r="G16" s="73"/>
      <c r="H16" s="114">
        <f t="shared" si="0"/>
        <v>0</v>
      </c>
      <c r="I16" s="79"/>
    </row>
    <row r="17" spans="1:9" ht="15.75">
      <c r="A17" s="37" t="s">
        <v>389</v>
      </c>
      <c r="B17" s="9"/>
      <c r="C17" s="38"/>
      <c r="D17" s="38"/>
      <c r="E17" s="38"/>
      <c r="F17" s="9"/>
      <c r="G17" s="9"/>
      <c r="H17" s="110">
        <f>SUM(H11:H16)</f>
        <v>0</v>
      </c>
      <c r="I17" s="79"/>
    </row>
    <row r="18" spans="1:9">
      <c r="A18" s="8"/>
      <c r="B18" s="9"/>
      <c r="C18" s="9"/>
      <c r="D18" s="9"/>
      <c r="E18" s="9"/>
      <c r="F18" s="9"/>
      <c r="G18" s="9"/>
      <c r="H18" s="10"/>
      <c r="I18" s="79"/>
    </row>
    <row r="19" spans="1:9" ht="15.75">
      <c r="A19" s="428" t="s">
        <v>6</v>
      </c>
      <c r="B19" s="429"/>
      <c r="C19" s="9"/>
      <c r="D19" s="9"/>
      <c r="E19" s="9"/>
      <c r="F19" s="9"/>
      <c r="G19" s="9"/>
      <c r="H19" s="10"/>
      <c r="I19" s="79"/>
    </row>
    <row r="20" spans="1:9" ht="15.75">
      <c r="A20" s="40" t="s">
        <v>385</v>
      </c>
      <c r="B20" s="430" t="s">
        <v>386</v>
      </c>
      <c r="C20" s="431"/>
      <c r="D20" s="32" t="s">
        <v>86</v>
      </c>
      <c r="E20" s="32" t="s">
        <v>390</v>
      </c>
      <c r="F20" s="32" t="s">
        <v>391</v>
      </c>
      <c r="G20" s="32" t="s">
        <v>392</v>
      </c>
      <c r="H20" s="33" t="s">
        <v>393</v>
      </c>
      <c r="I20" s="79"/>
    </row>
    <row r="21" spans="1:9">
      <c r="A21" s="4"/>
      <c r="B21" s="455" t="s">
        <v>396</v>
      </c>
      <c r="C21" s="435"/>
      <c r="D21" s="73">
        <v>0</v>
      </c>
      <c r="E21" s="4" t="s">
        <v>397</v>
      </c>
      <c r="F21" s="170">
        <f>'1.15'!F21</f>
        <v>491355.26262931031</v>
      </c>
      <c r="G21" s="73">
        <v>20</v>
      </c>
      <c r="H21" s="108">
        <f>(F21*D21)/G21</f>
        <v>0</v>
      </c>
      <c r="I21" s="81"/>
    </row>
    <row r="22" spans="1:9">
      <c r="A22" s="4"/>
      <c r="B22" s="455" t="s">
        <v>398</v>
      </c>
      <c r="C22" s="435"/>
      <c r="D22" s="73">
        <v>0</v>
      </c>
      <c r="E22" s="4" t="s">
        <v>397</v>
      </c>
      <c r="F22" s="170">
        <f>'1.15'!F22</f>
        <v>491355.26262931031</v>
      </c>
      <c r="G22" s="73">
        <v>20</v>
      </c>
      <c r="H22" s="108">
        <f t="shared" ref="H22:H33" si="1">(F22*D22)/G22</f>
        <v>0</v>
      </c>
      <c r="I22" s="81"/>
    </row>
    <row r="23" spans="1:9">
      <c r="A23" s="4"/>
      <c r="B23" s="455" t="s">
        <v>399</v>
      </c>
      <c r="C23" s="435"/>
      <c r="D23" s="73">
        <v>0</v>
      </c>
      <c r="E23" s="4" t="s">
        <v>397</v>
      </c>
      <c r="F23" s="170">
        <f>'1.15'!F23</f>
        <v>316219.23517241376</v>
      </c>
      <c r="G23" s="73">
        <v>20</v>
      </c>
      <c r="H23" s="108">
        <f t="shared" si="1"/>
        <v>0</v>
      </c>
      <c r="I23" s="81"/>
    </row>
    <row r="24" spans="1:9">
      <c r="A24" s="4"/>
      <c r="B24" s="455" t="s">
        <v>400</v>
      </c>
      <c r="C24" s="435"/>
      <c r="D24" s="73">
        <v>0</v>
      </c>
      <c r="E24" s="4" t="s">
        <v>397</v>
      </c>
      <c r="F24" s="170">
        <f>'1.15'!F24</f>
        <v>301624.55599137931</v>
      </c>
      <c r="G24" s="73">
        <v>20</v>
      </c>
      <c r="H24" s="108">
        <f t="shared" si="1"/>
        <v>0</v>
      </c>
      <c r="I24" s="81"/>
    </row>
    <row r="25" spans="1:9">
      <c r="A25" s="4"/>
      <c r="B25" s="455" t="s">
        <v>401</v>
      </c>
      <c r="C25" s="435"/>
      <c r="D25" s="73">
        <v>0</v>
      </c>
      <c r="E25" s="4" t="s">
        <v>397</v>
      </c>
      <c r="F25" s="170">
        <f>'1.15'!F25</f>
        <v>257840.51844827583</v>
      </c>
      <c r="G25" s="73">
        <v>20</v>
      </c>
      <c r="H25" s="108">
        <f t="shared" si="1"/>
        <v>0</v>
      </c>
      <c r="I25" s="81"/>
    </row>
    <row r="26" spans="1:9">
      <c r="A26" s="4"/>
      <c r="B26" s="455" t="s">
        <v>402</v>
      </c>
      <c r="C26" s="435"/>
      <c r="D26" s="73">
        <v>0</v>
      </c>
      <c r="E26" s="4" t="s">
        <v>397</v>
      </c>
      <c r="F26" s="170">
        <f>'1.15'!F26</f>
        <v>199461.84262931033</v>
      </c>
      <c r="G26" s="73">
        <v>20</v>
      </c>
      <c r="H26" s="108">
        <f t="shared" si="1"/>
        <v>0</v>
      </c>
      <c r="I26" s="81"/>
    </row>
    <row r="27" spans="1:9">
      <c r="A27" s="4"/>
      <c r="B27" s="455" t="s">
        <v>403</v>
      </c>
      <c r="C27" s="435"/>
      <c r="D27" s="73">
        <v>0</v>
      </c>
      <c r="E27" s="4" t="s">
        <v>397</v>
      </c>
      <c r="F27" s="170">
        <f>'1.15'!F27</f>
        <v>81158.643620689661</v>
      </c>
      <c r="G27" s="73">
        <v>20</v>
      </c>
      <c r="H27" s="108">
        <f t="shared" si="1"/>
        <v>0</v>
      </c>
      <c r="I27" s="81"/>
    </row>
    <row r="28" spans="1:9">
      <c r="A28" s="4"/>
      <c r="B28" s="455" t="s">
        <v>404</v>
      </c>
      <c r="C28" s="435"/>
      <c r="D28" s="73">
        <v>0</v>
      </c>
      <c r="E28" s="4" t="s">
        <v>397</v>
      </c>
      <c r="F28" s="170">
        <f>'1.15'!F28</f>
        <v>184867.16344827582</v>
      </c>
      <c r="G28" s="73">
        <v>20</v>
      </c>
      <c r="H28" s="108">
        <f t="shared" si="1"/>
        <v>0</v>
      </c>
      <c r="I28" s="81"/>
    </row>
    <row r="29" spans="1:9">
      <c r="A29" s="4"/>
      <c r="B29" s="455" t="s">
        <v>405</v>
      </c>
      <c r="C29" s="435"/>
      <c r="D29" s="73">
        <v>1</v>
      </c>
      <c r="E29" s="4" t="s">
        <v>397</v>
      </c>
      <c r="F29" s="170">
        <f>'1.15'!F29</f>
        <v>117645.32112068964</v>
      </c>
      <c r="G29" s="73">
        <v>20</v>
      </c>
      <c r="H29" s="108">
        <f t="shared" si="1"/>
        <v>5882.2660560344821</v>
      </c>
      <c r="I29" s="81"/>
    </row>
    <row r="30" spans="1:9">
      <c r="A30" s="4"/>
      <c r="B30" s="455" t="s">
        <v>406</v>
      </c>
      <c r="C30" s="435"/>
      <c r="D30" s="73">
        <v>0</v>
      </c>
      <c r="E30" s="4" t="s">
        <v>397</v>
      </c>
      <c r="F30" s="170">
        <f>'1.15'!F30</f>
        <v>184867.16344827582</v>
      </c>
      <c r="G30" s="73">
        <v>20</v>
      </c>
      <c r="H30" s="108">
        <f t="shared" si="1"/>
        <v>0</v>
      </c>
      <c r="I30" s="81"/>
    </row>
    <row r="31" spans="1:9">
      <c r="A31" s="4"/>
      <c r="B31" s="455" t="s">
        <v>407</v>
      </c>
      <c r="C31" s="435"/>
      <c r="D31" s="73">
        <v>0</v>
      </c>
      <c r="E31" s="4" t="s">
        <v>397</v>
      </c>
      <c r="F31" s="170">
        <f>'1.15'!F31</f>
        <v>103050.68284482758</v>
      </c>
      <c r="G31" s="73">
        <v>20</v>
      </c>
      <c r="H31" s="108">
        <f t="shared" si="1"/>
        <v>0</v>
      </c>
      <c r="I31" s="81"/>
    </row>
    <row r="32" spans="1:9">
      <c r="A32" s="4"/>
      <c r="B32" s="455" t="s">
        <v>408</v>
      </c>
      <c r="C32" s="435"/>
      <c r="D32" s="73">
        <v>1</v>
      </c>
      <c r="E32" s="4" t="s">
        <v>397</v>
      </c>
      <c r="F32" s="170">
        <f>'1.15'!F32</f>
        <v>177569.84431034481</v>
      </c>
      <c r="G32" s="73">
        <v>20</v>
      </c>
      <c r="H32" s="108">
        <f t="shared" si="1"/>
        <v>8878.4922155172408</v>
      </c>
      <c r="I32" s="81"/>
    </row>
    <row r="33" spans="1:9">
      <c r="A33" s="4"/>
      <c r="B33" s="455" t="s">
        <v>409</v>
      </c>
      <c r="C33" s="435"/>
      <c r="D33" s="74">
        <v>0</v>
      </c>
      <c r="E33" s="43" t="s">
        <v>397</v>
      </c>
      <c r="F33" s="170">
        <f>'1.15'!F33</f>
        <v>117646.13922413792</v>
      </c>
      <c r="G33" s="73">
        <v>20</v>
      </c>
      <c r="H33" s="108">
        <f t="shared" si="1"/>
        <v>0</v>
      </c>
      <c r="I33" s="81"/>
    </row>
    <row r="34" spans="1:9" ht="15.75">
      <c r="A34" s="45" t="s">
        <v>410</v>
      </c>
      <c r="B34" s="9"/>
      <c r="C34" s="9"/>
      <c r="D34" s="9"/>
      <c r="E34" s="9"/>
      <c r="F34" s="9"/>
      <c r="G34" s="9"/>
      <c r="H34" s="110">
        <f>SUM(H21:H33)</f>
        <v>14760.758271551724</v>
      </c>
      <c r="I34" s="79"/>
    </row>
    <row r="35" spans="1:9">
      <c r="A35" s="8"/>
      <c r="B35" s="9"/>
      <c r="C35" s="9"/>
      <c r="D35" s="9"/>
      <c r="E35" s="9"/>
      <c r="F35" s="9"/>
      <c r="G35" s="9"/>
      <c r="H35" s="10"/>
      <c r="I35" s="79"/>
    </row>
    <row r="36" spans="1:9" ht="15.75">
      <c r="A36" s="428" t="s">
        <v>7</v>
      </c>
      <c r="B36" s="429"/>
      <c r="C36" s="9"/>
      <c r="D36" s="9"/>
      <c r="E36" s="9"/>
      <c r="F36" s="9"/>
      <c r="G36" s="9"/>
      <c r="H36" s="10"/>
      <c r="I36" s="79"/>
    </row>
    <row r="37" spans="1:9" ht="15.75">
      <c r="A37" s="40" t="s">
        <v>385</v>
      </c>
      <c r="B37" s="430" t="s">
        <v>386</v>
      </c>
      <c r="C37" s="431"/>
      <c r="D37" s="32" t="s">
        <v>86</v>
      </c>
      <c r="E37" s="32" t="s">
        <v>390</v>
      </c>
      <c r="F37" s="32" t="s">
        <v>411</v>
      </c>
      <c r="G37" s="32" t="s">
        <v>393</v>
      </c>
      <c r="H37" s="33" t="s">
        <v>412</v>
      </c>
      <c r="I37" s="79"/>
    </row>
    <row r="38" spans="1:9" ht="15.75">
      <c r="A38" s="46">
        <v>1</v>
      </c>
      <c r="B38" s="455" t="s">
        <v>413</v>
      </c>
      <c r="C38" s="435"/>
      <c r="D38" s="73">
        <v>1</v>
      </c>
      <c r="E38" s="47" t="s">
        <v>397</v>
      </c>
      <c r="F38" s="73">
        <v>20</v>
      </c>
      <c r="G38" s="170">
        <v>69701.16508838383</v>
      </c>
      <c r="H38" s="112">
        <f>(D38*G38)/F38</f>
        <v>3485.0582544191916</v>
      </c>
      <c r="I38" s="81"/>
    </row>
    <row r="39" spans="1:9" ht="15.75">
      <c r="A39" s="46">
        <v>2</v>
      </c>
      <c r="B39" s="455" t="s">
        <v>414</v>
      </c>
      <c r="C39" s="435"/>
      <c r="D39" s="73">
        <v>0</v>
      </c>
      <c r="E39" s="47" t="s">
        <v>397</v>
      </c>
      <c r="F39" s="73">
        <v>30</v>
      </c>
      <c r="G39" s="170">
        <v>2500000</v>
      </c>
      <c r="H39" s="112">
        <f t="shared" ref="H39:H50" si="2">(D39*G39)/F39</f>
        <v>0</v>
      </c>
      <c r="I39" s="81"/>
    </row>
    <row r="40" spans="1:9" ht="15.75">
      <c r="A40" s="46">
        <v>3</v>
      </c>
      <c r="B40" s="455" t="s">
        <v>415</v>
      </c>
      <c r="C40" s="435"/>
      <c r="D40" s="73">
        <v>0</v>
      </c>
      <c r="E40" s="47" t="s">
        <v>397</v>
      </c>
      <c r="F40" s="73">
        <v>20</v>
      </c>
      <c r="G40" s="170">
        <v>55509.259259259248</v>
      </c>
      <c r="H40" s="112">
        <f t="shared" si="2"/>
        <v>0</v>
      </c>
      <c r="I40" s="81"/>
    </row>
    <row r="41" spans="1:9" ht="15.75">
      <c r="A41" s="46">
        <v>4</v>
      </c>
      <c r="B41" s="455" t="s">
        <v>416</v>
      </c>
      <c r="C41" s="435"/>
      <c r="D41" s="73">
        <v>0</v>
      </c>
      <c r="E41" s="47" t="s">
        <v>397</v>
      </c>
      <c r="F41" s="73">
        <v>13</v>
      </c>
      <c r="G41" s="170">
        <v>1000000</v>
      </c>
      <c r="H41" s="112">
        <f t="shared" si="2"/>
        <v>0</v>
      </c>
      <c r="I41" s="81"/>
    </row>
    <row r="42" spans="1:9" ht="15.75">
      <c r="A42" s="46">
        <v>5</v>
      </c>
      <c r="B42" s="455" t="s">
        <v>417</v>
      </c>
      <c r="C42" s="435"/>
      <c r="D42" s="73">
        <v>0</v>
      </c>
      <c r="E42" s="47" t="s">
        <v>397</v>
      </c>
      <c r="F42" s="73">
        <v>20</v>
      </c>
      <c r="G42" s="170">
        <v>120000</v>
      </c>
      <c r="H42" s="112">
        <f t="shared" si="2"/>
        <v>0</v>
      </c>
      <c r="I42" s="81"/>
    </row>
    <row r="43" spans="1:9" ht="15.75">
      <c r="A43" s="46">
        <v>6</v>
      </c>
      <c r="B43" s="455" t="s">
        <v>418</v>
      </c>
      <c r="C43" s="435"/>
      <c r="D43" s="73">
        <v>0</v>
      </c>
      <c r="E43" s="47" t="s">
        <v>419</v>
      </c>
      <c r="F43" s="73">
        <v>20</v>
      </c>
      <c r="G43" s="170">
        <v>28500</v>
      </c>
      <c r="H43" s="112">
        <f t="shared" si="2"/>
        <v>0</v>
      </c>
      <c r="I43" s="81"/>
    </row>
    <row r="44" spans="1:9" ht="15.75">
      <c r="A44" s="46">
        <v>7</v>
      </c>
      <c r="B44" s="455" t="s">
        <v>420</v>
      </c>
      <c r="C44" s="435"/>
      <c r="D44" s="73">
        <v>0</v>
      </c>
      <c r="E44" s="47" t="s">
        <v>421</v>
      </c>
      <c r="F44" s="73">
        <v>1</v>
      </c>
      <c r="G44" s="170">
        <v>464100</v>
      </c>
      <c r="H44" s="112">
        <f t="shared" si="2"/>
        <v>0</v>
      </c>
      <c r="I44" s="81"/>
    </row>
    <row r="45" spans="1:9" ht="15.75">
      <c r="A45" s="46">
        <v>8</v>
      </c>
      <c r="B45" s="455" t="s">
        <v>422</v>
      </c>
      <c r="C45" s="435"/>
      <c r="D45" s="73">
        <v>0</v>
      </c>
      <c r="E45" s="47" t="s">
        <v>423</v>
      </c>
      <c r="F45" s="73">
        <v>1</v>
      </c>
      <c r="G45" s="170">
        <v>952380.95238095231</v>
      </c>
      <c r="H45" s="112">
        <f t="shared" si="2"/>
        <v>0</v>
      </c>
      <c r="I45" s="81"/>
    </row>
    <row r="46" spans="1:9" ht="15.75">
      <c r="A46" s="46">
        <v>9</v>
      </c>
      <c r="B46" s="455" t="s">
        <v>424</v>
      </c>
      <c r="C46" s="435"/>
      <c r="D46" s="73">
        <v>1</v>
      </c>
      <c r="E46" s="47" t="s">
        <v>423</v>
      </c>
      <c r="F46" s="73">
        <v>20</v>
      </c>
      <c r="G46" s="170">
        <v>2700000</v>
      </c>
      <c r="H46" s="112">
        <f t="shared" si="2"/>
        <v>135000</v>
      </c>
      <c r="I46" s="81"/>
    </row>
    <row r="47" spans="1:9" ht="15.75">
      <c r="A47" s="46">
        <v>10</v>
      </c>
      <c r="B47" s="455" t="s">
        <v>425</v>
      </c>
      <c r="C47" s="435"/>
      <c r="D47" s="73">
        <v>0</v>
      </c>
      <c r="E47" s="47" t="s">
        <v>423</v>
      </c>
      <c r="F47" s="73">
        <v>2</v>
      </c>
      <c r="G47" s="170">
        <v>3800000</v>
      </c>
      <c r="H47" s="112">
        <f t="shared" si="2"/>
        <v>0</v>
      </c>
      <c r="I47" s="81"/>
    </row>
    <row r="48" spans="1:9" ht="15.75">
      <c r="A48" s="46">
        <v>11</v>
      </c>
      <c r="B48" s="455" t="s">
        <v>426</v>
      </c>
      <c r="C48" s="435"/>
      <c r="D48" s="73">
        <v>0</v>
      </c>
      <c r="E48" s="47" t="s">
        <v>423</v>
      </c>
      <c r="F48" s="73">
        <v>20</v>
      </c>
      <c r="G48" s="170">
        <v>3200000</v>
      </c>
      <c r="H48" s="112">
        <f t="shared" si="2"/>
        <v>0</v>
      </c>
      <c r="I48" s="81"/>
    </row>
    <row r="49" spans="1:9" ht="15.75">
      <c r="A49" s="46">
        <v>12</v>
      </c>
      <c r="B49" s="455" t="s">
        <v>427</v>
      </c>
      <c r="C49" s="435"/>
      <c r="D49" s="73">
        <v>0</v>
      </c>
      <c r="E49" s="47" t="s">
        <v>423</v>
      </c>
      <c r="F49" s="73">
        <v>2</v>
      </c>
      <c r="G49" s="170">
        <v>2600000</v>
      </c>
      <c r="H49" s="112">
        <f t="shared" si="2"/>
        <v>0</v>
      </c>
      <c r="I49" s="81"/>
    </row>
    <row r="50" spans="1:9" ht="15.75">
      <c r="A50" s="50">
        <v>13</v>
      </c>
      <c r="B50" s="455" t="s">
        <v>428</v>
      </c>
      <c r="C50" s="435"/>
      <c r="D50" s="73">
        <v>0</v>
      </c>
      <c r="E50" s="51" t="s">
        <v>397</v>
      </c>
      <c r="F50" s="73">
        <v>1</v>
      </c>
      <c r="G50" s="170">
        <v>4500000</v>
      </c>
      <c r="H50" s="112">
        <f t="shared" si="2"/>
        <v>0</v>
      </c>
      <c r="I50" s="81"/>
    </row>
    <row r="51" spans="1:9" ht="15.75">
      <c r="A51" s="53" t="s">
        <v>429</v>
      </c>
      <c r="B51" s="9"/>
      <c r="C51" s="38"/>
      <c r="D51" s="38"/>
      <c r="E51" s="38"/>
      <c r="F51" s="9"/>
      <c r="G51" s="9"/>
      <c r="H51" s="111">
        <f>SUM(H38:H50)</f>
        <v>138485.05825441919</v>
      </c>
      <c r="I51" s="81"/>
    </row>
    <row r="52" spans="1:9">
      <c r="A52" s="8"/>
      <c r="B52" s="9"/>
      <c r="C52" s="9"/>
      <c r="D52" s="54"/>
      <c r="E52" s="54"/>
      <c r="F52" s="54"/>
      <c r="G52" s="54"/>
      <c r="H52" s="10"/>
      <c r="I52" s="79"/>
    </row>
    <row r="53" spans="1:9" ht="15.75">
      <c r="A53" s="428" t="s">
        <v>8</v>
      </c>
      <c r="B53" s="429"/>
      <c r="C53" s="9"/>
      <c r="D53" s="54"/>
      <c r="E53" s="54"/>
      <c r="F53" s="54"/>
      <c r="G53" s="54"/>
      <c r="H53" s="10"/>
      <c r="I53" s="79"/>
    </row>
    <row r="54" spans="1:9" ht="15.75">
      <c r="A54" s="40" t="s">
        <v>385</v>
      </c>
      <c r="B54" s="430" t="s">
        <v>386</v>
      </c>
      <c r="C54" s="431"/>
      <c r="D54" s="55" t="s">
        <v>390</v>
      </c>
      <c r="E54" s="55" t="s">
        <v>86</v>
      </c>
      <c r="F54" s="55" t="s">
        <v>430</v>
      </c>
      <c r="G54" s="55" t="s">
        <v>431</v>
      </c>
      <c r="H54" s="33" t="s">
        <v>393</v>
      </c>
      <c r="I54" s="79"/>
    </row>
    <row r="55" spans="1:9" ht="15.75">
      <c r="A55" s="46">
        <v>1</v>
      </c>
      <c r="B55" s="422" t="s">
        <v>432</v>
      </c>
      <c r="C55" s="423"/>
      <c r="D55" s="56" t="s">
        <v>397</v>
      </c>
      <c r="E55" s="73">
        <v>0</v>
      </c>
      <c r="F55" s="170">
        <v>210000</v>
      </c>
      <c r="G55" s="73">
        <v>1</v>
      </c>
      <c r="H55" s="108">
        <f>(E55*F55)/G55</f>
        <v>0</v>
      </c>
      <c r="I55" s="81"/>
    </row>
    <row r="56" spans="1:9" ht="15.75">
      <c r="A56" s="46">
        <v>2</v>
      </c>
      <c r="B56" s="422" t="s">
        <v>433</v>
      </c>
      <c r="C56" s="423"/>
      <c r="D56" s="57" t="s">
        <v>434</v>
      </c>
      <c r="E56" s="73">
        <v>0</v>
      </c>
      <c r="F56" s="170">
        <v>410150.85714285716</v>
      </c>
      <c r="G56" s="73">
        <v>2</v>
      </c>
      <c r="H56" s="108">
        <f t="shared" ref="H56:H57" si="3">(E56*F56)/G56</f>
        <v>0</v>
      </c>
      <c r="I56" s="81"/>
    </row>
    <row r="57" spans="1:9" ht="15.75">
      <c r="A57" s="50">
        <v>3</v>
      </c>
      <c r="B57" s="424" t="s">
        <v>435</v>
      </c>
      <c r="C57" s="425"/>
      <c r="D57" s="58" t="s">
        <v>434</v>
      </c>
      <c r="E57" s="73">
        <v>0</v>
      </c>
      <c r="F57" s="170">
        <v>500000</v>
      </c>
      <c r="G57" s="73">
        <v>20</v>
      </c>
      <c r="H57" s="108">
        <f t="shared" si="3"/>
        <v>0</v>
      </c>
      <c r="I57" s="81"/>
    </row>
    <row r="58" spans="1:9" ht="15.75">
      <c r="A58" s="45" t="s">
        <v>436</v>
      </c>
      <c r="B58" s="9"/>
      <c r="C58" s="38"/>
      <c r="D58" s="38"/>
      <c r="E58" s="38"/>
      <c r="F58" s="9"/>
      <c r="G58" s="9"/>
      <c r="H58" s="110">
        <f>SUM(H55:H57)</f>
        <v>0</v>
      </c>
      <c r="I58" s="79"/>
    </row>
    <row r="59" spans="1:9">
      <c r="A59" s="59"/>
      <c r="B59" s="9"/>
      <c r="C59" s="9"/>
      <c r="D59" s="9"/>
      <c r="E59" s="38"/>
      <c r="F59" s="9"/>
      <c r="G59" s="9"/>
      <c r="H59" s="10"/>
      <c r="I59" s="79"/>
    </row>
    <row r="60" spans="1:9" ht="15.75">
      <c r="A60" s="428" t="s">
        <v>9</v>
      </c>
      <c r="B60" s="429"/>
      <c r="C60" s="60"/>
      <c r="D60" s="61"/>
      <c r="E60" s="62"/>
      <c r="F60" s="63"/>
      <c r="G60" s="64"/>
      <c r="H60" s="10"/>
      <c r="I60" s="79"/>
    </row>
    <row r="61" spans="1:9" ht="15.75">
      <c r="A61" s="40" t="s">
        <v>385</v>
      </c>
      <c r="B61" s="430" t="s">
        <v>386</v>
      </c>
      <c r="C61" s="431"/>
      <c r="D61" s="55" t="s">
        <v>86</v>
      </c>
      <c r="E61" s="55" t="s">
        <v>390</v>
      </c>
      <c r="F61" s="55" t="s">
        <v>431</v>
      </c>
      <c r="G61" s="55" t="s">
        <v>430</v>
      </c>
      <c r="H61" s="33" t="s">
        <v>393</v>
      </c>
      <c r="I61" s="79"/>
    </row>
    <row r="62" spans="1:9" ht="15.75">
      <c r="A62" s="46">
        <v>1</v>
      </c>
      <c r="B62" s="422" t="s">
        <v>437</v>
      </c>
      <c r="C62" s="423"/>
      <c r="D62" s="73">
        <v>0</v>
      </c>
      <c r="E62" s="47" t="s">
        <v>423</v>
      </c>
      <c r="F62" s="73">
        <v>20</v>
      </c>
      <c r="G62" s="170">
        <v>70000</v>
      </c>
      <c r="H62" s="112">
        <f>(D62*G62)/F62</f>
        <v>0</v>
      </c>
      <c r="I62" s="79"/>
    </row>
    <row r="63" spans="1:9" ht="15.75">
      <c r="A63" s="46">
        <v>2</v>
      </c>
      <c r="B63" s="422" t="s">
        <v>438</v>
      </c>
      <c r="C63" s="423"/>
      <c r="D63" s="73">
        <v>0</v>
      </c>
      <c r="E63" s="47" t="s">
        <v>423</v>
      </c>
      <c r="F63" s="73">
        <v>13</v>
      </c>
      <c r="G63" s="170">
        <v>45000</v>
      </c>
      <c r="H63" s="112">
        <f t="shared" ref="H63:H64" si="4">(D63*G63)/F63</f>
        <v>0</v>
      </c>
      <c r="I63" s="79"/>
    </row>
    <row r="64" spans="1:9" ht="15.75">
      <c r="A64" s="50">
        <v>3</v>
      </c>
      <c r="B64" s="424" t="s">
        <v>439</v>
      </c>
      <c r="C64" s="425"/>
      <c r="D64" s="73">
        <v>0</v>
      </c>
      <c r="E64" s="51" t="s">
        <v>423</v>
      </c>
      <c r="F64" s="73">
        <v>13</v>
      </c>
      <c r="G64" s="170">
        <v>20000</v>
      </c>
      <c r="H64" s="112">
        <f t="shared" si="4"/>
        <v>0</v>
      </c>
      <c r="I64" s="79"/>
    </row>
    <row r="65" spans="1:9" ht="15.75">
      <c r="A65" s="45" t="s">
        <v>440</v>
      </c>
      <c r="B65" s="9"/>
      <c r="C65" s="38"/>
      <c r="D65" s="54"/>
      <c r="E65" s="54"/>
      <c r="F65" s="54"/>
      <c r="G65" s="54"/>
      <c r="H65" s="110">
        <f>SUM(H62:H64)</f>
        <v>0</v>
      </c>
      <c r="I65" s="79"/>
    </row>
    <row r="66" spans="1:9">
      <c r="A66" s="59"/>
      <c r="B66" s="9"/>
      <c r="C66" s="9"/>
      <c r="D66" s="9"/>
      <c r="E66" s="65"/>
      <c r="F66" s="9"/>
      <c r="G66" s="9"/>
      <c r="H66" s="10"/>
      <c r="I66" s="79"/>
    </row>
    <row r="67" spans="1:9" ht="15.75">
      <c r="A67" s="66" t="s">
        <v>441</v>
      </c>
      <c r="B67" s="9"/>
      <c r="C67" s="9"/>
      <c r="D67" s="9"/>
      <c r="E67" s="9"/>
      <c r="F67" s="9"/>
      <c r="G67" s="9"/>
      <c r="H67" s="105">
        <f>SUM(H65,H58,H51,H34,H17)</f>
        <v>153245.81652597091</v>
      </c>
      <c r="I67" s="79"/>
    </row>
    <row r="68" spans="1:9">
      <c r="A68" s="8"/>
      <c r="B68" s="9"/>
      <c r="C68" s="9"/>
      <c r="D68" s="9"/>
      <c r="E68" s="9"/>
      <c r="F68" s="9"/>
      <c r="G68" s="9"/>
      <c r="H68" s="10"/>
      <c r="I68" s="79"/>
    </row>
    <row r="69" spans="1:9" ht="16.5" thickBot="1">
      <c r="A69" s="67" t="s">
        <v>442</v>
      </c>
      <c r="B69" s="25"/>
      <c r="C69" s="68">
        <v>0</v>
      </c>
      <c r="D69" s="25"/>
      <c r="E69" s="25"/>
      <c r="F69" s="25"/>
      <c r="G69" s="25"/>
      <c r="H69" s="69">
        <v>0</v>
      </c>
      <c r="I69" s="79"/>
    </row>
    <row r="70" spans="1:9" ht="16.5" thickTop="1">
      <c r="A70" s="70" t="s">
        <v>443</v>
      </c>
      <c r="B70" s="28"/>
      <c r="C70" s="71">
        <v>0</v>
      </c>
      <c r="D70" s="28"/>
      <c r="E70" s="28"/>
      <c r="F70" s="28"/>
      <c r="G70" s="28"/>
      <c r="H70" s="72">
        <v>0</v>
      </c>
      <c r="I70" s="79"/>
    </row>
    <row r="71" spans="1:9">
      <c r="A71" s="8"/>
      <c r="B71" s="9"/>
      <c r="C71" s="9"/>
      <c r="D71" s="9"/>
      <c r="E71" s="9"/>
      <c r="F71" s="9"/>
      <c r="G71" s="9"/>
      <c r="H71" s="10"/>
      <c r="I71" s="79"/>
    </row>
    <row r="72" spans="1:9" ht="15.75">
      <c r="A72" s="59" t="s">
        <v>444</v>
      </c>
      <c r="B72" s="9"/>
      <c r="C72" s="9"/>
      <c r="D72" s="9"/>
      <c r="E72" s="9"/>
      <c r="F72" s="9"/>
      <c r="G72" s="9"/>
      <c r="H72" s="39">
        <v>0</v>
      </c>
      <c r="I72" s="79"/>
    </row>
    <row r="73" spans="1:9" ht="15.75" thickBot="1">
      <c r="A73" s="24"/>
      <c r="B73" s="25"/>
      <c r="C73" s="25"/>
      <c r="D73" s="25"/>
      <c r="E73" s="25"/>
      <c r="F73" s="25"/>
      <c r="G73" s="25"/>
      <c r="H73" s="26"/>
      <c r="I73" s="79"/>
    </row>
    <row r="74" spans="1:9" ht="15.75" thickTop="1">
      <c r="A74" s="79"/>
      <c r="B74" s="79"/>
      <c r="C74" s="79"/>
      <c r="D74" s="79"/>
      <c r="E74" s="79"/>
      <c r="F74" s="79"/>
      <c r="G74" s="79"/>
      <c r="H74" s="79"/>
      <c r="I74" s="79"/>
    </row>
  </sheetData>
  <mergeCells count="50">
    <mergeCell ref="B63:C63"/>
    <mergeCell ref="B64:C64"/>
    <mergeCell ref="B55:C55"/>
    <mergeCell ref="B56:C56"/>
    <mergeCell ref="B57:C57"/>
    <mergeCell ref="A60:B60"/>
    <mergeCell ref="B61:C61"/>
    <mergeCell ref="B62:C62"/>
    <mergeCell ref="B54:C54"/>
    <mergeCell ref="B41:C41"/>
    <mergeCell ref="B42:C42"/>
    <mergeCell ref="B43:C43"/>
    <mergeCell ref="B44:C44"/>
    <mergeCell ref="B45:C45"/>
    <mergeCell ref="B46:C46"/>
    <mergeCell ref="B47:C47"/>
    <mergeCell ref="B48:C48"/>
    <mergeCell ref="B49:C49"/>
    <mergeCell ref="B50:C50"/>
    <mergeCell ref="A53:B53"/>
    <mergeCell ref="B40:C40"/>
    <mergeCell ref="B27:C27"/>
    <mergeCell ref="B28:C28"/>
    <mergeCell ref="B29:C29"/>
    <mergeCell ref="B30:C30"/>
    <mergeCell ref="B31:C31"/>
    <mergeCell ref="B32:C32"/>
    <mergeCell ref="B33:C33"/>
    <mergeCell ref="A36:B36"/>
    <mergeCell ref="B37:C37"/>
    <mergeCell ref="B38:C38"/>
    <mergeCell ref="B39:C39"/>
    <mergeCell ref="B26:C26"/>
    <mergeCell ref="B13:D13"/>
    <mergeCell ref="B14:D14"/>
    <mergeCell ref="B15:D15"/>
    <mergeCell ref="B16:D16"/>
    <mergeCell ref="A19:B19"/>
    <mergeCell ref="B20:C20"/>
    <mergeCell ref="B21:C21"/>
    <mergeCell ref="B22:C22"/>
    <mergeCell ref="B23:C23"/>
    <mergeCell ref="B24:C24"/>
    <mergeCell ref="B25:C25"/>
    <mergeCell ref="B12:D12"/>
    <mergeCell ref="A1:H1"/>
    <mergeCell ref="A2:H2"/>
    <mergeCell ref="B6:G6"/>
    <mergeCell ref="B10:D10"/>
    <mergeCell ref="B11:D11"/>
  </mergeCells>
  <conditionalFormatting sqref="B55:B57 B62:B64">
    <cfRule type="expression" dxfId="119" priority="1">
      <formula>H55&gt;0</formula>
    </cfRule>
  </conditionalFormatting>
  <conditionalFormatting sqref="C55:C57 C62:C64">
    <cfRule type="expression" dxfId="118" priority="2">
      <formula>#REF!&gt;0</formula>
    </cfRule>
  </conditionalFormatting>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4">
    <tabColor rgb="FF00B050"/>
  </sheetPr>
  <dimension ref="A1:I75"/>
  <sheetViews>
    <sheetView workbookViewId="0">
      <selection activeCell="D32" sqref="D32"/>
    </sheetView>
  </sheetViews>
  <sheetFormatPr baseColWidth="10" defaultColWidth="11.42578125" defaultRowHeight="15"/>
  <cols>
    <col min="2" max="2" width="18.140625" customWidth="1"/>
    <col min="3" max="3" width="19" customWidth="1"/>
    <col min="4" max="4" width="18" customWidth="1"/>
    <col min="5" max="5" width="15.7109375" customWidth="1"/>
    <col min="6" max="6" width="31.5703125" customWidth="1"/>
    <col min="7" max="7" width="17" customWidth="1"/>
    <col min="8" max="8" width="37.42578125" customWidth="1"/>
  </cols>
  <sheetData>
    <row r="1" spans="1:9" ht="15.75">
      <c r="A1" s="441" t="s">
        <v>474</v>
      </c>
      <c r="B1" s="442"/>
      <c r="C1" s="442"/>
      <c r="D1" s="442"/>
      <c r="E1" s="442"/>
      <c r="F1" s="442"/>
      <c r="G1" s="442"/>
      <c r="H1" s="443"/>
      <c r="I1" s="79"/>
    </row>
    <row r="2" spans="1:9" ht="15.75">
      <c r="A2" s="444" t="s">
        <v>378</v>
      </c>
      <c r="B2" s="445"/>
      <c r="C2" s="445"/>
      <c r="D2" s="445"/>
      <c r="E2" s="445"/>
      <c r="F2" s="445"/>
      <c r="G2" s="445"/>
      <c r="H2" s="446"/>
      <c r="I2" s="79"/>
    </row>
    <row r="3" spans="1:9">
      <c r="A3" s="8"/>
      <c r="B3" s="9"/>
      <c r="C3" s="9"/>
      <c r="D3" s="9"/>
      <c r="E3" s="9"/>
      <c r="F3" s="9"/>
      <c r="G3" s="9"/>
      <c r="H3" s="10"/>
      <c r="I3" s="79"/>
    </row>
    <row r="4" spans="1:9" ht="15.75">
      <c r="A4" s="11" t="s">
        <v>379</v>
      </c>
      <c r="B4" s="12" t="s">
        <v>38</v>
      </c>
      <c r="C4" s="13"/>
      <c r="D4" s="14"/>
      <c r="E4" s="15" t="s">
        <v>380</v>
      </c>
      <c r="F4" s="16">
        <f>H67</f>
        <v>208958.58697274467</v>
      </c>
      <c r="G4" s="13" t="s">
        <v>381</v>
      </c>
      <c r="H4" s="17" t="s">
        <v>382</v>
      </c>
      <c r="I4" s="79"/>
    </row>
    <row r="5" spans="1:9" ht="15.75">
      <c r="A5" s="18"/>
      <c r="B5" s="19"/>
      <c r="C5" s="13"/>
      <c r="D5" s="20"/>
      <c r="E5" s="15"/>
      <c r="F5" s="21"/>
      <c r="G5" s="13"/>
      <c r="H5" s="22"/>
      <c r="I5" s="79"/>
    </row>
    <row r="6" spans="1:9" ht="15.75">
      <c r="A6" s="18" t="s">
        <v>383</v>
      </c>
      <c r="B6" s="447" t="s">
        <v>474</v>
      </c>
      <c r="C6" s="447"/>
      <c r="D6" s="447"/>
      <c r="E6" s="447"/>
      <c r="F6" s="447"/>
      <c r="G6" s="448"/>
      <c r="H6" s="23" t="s">
        <v>384</v>
      </c>
      <c r="I6" s="79"/>
    </row>
    <row r="7" spans="1:9" ht="15.75" thickBot="1">
      <c r="A7" s="24"/>
      <c r="B7" s="25"/>
      <c r="C7" s="25"/>
      <c r="D7" s="25"/>
      <c r="E7" s="25"/>
      <c r="F7" s="25"/>
      <c r="G7" s="25"/>
      <c r="H7" s="26"/>
      <c r="I7" s="79"/>
    </row>
    <row r="8" spans="1:9" ht="15.75" thickTop="1">
      <c r="A8" s="27"/>
      <c r="B8" s="28"/>
      <c r="C8" s="28"/>
      <c r="D8" s="28"/>
      <c r="E8" s="28"/>
      <c r="F8" s="28"/>
      <c r="G8" s="28"/>
      <c r="H8" s="29"/>
      <c r="I8" s="79"/>
    </row>
    <row r="9" spans="1:9" ht="15.75">
      <c r="A9" s="30" t="s">
        <v>5</v>
      </c>
      <c r="B9" s="9"/>
      <c r="C9" s="9"/>
      <c r="D9" s="9"/>
      <c r="E9" s="9"/>
      <c r="F9" s="9"/>
      <c r="G9" s="9"/>
      <c r="H9" s="10"/>
      <c r="I9" s="79"/>
    </row>
    <row r="10" spans="1:9" ht="31.5">
      <c r="A10" s="31" t="s">
        <v>385</v>
      </c>
      <c r="B10" s="449" t="s">
        <v>386</v>
      </c>
      <c r="C10" s="450"/>
      <c r="D10" s="431"/>
      <c r="E10" s="32" t="s">
        <v>85</v>
      </c>
      <c r="F10" s="32" t="s">
        <v>387</v>
      </c>
      <c r="G10" s="32" t="s">
        <v>86</v>
      </c>
      <c r="H10" s="33" t="s">
        <v>388</v>
      </c>
      <c r="I10" s="80"/>
    </row>
    <row r="11" spans="1:9">
      <c r="A11" s="78"/>
      <c r="B11" s="426"/>
      <c r="C11" s="432"/>
      <c r="D11" s="427"/>
      <c r="E11" s="4"/>
      <c r="F11" s="170"/>
      <c r="G11" s="73"/>
      <c r="H11" s="114">
        <f>F11*G11</f>
        <v>0</v>
      </c>
      <c r="I11" s="79"/>
    </row>
    <row r="12" spans="1:9">
      <c r="A12" s="78"/>
      <c r="B12" s="426"/>
      <c r="C12" s="432"/>
      <c r="D12" s="427"/>
      <c r="E12" s="4"/>
      <c r="F12" s="170"/>
      <c r="G12" s="73"/>
      <c r="H12" s="114">
        <f t="shared" ref="H12:H16" si="0">F12*G12</f>
        <v>0</v>
      </c>
      <c r="I12" s="79"/>
    </row>
    <row r="13" spans="1:9">
      <c r="A13" s="78"/>
      <c r="B13" s="426"/>
      <c r="C13" s="432"/>
      <c r="D13" s="427"/>
      <c r="E13" s="4"/>
      <c r="F13" s="170"/>
      <c r="G13" s="73"/>
      <c r="H13" s="114">
        <f t="shared" si="0"/>
        <v>0</v>
      </c>
      <c r="I13" s="79"/>
    </row>
    <row r="14" spans="1:9">
      <c r="A14" s="78"/>
      <c r="B14" s="433"/>
      <c r="C14" s="434"/>
      <c r="D14" s="435"/>
      <c r="E14" s="4"/>
      <c r="F14" s="170"/>
      <c r="G14" s="73"/>
      <c r="H14" s="114">
        <f t="shared" si="0"/>
        <v>0</v>
      </c>
      <c r="I14" s="79"/>
    </row>
    <row r="15" spans="1:9">
      <c r="A15" s="78"/>
      <c r="B15" s="433"/>
      <c r="C15" s="434"/>
      <c r="D15" s="435"/>
      <c r="E15" s="4"/>
      <c r="F15" s="170"/>
      <c r="G15" s="73"/>
      <c r="H15" s="114">
        <f t="shared" si="0"/>
        <v>0</v>
      </c>
      <c r="I15" s="79"/>
    </row>
    <row r="16" spans="1:9">
      <c r="A16" s="78"/>
      <c r="B16" s="436"/>
      <c r="C16" s="437"/>
      <c r="D16" s="438"/>
      <c r="E16" s="5"/>
      <c r="F16" s="170"/>
      <c r="G16" s="73"/>
      <c r="H16" s="114">
        <f t="shared" si="0"/>
        <v>0</v>
      </c>
      <c r="I16" s="79"/>
    </row>
    <row r="17" spans="1:9" ht="15.75">
      <c r="A17" s="37" t="s">
        <v>389</v>
      </c>
      <c r="B17" s="9"/>
      <c r="C17" s="38"/>
      <c r="D17" s="38"/>
      <c r="E17" s="38"/>
      <c r="F17" s="9"/>
      <c r="G17" s="9"/>
      <c r="H17" s="110">
        <f>SUM(H11:H16)</f>
        <v>0</v>
      </c>
      <c r="I17" s="79"/>
    </row>
    <row r="18" spans="1:9">
      <c r="A18" s="8"/>
      <c r="B18" s="9"/>
      <c r="C18" s="9"/>
      <c r="D18" s="9"/>
      <c r="E18" s="9"/>
      <c r="F18" s="9"/>
      <c r="G18" s="9"/>
      <c r="H18" s="10"/>
      <c r="I18" s="79"/>
    </row>
    <row r="19" spans="1:9" ht="15.75">
      <c r="A19" s="428" t="s">
        <v>6</v>
      </c>
      <c r="B19" s="429"/>
      <c r="C19" s="9"/>
      <c r="D19" s="9"/>
      <c r="E19" s="9"/>
      <c r="F19" s="9"/>
      <c r="G19" s="9"/>
      <c r="H19" s="10"/>
      <c r="I19" s="79"/>
    </row>
    <row r="20" spans="1:9" ht="31.5">
      <c r="A20" s="40" t="s">
        <v>385</v>
      </c>
      <c r="B20" s="430" t="s">
        <v>386</v>
      </c>
      <c r="C20" s="431"/>
      <c r="D20" s="32" t="s">
        <v>86</v>
      </c>
      <c r="E20" s="32" t="s">
        <v>390</v>
      </c>
      <c r="F20" s="32" t="s">
        <v>391</v>
      </c>
      <c r="G20" s="32" t="s">
        <v>392</v>
      </c>
      <c r="H20" s="33" t="s">
        <v>393</v>
      </c>
      <c r="I20" s="79"/>
    </row>
    <row r="21" spans="1:9">
      <c r="A21" s="78"/>
      <c r="B21" s="455" t="s">
        <v>396</v>
      </c>
      <c r="C21" s="435"/>
      <c r="D21" s="73">
        <v>0</v>
      </c>
      <c r="E21" s="4" t="s">
        <v>397</v>
      </c>
      <c r="F21" s="170">
        <f>'1.15'!F21</f>
        <v>491355.26262931031</v>
      </c>
      <c r="G21" s="73">
        <v>17</v>
      </c>
      <c r="H21" s="108">
        <f>(D21*F21)/G21</f>
        <v>0</v>
      </c>
      <c r="I21" s="81"/>
    </row>
    <row r="22" spans="1:9">
      <c r="A22" s="78"/>
      <c r="B22" s="455" t="s">
        <v>398</v>
      </c>
      <c r="C22" s="435"/>
      <c r="D22" s="73">
        <v>0</v>
      </c>
      <c r="E22" s="4" t="s">
        <v>397</v>
      </c>
      <c r="F22" s="170">
        <f>'1.15'!F22</f>
        <v>491355.26262931031</v>
      </c>
      <c r="G22" s="73">
        <v>17</v>
      </c>
      <c r="H22" s="108">
        <f t="shared" ref="H22:H33" si="1">(D22*F22)/G22</f>
        <v>0</v>
      </c>
      <c r="I22" s="81"/>
    </row>
    <row r="23" spans="1:9">
      <c r="A23" s="78"/>
      <c r="B23" s="455" t="s">
        <v>399</v>
      </c>
      <c r="C23" s="435"/>
      <c r="D23" s="73">
        <v>0</v>
      </c>
      <c r="E23" s="4" t="s">
        <v>397</v>
      </c>
      <c r="F23" s="170">
        <f>'1.15'!F23</f>
        <v>316219.23517241376</v>
      </c>
      <c r="G23" s="73">
        <v>17</v>
      </c>
      <c r="H23" s="108">
        <f t="shared" si="1"/>
        <v>0</v>
      </c>
      <c r="I23" s="81"/>
    </row>
    <row r="24" spans="1:9">
      <c r="A24" s="78"/>
      <c r="B24" s="455" t="s">
        <v>400</v>
      </c>
      <c r="C24" s="435"/>
      <c r="D24" s="73">
        <v>0</v>
      </c>
      <c r="E24" s="4" t="s">
        <v>397</v>
      </c>
      <c r="F24" s="170">
        <f>'1.15'!F24</f>
        <v>301624.55599137931</v>
      </c>
      <c r="G24" s="73">
        <v>17</v>
      </c>
      <c r="H24" s="108">
        <f t="shared" si="1"/>
        <v>0</v>
      </c>
      <c r="I24" s="81"/>
    </row>
    <row r="25" spans="1:9">
      <c r="A25" s="78"/>
      <c r="B25" s="455" t="s">
        <v>401</v>
      </c>
      <c r="C25" s="435"/>
      <c r="D25" s="73">
        <v>0</v>
      </c>
      <c r="E25" s="4" t="s">
        <v>397</v>
      </c>
      <c r="F25" s="170">
        <f>'1.15'!F25</f>
        <v>257840.51844827583</v>
      </c>
      <c r="G25" s="73">
        <v>17</v>
      </c>
      <c r="H25" s="108">
        <f t="shared" si="1"/>
        <v>0</v>
      </c>
      <c r="I25" s="81"/>
    </row>
    <row r="26" spans="1:9">
      <c r="A26" s="78"/>
      <c r="B26" s="455" t="s">
        <v>402</v>
      </c>
      <c r="C26" s="435"/>
      <c r="D26" s="73">
        <v>0</v>
      </c>
      <c r="E26" s="4" t="s">
        <v>397</v>
      </c>
      <c r="F26" s="170">
        <f>'1.15'!F26</f>
        <v>199461.84262931033</v>
      </c>
      <c r="G26" s="73">
        <v>17</v>
      </c>
      <c r="H26" s="108">
        <f t="shared" si="1"/>
        <v>0</v>
      </c>
      <c r="I26" s="81"/>
    </row>
    <row r="27" spans="1:9">
      <c r="A27" s="78"/>
      <c r="B27" s="455" t="s">
        <v>403</v>
      </c>
      <c r="C27" s="435"/>
      <c r="D27" s="73">
        <v>0</v>
      </c>
      <c r="E27" s="4" t="s">
        <v>397</v>
      </c>
      <c r="F27" s="170">
        <f>'1.15'!F27</f>
        <v>81158.643620689661</v>
      </c>
      <c r="G27" s="73">
        <v>17</v>
      </c>
      <c r="H27" s="108">
        <f t="shared" si="1"/>
        <v>0</v>
      </c>
      <c r="I27" s="81"/>
    </row>
    <row r="28" spans="1:9">
      <c r="A28" s="78"/>
      <c r="B28" s="455" t="s">
        <v>404</v>
      </c>
      <c r="C28" s="435"/>
      <c r="D28" s="73">
        <v>2</v>
      </c>
      <c r="E28" s="4" t="s">
        <v>397</v>
      </c>
      <c r="F28" s="170">
        <f>'1.15'!F28</f>
        <v>184867.16344827582</v>
      </c>
      <c r="G28" s="73">
        <v>17</v>
      </c>
      <c r="H28" s="108">
        <f t="shared" si="1"/>
        <v>21749.078052738332</v>
      </c>
      <c r="I28" s="81"/>
    </row>
    <row r="29" spans="1:9">
      <c r="A29" s="78"/>
      <c r="B29" s="455" t="s">
        <v>405</v>
      </c>
      <c r="C29" s="435"/>
      <c r="D29" s="73">
        <v>2</v>
      </c>
      <c r="E29" s="4" t="s">
        <v>397</v>
      </c>
      <c r="F29" s="170">
        <f>'1.15'!F29</f>
        <v>117645.32112068964</v>
      </c>
      <c r="G29" s="73">
        <v>17</v>
      </c>
      <c r="H29" s="108">
        <f t="shared" si="1"/>
        <v>13840.62601419878</v>
      </c>
      <c r="I29" s="81"/>
    </row>
    <row r="30" spans="1:9">
      <c r="A30" s="78"/>
      <c r="B30" s="455" t="s">
        <v>406</v>
      </c>
      <c r="C30" s="435"/>
      <c r="D30" s="73">
        <v>0</v>
      </c>
      <c r="E30" s="4" t="s">
        <v>397</v>
      </c>
      <c r="F30" s="170">
        <f>'1.15'!F30</f>
        <v>184867.16344827582</v>
      </c>
      <c r="G30" s="73">
        <v>17</v>
      </c>
      <c r="H30" s="108">
        <f t="shared" si="1"/>
        <v>0</v>
      </c>
      <c r="I30" s="81"/>
    </row>
    <row r="31" spans="1:9">
      <c r="A31" s="78"/>
      <c r="B31" s="455" t="s">
        <v>407</v>
      </c>
      <c r="C31" s="435"/>
      <c r="D31" s="73">
        <v>0</v>
      </c>
      <c r="E31" s="4" t="s">
        <v>397</v>
      </c>
      <c r="F31" s="170">
        <f>'1.15'!F31</f>
        <v>103050.68284482758</v>
      </c>
      <c r="G31" s="73">
        <v>17</v>
      </c>
      <c r="H31" s="108">
        <f t="shared" si="1"/>
        <v>0</v>
      </c>
      <c r="I31" s="81"/>
    </row>
    <row r="32" spans="1:9">
      <c r="A32" s="78"/>
      <c r="B32" s="455" t="s">
        <v>408</v>
      </c>
      <c r="C32" s="435"/>
      <c r="D32" s="73">
        <v>1</v>
      </c>
      <c r="E32" s="4" t="s">
        <v>397</v>
      </c>
      <c r="F32" s="170">
        <f>'1.15'!F32</f>
        <v>177569.84431034481</v>
      </c>
      <c r="G32" s="73">
        <v>17</v>
      </c>
      <c r="H32" s="108">
        <f t="shared" si="1"/>
        <v>10445.284959432047</v>
      </c>
      <c r="I32" s="81"/>
    </row>
    <row r="33" spans="1:9">
      <c r="A33" s="78"/>
      <c r="B33" s="455" t="s">
        <v>409</v>
      </c>
      <c r="C33" s="435"/>
      <c r="D33" s="74">
        <v>0</v>
      </c>
      <c r="E33" s="43" t="s">
        <v>397</v>
      </c>
      <c r="F33" s="170">
        <f>'1.15'!F33</f>
        <v>117646.13922413792</v>
      </c>
      <c r="G33" s="73">
        <v>17</v>
      </c>
      <c r="H33" s="108">
        <f t="shared" si="1"/>
        <v>0</v>
      </c>
      <c r="I33" s="81"/>
    </row>
    <row r="34" spans="1:9" ht="15.75">
      <c r="A34" s="45" t="s">
        <v>410</v>
      </c>
      <c r="B34" s="9"/>
      <c r="C34" s="9"/>
      <c r="D34" s="9"/>
      <c r="E34" s="9"/>
      <c r="F34" s="9"/>
      <c r="G34" s="9"/>
      <c r="H34" s="110">
        <f>SUM(H21:H33)</f>
        <v>46034.989026369163</v>
      </c>
      <c r="I34" s="79"/>
    </row>
    <row r="35" spans="1:9">
      <c r="A35" s="8"/>
      <c r="B35" s="9"/>
      <c r="C35" s="9"/>
      <c r="D35" s="9"/>
      <c r="E35" s="9"/>
      <c r="F35" s="9"/>
      <c r="G35" s="9"/>
      <c r="H35" s="10"/>
      <c r="I35" s="79"/>
    </row>
    <row r="36" spans="1:9" ht="15.75">
      <c r="A36" s="428" t="s">
        <v>7</v>
      </c>
      <c r="B36" s="429"/>
      <c r="C36" s="9"/>
      <c r="D36" s="9"/>
      <c r="E36" s="9"/>
      <c r="F36" s="9"/>
      <c r="G36" s="9"/>
      <c r="H36" s="10"/>
      <c r="I36" s="79"/>
    </row>
    <row r="37" spans="1:9" ht="31.5">
      <c r="A37" s="40" t="s">
        <v>385</v>
      </c>
      <c r="B37" s="430" t="s">
        <v>386</v>
      </c>
      <c r="C37" s="431"/>
      <c r="D37" s="32" t="s">
        <v>86</v>
      </c>
      <c r="E37" s="32" t="s">
        <v>390</v>
      </c>
      <c r="F37" s="32" t="s">
        <v>411</v>
      </c>
      <c r="G37" s="32" t="s">
        <v>393</v>
      </c>
      <c r="H37" s="33" t="s">
        <v>412</v>
      </c>
      <c r="I37" s="79"/>
    </row>
    <row r="38" spans="1:9" ht="15.75">
      <c r="A38" s="46">
        <v>1</v>
      </c>
      <c r="B38" s="455" t="s">
        <v>413</v>
      </c>
      <c r="C38" s="435"/>
      <c r="D38" s="73">
        <v>1</v>
      </c>
      <c r="E38" s="47" t="s">
        <v>397</v>
      </c>
      <c r="F38" s="73">
        <v>17</v>
      </c>
      <c r="G38" s="170">
        <v>69701.16508838383</v>
      </c>
      <c r="H38" s="112">
        <f>(D38*G38)/F38</f>
        <v>4100.0685346108139</v>
      </c>
      <c r="I38" s="81"/>
    </row>
    <row r="39" spans="1:9" ht="15.75">
      <c r="A39" s="46">
        <v>2</v>
      </c>
      <c r="B39" s="455" t="s">
        <v>414</v>
      </c>
      <c r="C39" s="435"/>
      <c r="D39" s="73">
        <v>0</v>
      </c>
      <c r="E39" s="47" t="s">
        <v>397</v>
      </c>
      <c r="F39" s="73">
        <v>30</v>
      </c>
      <c r="G39" s="170">
        <v>2500000</v>
      </c>
      <c r="H39" s="112">
        <f t="shared" ref="H39:H50" si="2">(D39*G39)/F39</f>
        <v>0</v>
      </c>
      <c r="I39" s="81"/>
    </row>
    <row r="40" spans="1:9" ht="15.75">
      <c r="A40" s="46">
        <v>3</v>
      </c>
      <c r="B40" s="455" t="s">
        <v>415</v>
      </c>
      <c r="C40" s="435"/>
      <c r="D40" s="73">
        <v>0</v>
      </c>
      <c r="E40" s="47" t="s">
        <v>397</v>
      </c>
      <c r="F40" s="73">
        <v>17</v>
      </c>
      <c r="G40" s="170">
        <v>55509.259259259248</v>
      </c>
      <c r="H40" s="112">
        <f t="shared" si="2"/>
        <v>0</v>
      </c>
      <c r="I40" s="81"/>
    </row>
    <row r="41" spans="1:9" ht="15.75">
      <c r="A41" s="46">
        <v>4</v>
      </c>
      <c r="B41" s="455" t="s">
        <v>416</v>
      </c>
      <c r="C41" s="435"/>
      <c r="D41" s="73">
        <v>0</v>
      </c>
      <c r="E41" s="47" t="s">
        <v>397</v>
      </c>
      <c r="F41" s="73">
        <v>13</v>
      </c>
      <c r="G41" s="170">
        <v>1000000</v>
      </c>
      <c r="H41" s="112">
        <f t="shared" si="2"/>
        <v>0</v>
      </c>
      <c r="I41" s="81"/>
    </row>
    <row r="42" spans="1:9" ht="15.75">
      <c r="A42" s="46">
        <v>5</v>
      </c>
      <c r="B42" s="455" t="s">
        <v>417</v>
      </c>
      <c r="C42" s="435"/>
      <c r="D42" s="73">
        <v>0</v>
      </c>
      <c r="E42" s="47" t="s">
        <v>397</v>
      </c>
      <c r="F42" s="73">
        <v>17</v>
      </c>
      <c r="G42" s="170">
        <v>120000</v>
      </c>
      <c r="H42" s="112">
        <f t="shared" si="2"/>
        <v>0</v>
      </c>
      <c r="I42" s="81"/>
    </row>
    <row r="43" spans="1:9" ht="15.75">
      <c r="A43" s="46">
        <v>6</v>
      </c>
      <c r="B43" s="455" t="s">
        <v>418</v>
      </c>
      <c r="C43" s="435"/>
      <c r="D43" s="73">
        <v>0</v>
      </c>
      <c r="E43" s="47" t="s">
        <v>419</v>
      </c>
      <c r="F43" s="73">
        <v>17</v>
      </c>
      <c r="G43" s="170">
        <v>28500</v>
      </c>
      <c r="H43" s="112">
        <f t="shared" si="2"/>
        <v>0</v>
      </c>
      <c r="I43" s="81"/>
    </row>
    <row r="44" spans="1:9" ht="15.75">
      <c r="A44" s="46">
        <v>7</v>
      </c>
      <c r="B44" s="455" t="s">
        <v>420</v>
      </c>
      <c r="C44" s="435"/>
      <c r="D44" s="73">
        <v>0</v>
      </c>
      <c r="E44" s="47" t="s">
        <v>421</v>
      </c>
      <c r="F44" s="73">
        <v>1</v>
      </c>
      <c r="G44" s="170">
        <v>464100</v>
      </c>
      <c r="H44" s="112">
        <f t="shared" si="2"/>
        <v>0</v>
      </c>
      <c r="I44" s="81"/>
    </row>
    <row r="45" spans="1:9" ht="15.75">
      <c r="A45" s="46">
        <v>8</v>
      </c>
      <c r="B45" s="455" t="s">
        <v>422</v>
      </c>
      <c r="C45" s="435"/>
      <c r="D45" s="73">
        <v>0</v>
      </c>
      <c r="E45" s="47" t="s">
        <v>423</v>
      </c>
      <c r="F45" s="73">
        <v>5</v>
      </c>
      <c r="G45" s="170">
        <v>952380.95238095231</v>
      </c>
      <c r="H45" s="112">
        <f t="shared" si="2"/>
        <v>0</v>
      </c>
      <c r="I45" s="81"/>
    </row>
    <row r="46" spans="1:9" ht="15.75">
      <c r="A46" s="46">
        <v>9</v>
      </c>
      <c r="B46" s="455" t="s">
        <v>424</v>
      </c>
      <c r="C46" s="435"/>
      <c r="D46" s="73">
        <v>1</v>
      </c>
      <c r="E46" s="47" t="s">
        <v>423</v>
      </c>
      <c r="F46" s="73">
        <v>17</v>
      </c>
      <c r="G46" s="170">
        <v>2700000</v>
      </c>
      <c r="H46" s="112">
        <f t="shared" si="2"/>
        <v>158823.5294117647</v>
      </c>
      <c r="I46" s="81"/>
    </row>
    <row r="47" spans="1:9" ht="15.75">
      <c r="A47" s="46">
        <v>10</v>
      </c>
      <c r="B47" s="455" t="s">
        <v>425</v>
      </c>
      <c r="C47" s="435"/>
      <c r="D47" s="73">
        <v>0</v>
      </c>
      <c r="E47" s="47" t="s">
        <v>423</v>
      </c>
      <c r="F47" s="73">
        <v>2</v>
      </c>
      <c r="G47" s="170">
        <v>3800000</v>
      </c>
      <c r="H47" s="112">
        <f t="shared" si="2"/>
        <v>0</v>
      </c>
      <c r="I47" s="81"/>
    </row>
    <row r="48" spans="1:9" ht="15.75">
      <c r="A48" s="46">
        <v>11</v>
      </c>
      <c r="B48" s="455" t="s">
        <v>426</v>
      </c>
      <c r="C48" s="435"/>
      <c r="D48" s="73">
        <v>0</v>
      </c>
      <c r="E48" s="47" t="s">
        <v>423</v>
      </c>
      <c r="F48" s="73">
        <v>17</v>
      </c>
      <c r="G48" s="170">
        <v>3200000</v>
      </c>
      <c r="H48" s="112">
        <f t="shared" si="2"/>
        <v>0</v>
      </c>
      <c r="I48" s="81"/>
    </row>
    <row r="49" spans="1:9" ht="15.75">
      <c r="A49" s="46">
        <v>12</v>
      </c>
      <c r="B49" s="455" t="s">
        <v>427</v>
      </c>
      <c r="C49" s="435"/>
      <c r="D49" s="73">
        <v>0</v>
      </c>
      <c r="E49" s="47" t="s">
        <v>423</v>
      </c>
      <c r="F49" s="73">
        <v>2</v>
      </c>
      <c r="G49" s="170">
        <v>2600000</v>
      </c>
      <c r="H49" s="112">
        <f t="shared" si="2"/>
        <v>0</v>
      </c>
      <c r="I49" s="81"/>
    </row>
    <row r="50" spans="1:9" ht="15.75">
      <c r="A50" s="50">
        <v>13</v>
      </c>
      <c r="B50" s="455" t="s">
        <v>428</v>
      </c>
      <c r="C50" s="435"/>
      <c r="D50" s="73">
        <v>0</v>
      </c>
      <c r="E50" s="51" t="s">
        <v>397</v>
      </c>
      <c r="F50" s="73">
        <v>1</v>
      </c>
      <c r="G50" s="170">
        <v>4500000</v>
      </c>
      <c r="H50" s="112">
        <f t="shared" si="2"/>
        <v>0</v>
      </c>
      <c r="I50" s="81"/>
    </row>
    <row r="51" spans="1:9" ht="15.75">
      <c r="A51" s="53" t="s">
        <v>429</v>
      </c>
      <c r="B51" s="9"/>
      <c r="C51" s="38"/>
      <c r="D51" s="38"/>
      <c r="E51" s="38"/>
      <c r="F51" s="9"/>
      <c r="G51" s="9"/>
      <c r="H51" s="111">
        <f>SUM(H38:H50)</f>
        <v>162923.59794637552</v>
      </c>
      <c r="I51" s="81"/>
    </row>
    <row r="52" spans="1:9">
      <c r="A52" s="8"/>
      <c r="B52" s="9"/>
      <c r="C52" s="9"/>
      <c r="D52" s="54"/>
      <c r="E52" s="54"/>
      <c r="F52" s="54"/>
      <c r="G52" s="54"/>
      <c r="H52" s="10"/>
      <c r="I52" s="79"/>
    </row>
    <row r="53" spans="1:9" ht="15.75">
      <c r="A53" s="428" t="s">
        <v>8</v>
      </c>
      <c r="B53" s="429"/>
      <c r="C53" s="9"/>
      <c r="D53" s="54"/>
      <c r="E53" s="54"/>
      <c r="F53" s="54"/>
      <c r="G53" s="54"/>
      <c r="H53" s="10"/>
      <c r="I53" s="79"/>
    </row>
    <row r="54" spans="1:9" ht="31.5">
      <c r="A54" s="40" t="s">
        <v>385</v>
      </c>
      <c r="B54" s="430" t="s">
        <v>386</v>
      </c>
      <c r="C54" s="431"/>
      <c r="D54" s="55" t="s">
        <v>390</v>
      </c>
      <c r="E54" s="55" t="s">
        <v>86</v>
      </c>
      <c r="F54" s="55" t="s">
        <v>430</v>
      </c>
      <c r="G54" s="55" t="s">
        <v>431</v>
      </c>
      <c r="H54" s="33" t="s">
        <v>393</v>
      </c>
      <c r="I54" s="79"/>
    </row>
    <row r="55" spans="1:9" ht="15.75">
      <c r="A55" s="46">
        <v>1</v>
      </c>
      <c r="B55" s="422" t="s">
        <v>432</v>
      </c>
      <c r="C55" s="423"/>
      <c r="D55" s="56" t="s">
        <v>397</v>
      </c>
      <c r="E55" s="73">
        <v>0</v>
      </c>
      <c r="F55" s="170">
        <v>210000</v>
      </c>
      <c r="G55" s="73">
        <v>1</v>
      </c>
      <c r="H55" s="108">
        <f>(E55*F55)/G55</f>
        <v>0</v>
      </c>
      <c r="I55" s="81"/>
    </row>
    <row r="56" spans="1:9" ht="15.75">
      <c r="A56" s="46">
        <v>2</v>
      </c>
      <c r="B56" s="422" t="s">
        <v>433</v>
      </c>
      <c r="C56" s="423"/>
      <c r="D56" s="57" t="s">
        <v>434</v>
      </c>
      <c r="E56" s="73">
        <v>0</v>
      </c>
      <c r="F56" s="170">
        <v>410150.85714285716</v>
      </c>
      <c r="G56" s="73">
        <v>2</v>
      </c>
      <c r="H56" s="108">
        <f t="shared" ref="H56:H57" si="3">(E56*F56)/G56</f>
        <v>0</v>
      </c>
      <c r="I56" s="81"/>
    </row>
    <row r="57" spans="1:9" ht="15.75">
      <c r="A57" s="50">
        <v>3</v>
      </c>
      <c r="B57" s="424" t="s">
        <v>435</v>
      </c>
      <c r="C57" s="425"/>
      <c r="D57" s="58" t="s">
        <v>434</v>
      </c>
      <c r="E57" s="73">
        <v>0</v>
      </c>
      <c r="F57" s="170">
        <v>500000</v>
      </c>
      <c r="G57" s="73">
        <v>17</v>
      </c>
      <c r="H57" s="108">
        <f t="shared" si="3"/>
        <v>0</v>
      </c>
      <c r="I57" s="81"/>
    </row>
    <row r="58" spans="1:9" ht="15.75">
      <c r="A58" s="45" t="s">
        <v>436</v>
      </c>
      <c r="B58" s="9"/>
      <c r="C58" s="38"/>
      <c r="D58" s="38"/>
      <c r="E58" s="38"/>
      <c r="F58" s="9"/>
      <c r="G58" s="9"/>
      <c r="H58" s="110">
        <f>SUM(H55:H57)</f>
        <v>0</v>
      </c>
      <c r="I58" s="79"/>
    </row>
    <row r="59" spans="1:9">
      <c r="A59" s="59"/>
      <c r="B59" s="9"/>
      <c r="C59" s="9"/>
      <c r="D59" s="9"/>
      <c r="E59" s="38"/>
      <c r="F59" s="9"/>
      <c r="G59" s="9"/>
      <c r="H59" s="10"/>
      <c r="I59" s="79"/>
    </row>
    <row r="60" spans="1:9" ht="15.75">
      <c r="A60" s="428" t="s">
        <v>9</v>
      </c>
      <c r="B60" s="429"/>
      <c r="C60" s="60"/>
      <c r="D60" s="61"/>
      <c r="E60" s="62"/>
      <c r="F60" s="63"/>
      <c r="G60" s="64"/>
      <c r="H60" s="10"/>
      <c r="I60" s="79"/>
    </row>
    <row r="61" spans="1:9" ht="31.5">
      <c r="A61" s="40" t="s">
        <v>385</v>
      </c>
      <c r="B61" s="430" t="s">
        <v>386</v>
      </c>
      <c r="C61" s="431"/>
      <c r="D61" s="55" t="s">
        <v>86</v>
      </c>
      <c r="E61" s="55" t="s">
        <v>390</v>
      </c>
      <c r="F61" s="55" t="s">
        <v>431</v>
      </c>
      <c r="G61" s="55" t="s">
        <v>430</v>
      </c>
      <c r="H61" s="33" t="s">
        <v>393</v>
      </c>
      <c r="I61" s="79"/>
    </row>
    <row r="62" spans="1:9" ht="15.75">
      <c r="A62" s="46">
        <v>1</v>
      </c>
      <c r="B62" s="422" t="s">
        <v>437</v>
      </c>
      <c r="C62" s="423"/>
      <c r="D62" s="73">
        <v>0</v>
      </c>
      <c r="E62" s="47" t="s">
        <v>423</v>
      </c>
      <c r="F62" s="73">
        <v>17</v>
      </c>
      <c r="G62" s="170">
        <v>70000</v>
      </c>
      <c r="H62" s="112">
        <f>(D62*G62)/F62</f>
        <v>0</v>
      </c>
      <c r="I62" s="79"/>
    </row>
    <row r="63" spans="1:9" ht="15.75">
      <c r="A63" s="46">
        <v>2</v>
      </c>
      <c r="B63" s="422" t="s">
        <v>438</v>
      </c>
      <c r="C63" s="423"/>
      <c r="D63" s="73">
        <v>0</v>
      </c>
      <c r="E63" s="47" t="s">
        <v>423</v>
      </c>
      <c r="F63" s="73">
        <v>13</v>
      </c>
      <c r="G63" s="170">
        <v>45000</v>
      </c>
      <c r="H63" s="112">
        <f t="shared" ref="H63:H64" si="4">(D63*G63)/F63</f>
        <v>0</v>
      </c>
      <c r="I63" s="79"/>
    </row>
    <row r="64" spans="1:9" ht="15.75">
      <c r="A64" s="50">
        <v>3</v>
      </c>
      <c r="B64" s="424" t="s">
        <v>439</v>
      </c>
      <c r="C64" s="425"/>
      <c r="D64" s="73">
        <v>0</v>
      </c>
      <c r="E64" s="51" t="s">
        <v>423</v>
      </c>
      <c r="F64" s="73">
        <v>13</v>
      </c>
      <c r="G64" s="170">
        <v>20000</v>
      </c>
      <c r="H64" s="112">
        <f t="shared" si="4"/>
        <v>0</v>
      </c>
      <c r="I64" s="79"/>
    </row>
    <row r="65" spans="1:9" ht="15.75">
      <c r="A65" s="45" t="s">
        <v>440</v>
      </c>
      <c r="B65" s="9"/>
      <c r="C65" s="38"/>
      <c r="D65" s="54"/>
      <c r="E65" s="54"/>
      <c r="F65" s="54"/>
      <c r="G65" s="54"/>
      <c r="H65" s="110">
        <f>SUM(H62:H64)</f>
        <v>0</v>
      </c>
      <c r="I65" s="79"/>
    </row>
    <row r="66" spans="1:9">
      <c r="A66" s="59"/>
      <c r="B66" s="9"/>
      <c r="C66" s="9"/>
      <c r="D66" s="9"/>
      <c r="E66" s="65"/>
      <c r="F66" s="9"/>
      <c r="G66" s="9"/>
      <c r="H66" s="10"/>
      <c r="I66" s="79"/>
    </row>
    <row r="67" spans="1:9" ht="15.75">
      <c r="A67" s="66" t="s">
        <v>441</v>
      </c>
      <c r="B67" s="9"/>
      <c r="C67" s="9"/>
      <c r="D67" s="9"/>
      <c r="E67" s="9"/>
      <c r="F67" s="9"/>
      <c r="G67" s="9"/>
      <c r="H67" s="105">
        <f>SUM(H65,H58,H51,H34,H17)</f>
        <v>208958.58697274467</v>
      </c>
      <c r="I67" s="79"/>
    </row>
    <row r="68" spans="1:9">
      <c r="A68" s="8"/>
      <c r="B68" s="9"/>
      <c r="C68" s="9"/>
      <c r="D68" s="9"/>
      <c r="E68" s="9"/>
      <c r="F68" s="9"/>
      <c r="G68" s="9"/>
      <c r="H68" s="10"/>
      <c r="I68" s="79"/>
    </row>
    <row r="69" spans="1:9" ht="16.5" thickBot="1">
      <c r="A69" s="67" t="s">
        <v>442</v>
      </c>
      <c r="B69" s="25"/>
      <c r="C69" s="68">
        <v>0</v>
      </c>
      <c r="D69" s="25"/>
      <c r="E69" s="25"/>
      <c r="F69" s="25"/>
      <c r="G69" s="25"/>
      <c r="H69" s="69">
        <v>0</v>
      </c>
      <c r="I69" s="79"/>
    </row>
    <row r="70" spans="1:9" ht="16.5" thickTop="1">
      <c r="A70" s="70" t="s">
        <v>443</v>
      </c>
      <c r="B70" s="28"/>
      <c r="C70" s="71">
        <v>0</v>
      </c>
      <c r="D70" s="28"/>
      <c r="E70" s="28"/>
      <c r="F70" s="28"/>
      <c r="G70" s="28"/>
      <c r="H70" s="72">
        <v>0</v>
      </c>
      <c r="I70" s="79"/>
    </row>
    <row r="71" spans="1:9">
      <c r="A71" s="8"/>
      <c r="B71" s="9"/>
      <c r="C71" s="9"/>
      <c r="D71" s="9"/>
      <c r="E71" s="9"/>
      <c r="F71" s="9"/>
      <c r="G71" s="9"/>
      <c r="H71" s="10"/>
      <c r="I71" s="79"/>
    </row>
    <row r="72" spans="1:9" ht="15.75">
      <c r="A72" s="59" t="s">
        <v>444</v>
      </c>
      <c r="B72" s="9"/>
      <c r="C72" s="9"/>
      <c r="D72" s="9"/>
      <c r="E72" s="9"/>
      <c r="F72" s="9"/>
      <c r="G72" s="9"/>
      <c r="H72" s="39">
        <v>0</v>
      </c>
      <c r="I72" s="79"/>
    </row>
    <row r="73" spans="1:9" ht="15.75" thickBot="1">
      <c r="A73" s="24"/>
      <c r="B73" s="25"/>
      <c r="C73" s="25"/>
      <c r="D73" s="25"/>
      <c r="E73" s="25"/>
      <c r="F73" s="25"/>
      <c r="G73" s="25"/>
      <c r="H73" s="26"/>
      <c r="I73" s="79"/>
    </row>
    <row r="74" spans="1:9" ht="15.75" thickTop="1">
      <c r="A74" s="79"/>
      <c r="B74" s="79"/>
      <c r="C74" s="79"/>
      <c r="D74" s="79"/>
      <c r="E74" s="79"/>
      <c r="F74" s="79"/>
      <c r="G74" s="79"/>
      <c r="H74" s="79"/>
      <c r="I74" s="79"/>
    </row>
    <row r="75" spans="1:9">
      <c r="A75" s="3"/>
      <c r="B75" s="79"/>
      <c r="C75" s="79"/>
      <c r="D75" s="79"/>
      <c r="E75" s="79"/>
      <c r="F75" s="79"/>
      <c r="G75" s="79"/>
      <c r="H75" s="2"/>
      <c r="I75" s="79"/>
    </row>
  </sheetData>
  <mergeCells count="50">
    <mergeCell ref="B63:C63"/>
    <mergeCell ref="B64:C64"/>
    <mergeCell ref="B55:C55"/>
    <mergeCell ref="B56:C56"/>
    <mergeCell ref="B57:C57"/>
    <mergeCell ref="A60:B60"/>
    <mergeCell ref="B61:C61"/>
    <mergeCell ref="B62:C62"/>
    <mergeCell ref="B54:C54"/>
    <mergeCell ref="B41:C41"/>
    <mergeCell ref="B42:C42"/>
    <mergeCell ref="B43:C43"/>
    <mergeCell ref="B44:C44"/>
    <mergeCell ref="B45:C45"/>
    <mergeCell ref="B46:C46"/>
    <mergeCell ref="B47:C47"/>
    <mergeCell ref="B48:C48"/>
    <mergeCell ref="B49:C49"/>
    <mergeCell ref="B50:C50"/>
    <mergeCell ref="A53:B53"/>
    <mergeCell ref="B40:C40"/>
    <mergeCell ref="B27:C27"/>
    <mergeCell ref="B28:C28"/>
    <mergeCell ref="B29:C29"/>
    <mergeCell ref="B30:C30"/>
    <mergeCell ref="B31:C31"/>
    <mergeCell ref="B32:C32"/>
    <mergeCell ref="B33:C33"/>
    <mergeCell ref="A36:B36"/>
    <mergeCell ref="B37:C37"/>
    <mergeCell ref="B38:C38"/>
    <mergeCell ref="B39:C39"/>
    <mergeCell ref="B26:C26"/>
    <mergeCell ref="B13:D13"/>
    <mergeCell ref="B14:D14"/>
    <mergeCell ref="B15:D15"/>
    <mergeCell ref="B16:D16"/>
    <mergeCell ref="A19:B19"/>
    <mergeCell ref="B20:C20"/>
    <mergeCell ref="B21:C21"/>
    <mergeCell ref="B22:C22"/>
    <mergeCell ref="B23:C23"/>
    <mergeCell ref="B24:C24"/>
    <mergeCell ref="B25:C25"/>
    <mergeCell ref="B12:D12"/>
    <mergeCell ref="A1:H1"/>
    <mergeCell ref="A2:H2"/>
    <mergeCell ref="B6:G6"/>
    <mergeCell ref="B10:D10"/>
    <mergeCell ref="B11:D11"/>
  </mergeCells>
  <conditionalFormatting sqref="B55:B57 B62:B64">
    <cfRule type="expression" dxfId="117" priority="1">
      <formula>H55&gt;0</formula>
    </cfRule>
  </conditionalFormatting>
  <conditionalFormatting sqref="C55:C57 C62:C64">
    <cfRule type="expression" dxfId="116" priority="2">
      <formula>#REF!&gt;0</formula>
    </cfRule>
  </conditionalFormatting>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3">
    <tabColor rgb="FF00B050"/>
  </sheetPr>
  <dimension ref="A1:I76"/>
  <sheetViews>
    <sheetView workbookViewId="0">
      <selection activeCell="H4" sqref="H4"/>
    </sheetView>
  </sheetViews>
  <sheetFormatPr baseColWidth="10" defaultColWidth="9.140625" defaultRowHeight="15"/>
  <cols>
    <col min="1" max="1" width="22.42578125" customWidth="1"/>
    <col min="2" max="2" width="34.140625" customWidth="1"/>
    <col min="3" max="3" width="16.140625" customWidth="1"/>
    <col min="4" max="4" width="19.140625" customWidth="1"/>
    <col min="5" max="5" width="17.28515625" bestFit="1" customWidth="1"/>
    <col min="6" max="6" width="18.42578125" customWidth="1"/>
    <col min="7" max="7" width="23.7109375" customWidth="1"/>
    <col min="8" max="8" width="31" customWidth="1"/>
  </cols>
  <sheetData>
    <row r="1" spans="1:9" ht="15.75">
      <c r="A1" s="441" t="s">
        <v>475</v>
      </c>
      <c r="B1" s="442"/>
      <c r="C1" s="442"/>
      <c r="D1" s="442"/>
      <c r="E1" s="442"/>
      <c r="F1" s="442"/>
      <c r="G1" s="442"/>
      <c r="H1" s="443"/>
      <c r="I1" s="79"/>
    </row>
    <row r="2" spans="1:9" ht="15.75">
      <c r="A2" s="444" t="s">
        <v>378</v>
      </c>
      <c r="B2" s="445"/>
      <c r="C2" s="445"/>
      <c r="D2" s="445"/>
      <c r="E2" s="445"/>
      <c r="F2" s="445"/>
      <c r="G2" s="445"/>
      <c r="H2" s="446"/>
      <c r="I2" s="79"/>
    </row>
    <row r="3" spans="1:9">
      <c r="A3" s="8"/>
      <c r="B3" s="9"/>
      <c r="C3" s="9"/>
      <c r="D3" s="9"/>
      <c r="E3" s="9"/>
      <c r="F3" s="9"/>
      <c r="G3" s="9"/>
      <c r="H3" s="10"/>
      <c r="I3" s="79"/>
    </row>
    <row r="4" spans="1:9" ht="15.75">
      <c r="A4" s="11" t="s">
        <v>379</v>
      </c>
      <c r="B4" s="12" t="s">
        <v>39</v>
      </c>
      <c r="C4" s="13"/>
      <c r="D4" s="14"/>
      <c r="E4" s="15" t="s">
        <v>380</v>
      </c>
      <c r="F4" s="16">
        <f>H67</f>
        <v>406908.95598423167</v>
      </c>
      <c r="G4" s="13" t="s">
        <v>381</v>
      </c>
      <c r="H4" s="17" t="s">
        <v>382</v>
      </c>
      <c r="I4" s="79"/>
    </row>
    <row r="5" spans="1:9" ht="15.75">
      <c r="A5" s="18"/>
      <c r="B5" s="19"/>
      <c r="C5" s="13"/>
      <c r="D5" s="20"/>
      <c r="E5" s="15"/>
      <c r="F5" s="21"/>
      <c r="G5" s="13"/>
      <c r="H5" s="22"/>
      <c r="I5" s="79"/>
    </row>
    <row r="6" spans="1:9" ht="15.75">
      <c r="A6" s="18" t="s">
        <v>383</v>
      </c>
      <c r="B6" s="447" t="str">
        <f>A1</f>
        <v>DESMONTE DE TRANSFORMADOR MONOFASICO</v>
      </c>
      <c r="C6" s="447"/>
      <c r="D6" s="447"/>
      <c r="E6" s="447"/>
      <c r="F6" s="447"/>
      <c r="G6" s="448"/>
      <c r="H6" s="23" t="s">
        <v>384</v>
      </c>
      <c r="I6" s="79"/>
    </row>
    <row r="7" spans="1:9">
      <c r="A7" s="24"/>
      <c r="B7" s="25"/>
      <c r="C7" s="25"/>
      <c r="D7" s="25"/>
      <c r="E7" s="25"/>
      <c r="F7" s="25"/>
      <c r="G7" s="25"/>
      <c r="H7" s="26"/>
      <c r="I7" s="79"/>
    </row>
    <row r="8" spans="1:9">
      <c r="A8" s="27"/>
      <c r="B8" s="28"/>
      <c r="C8" s="28"/>
      <c r="D8" s="28"/>
      <c r="E8" s="28"/>
      <c r="F8" s="28"/>
      <c r="G8" s="28"/>
      <c r="H8" s="29"/>
      <c r="I8" s="79"/>
    </row>
    <row r="9" spans="1:9" ht="15.75">
      <c r="A9" s="30" t="s">
        <v>5</v>
      </c>
      <c r="B9" s="9"/>
      <c r="C9" s="9"/>
      <c r="D9" s="9"/>
      <c r="E9" s="9"/>
      <c r="F9" s="9"/>
      <c r="G9" s="9"/>
      <c r="H9" s="10"/>
      <c r="I9" s="79"/>
    </row>
    <row r="10" spans="1:9" ht="15.75">
      <c r="A10" s="31" t="s">
        <v>385</v>
      </c>
      <c r="B10" s="449" t="s">
        <v>386</v>
      </c>
      <c r="C10" s="450"/>
      <c r="D10" s="431"/>
      <c r="E10" s="32" t="s">
        <v>85</v>
      </c>
      <c r="F10" s="32" t="s">
        <v>387</v>
      </c>
      <c r="G10" s="32" t="s">
        <v>86</v>
      </c>
      <c r="H10" s="33" t="s">
        <v>388</v>
      </c>
      <c r="I10" s="80"/>
    </row>
    <row r="11" spans="1:9" ht="15.75">
      <c r="A11" s="4"/>
      <c r="B11" s="426"/>
      <c r="C11" s="432"/>
      <c r="D11" s="427"/>
      <c r="E11" s="4"/>
      <c r="F11" s="170"/>
      <c r="G11" s="34"/>
      <c r="H11" s="6">
        <f>F11*G11</f>
        <v>0</v>
      </c>
      <c r="I11" s="79"/>
    </row>
    <row r="12" spans="1:9" ht="15.75">
      <c r="A12" s="4"/>
      <c r="B12" s="426"/>
      <c r="C12" s="432"/>
      <c r="D12" s="427"/>
      <c r="E12" s="4"/>
      <c r="F12" s="170"/>
      <c r="G12" s="34"/>
      <c r="H12" s="6">
        <f t="shared" ref="H12:H16" si="0">F12*G12</f>
        <v>0</v>
      </c>
      <c r="I12" s="79"/>
    </row>
    <row r="13" spans="1:9" ht="15.75">
      <c r="A13" s="4"/>
      <c r="B13" s="426"/>
      <c r="C13" s="432"/>
      <c r="D13" s="427"/>
      <c r="E13" s="4"/>
      <c r="F13" s="170"/>
      <c r="G13" s="34"/>
      <c r="H13" s="6">
        <f t="shared" si="0"/>
        <v>0</v>
      </c>
      <c r="I13" s="79"/>
    </row>
    <row r="14" spans="1:9" ht="15.75">
      <c r="A14" s="4"/>
      <c r="B14" s="433"/>
      <c r="C14" s="434"/>
      <c r="D14" s="435"/>
      <c r="E14" s="4"/>
      <c r="F14" s="170"/>
      <c r="G14" s="35"/>
      <c r="H14" s="6">
        <f t="shared" si="0"/>
        <v>0</v>
      </c>
      <c r="I14" s="79"/>
    </row>
    <row r="15" spans="1:9" ht="15.75">
      <c r="A15" s="4"/>
      <c r="B15" s="433"/>
      <c r="C15" s="434"/>
      <c r="D15" s="435"/>
      <c r="E15" s="4"/>
      <c r="F15" s="170"/>
      <c r="G15" s="36"/>
      <c r="H15" s="6">
        <f t="shared" si="0"/>
        <v>0</v>
      </c>
      <c r="I15" s="79"/>
    </row>
    <row r="16" spans="1:9" ht="15.75">
      <c r="A16" s="4"/>
      <c r="B16" s="436"/>
      <c r="C16" s="437"/>
      <c r="D16" s="438"/>
      <c r="E16" s="5"/>
      <c r="F16" s="170"/>
      <c r="G16" s="34"/>
      <c r="H16" s="6">
        <f t="shared" si="0"/>
        <v>0</v>
      </c>
      <c r="I16" s="79"/>
    </row>
    <row r="17" spans="1:9" ht="15.75">
      <c r="A17" s="37" t="s">
        <v>389</v>
      </c>
      <c r="B17" s="9"/>
      <c r="C17" s="38"/>
      <c r="D17" s="38"/>
      <c r="E17" s="38"/>
      <c r="F17" s="9"/>
      <c r="G17" s="9"/>
      <c r="H17" s="87">
        <f>H11+H12+H13+H14+H15+H16</f>
        <v>0</v>
      </c>
      <c r="I17" s="79"/>
    </row>
    <row r="18" spans="1:9">
      <c r="A18" s="8"/>
      <c r="B18" s="9"/>
      <c r="C18" s="9"/>
      <c r="D18" s="9"/>
      <c r="E18" s="9"/>
      <c r="F18" s="9"/>
      <c r="G18" s="9"/>
      <c r="H18" s="10"/>
      <c r="I18" s="79"/>
    </row>
    <row r="19" spans="1:9" ht="15.75">
      <c r="A19" s="428" t="s">
        <v>6</v>
      </c>
      <c r="B19" s="429"/>
      <c r="C19" s="9"/>
      <c r="D19" s="9"/>
      <c r="E19" s="9"/>
      <c r="F19" s="9"/>
      <c r="G19" s="9"/>
      <c r="H19" s="10"/>
      <c r="I19" s="79"/>
    </row>
    <row r="20" spans="1:9" ht="15.75">
      <c r="A20" s="40" t="s">
        <v>385</v>
      </c>
      <c r="B20" s="430" t="s">
        <v>386</v>
      </c>
      <c r="C20" s="431"/>
      <c r="D20" s="32" t="s">
        <v>86</v>
      </c>
      <c r="E20" s="32" t="s">
        <v>390</v>
      </c>
      <c r="F20" s="32" t="s">
        <v>391</v>
      </c>
      <c r="G20" s="32" t="s">
        <v>392</v>
      </c>
      <c r="H20" s="33" t="s">
        <v>393</v>
      </c>
      <c r="I20" s="79"/>
    </row>
    <row r="21" spans="1:9">
      <c r="A21" s="4"/>
      <c r="B21" s="455" t="s">
        <v>396</v>
      </c>
      <c r="C21" s="435"/>
      <c r="D21" s="73">
        <v>0</v>
      </c>
      <c r="E21" s="4" t="s">
        <v>397</v>
      </c>
      <c r="F21" s="170">
        <f>'1.1'!F21</f>
        <v>491355.26262931031</v>
      </c>
      <c r="G21" s="73">
        <v>8</v>
      </c>
      <c r="H21" s="89">
        <f>(D21*F21)/G21</f>
        <v>0</v>
      </c>
      <c r="I21" s="81"/>
    </row>
    <row r="22" spans="1:9">
      <c r="A22" s="4"/>
      <c r="B22" s="455" t="s">
        <v>398</v>
      </c>
      <c r="C22" s="435"/>
      <c r="D22" s="73">
        <v>0</v>
      </c>
      <c r="E22" s="4" t="s">
        <v>397</v>
      </c>
      <c r="F22" s="170">
        <f>'1.1'!F22</f>
        <v>491355.26262931031</v>
      </c>
      <c r="G22" s="73">
        <v>8</v>
      </c>
      <c r="H22" s="89">
        <f t="shared" ref="H22:H33" si="1">(D22*F22)/G22</f>
        <v>0</v>
      </c>
      <c r="I22" s="81"/>
    </row>
    <row r="23" spans="1:9">
      <c r="A23" s="4"/>
      <c r="B23" s="455" t="s">
        <v>399</v>
      </c>
      <c r="C23" s="435"/>
      <c r="D23" s="73">
        <v>0</v>
      </c>
      <c r="E23" s="4" t="s">
        <v>397</v>
      </c>
      <c r="F23" s="170">
        <f>'1.1'!F23</f>
        <v>316219.23517241376</v>
      </c>
      <c r="G23" s="73">
        <v>5</v>
      </c>
      <c r="H23" s="89">
        <f t="shared" si="1"/>
        <v>0</v>
      </c>
      <c r="I23" s="81"/>
    </row>
    <row r="24" spans="1:9">
      <c r="A24" s="4"/>
      <c r="B24" s="455" t="s">
        <v>400</v>
      </c>
      <c r="C24" s="435"/>
      <c r="D24" s="73">
        <v>1</v>
      </c>
      <c r="E24" s="4" t="s">
        <v>397</v>
      </c>
      <c r="F24" s="170">
        <f>'1.1'!F24</f>
        <v>301624.55599137931</v>
      </c>
      <c r="G24" s="73">
        <v>4</v>
      </c>
      <c r="H24" s="89">
        <f t="shared" si="1"/>
        <v>75406.138997844828</v>
      </c>
      <c r="I24" s="81"/>
    </row>
    <row r="25" spans="1:9">
      <c r="A25" s="4"/>
      <c r="B25" s="455" t="s">
        <v>401</v>
      </c>
      <c r="C25" s="435"/>
      <c r="D25" s="73">
        <v>0</v>
      </c>
      <c r="E25" s="4" t="s">
        <v>397</v>
      </c>
      <c r="F25" s="170">
        <f>'1.1'!F25</f>
        <v>257840.51844827583</v>
      </c>
      <c r="G25" s="73">
        <v>8</v>
      </c>
      <c r="H25" s="89">
        <f t="shared" si="1"/>
        <v>0</v>
      </c>
      <c r="I25" s="81"/>
    </row>
    <row r="26" spans="1:9">
      <c r="A26" s="4"/>
      <c r="B26" s="455" t="s">
        <v>402</v>
      </c>
      <c r="C26" s="435"/>
      <c r="D26" s="73">
        <v>0</v>
      </c>
      <c r="E26" s="4" t="s">
        <v>397</v>
      </c>
      <c r="F26" s="170">
        <f>'1.1'!F26</f>
        <v>199461.84262931033</v>
      </c>
      <c r="G26" s="73">
        <v>8</v>
      </c>
      <c r="H26" s="89">
        <f t="shared" si="1"/>
        <v>0</v>
      </c>
      <c r="I26" s="81"/>
    </row>
    <row r="27" spans="1:9">
      <c r="A27" s="4"/>
      <c r="B27" s="455" t="s">
        <v>403</v>
      </c>
      <c r="C27" s="435"/>
      <c r="D27" s="73">
        <v>0</v>
      </c>
      <c r="E27" s="4" t="s">
        <v>397</v>
      </c>
      <c r="F27" s="170">
        <f>'1.1'!F27</f>
        <v>81158.643620689661</v>
      </c>
      <c r="G27" s="73">
        <v>8</v>
      </c>
      <c r="H27" s="89">
        <f t="shared" si="1"/>
        <v>0</v>
      </c>
      <c r="I27" s="81"/>
    </row>
    <row r="28" spans="1:9">
      <c r="A28" s="4"/>
      <c r="B28" s="455" t="s">
        <v>404</v>
      </c>
      <c r="C28" s="435"/>
      <c r="D28" s="73">
        <v>1</v>
      </c>
      <c r="E28" s="4" t="s">
        <v>397</v>
      </c>
      <c r="F28" s="170">
        <f>'1.1'!F28</f>
        <v>184867.16344827582</v>
      </c>
      <c r="G28" s="73">
        <v>1.5</v>
      </c>
      <c r="H28" s="89">
        <f t="shared" si="1"/>
        <v>123244.77563218388</v>
      </c>
      <c r="I28" s="81"/>
    </row>
    <row r="29" spans="1:9">
      <c r="A29" s="4"/>
      <c r="B29" s="455" t="s">
        <v>405</v>
      </c>
      <c r="C29" s="435"/>
      <c r="D29" s="73">
        <v>1</v>
      </c>
      <c r="E29" s="4" t="s">
        <v>397</v>
      </c>
      <c r="F29" s="170">
        <f>'1.1'!F29</f>
        <v>117645.32112068964</v>
      </c>
      <c r="G29" s="73">
        <v>1.5</v>
      </c>
      <c r="H29" s="89">
        <f t="shared" si="1"/>
        <v>78430.214080459758</v>
      </c>
      <c r="I29" s="81"/>
    </row>
    <row r="30" spans="1:9">
      <c r="A30" s="4"/>
      <c r="B30" s="455" t="s">
        <v>406</v>
      </c>
      <c r="C30" s="435"/>
      <c r="D30" s="73">
        <v>0</v>
      </c>
      <c r="E30" s="4" t="s">
        <v>397</v>
      </c>
      <c r="F30" s="170">
        <f>'1.1'!F30</f>
        <v>184867.16344827582</v>
      </c>
      <c r="G30" s="73">
        <v>13</v>
      </c>
      <c r="H30" s="89">
        <f t="shared" si="1"/>
        <v>0</v>
      </c>
      <c r="I30" s="81"/>
    </row>
    <row r="31" spans="1:9">
      <c r="A31" s="4"/>
      <c r="B31" s="455" t="s">
        <v>407</v>
      </c>
      <c r="C31" s="435"/>
      <c r="D31" s="73">
        <v>0</v>
      </c>
      <c r="E31" s="4" t="s">
        <v>397</v>
      </c>
      <c r="F31" s="170">
        <f>'1.1'!F31</f>
        <v>103050.68284482758</v>
      </c>
      <c r="G31" s="73">
        <v>8</v>
      </c>
      <c r="H31" s="89">
        <f t="shared" si="1"/>
        <v>0</v>
      </c>
      <c r="I31" s="81"/>
    </row>
    <row r="32" spans="1:9">
      <c r="A32" s="4"/>
      <c r="B32" s="455" t="s">
        <v>408</v>
      </c>
      <c r="C32" s="435"/>
      <c r="D32" s="73">
        <v>1</v>
      </c>
      <c r="E32" s="4" t="s">
        <v>397</v>
      </c>
      <c r="F32" s="170">
        <f>'1.1'!F32</f>
        <v>177569.84431034481</v>
      </c>
      <c r="G32" s="73">
        <v>13</v>
      </c>
      <c r="H32" s="89">
        <f t="shared" si="1"/>
        <v>13659.218793103446</v>
      </c>
      <c r="I32" s="81"/>
    </row>
    <row r="33" spans="1:9" ht="15.75">
      <c r="A33" s="4"/>
      <c r="B33" s="453" t="s">
        <v>409</v>
      </c>
      <c r="C33" s="454"/>
      <c r="D33" s="74">
        <v>0</v>
      </c>
      <c r="E33" s="43" t="s">
        <v>397</v>
      </c>
      <c r="F33" s="170">
        <f>'1.1'!F33</f>
        <v>117646.13922413792</v>
      </c>
      <c r="G33" s="73">
        <v>8</v>
      </c>
      <c r="H33" s="89">
        <f t="shared" si="1"/>
        <v>0</v>
      </c>
      <c r="I33" s="81"/>
    </row>
    <row r="34" spans="1:9" ht="15.75">
      <c r="A34" s="45" t="s">
        <v>410</v>
      </c>
      <c r="B34" s="9"/>
      <c r="C34" s="9"/>
      <c r="D34" s="9"/>
      <c r="E34" s="9"/>
      <c r="F34" s="9"/>
      <c r="G34" s="9"/>
      <c r="H34" s="87">
        <f>H21+H22+H23+H24+H25+H26+H27+H28+H29+H30+H31+H32+H33</f>
        <v>290740.34750359191</v>
      </c>
      <c r="I34" s="79"/>
    </row>
    <row r="35" spans="1:9">
      <c r="A35" s="8"/>
      <c r="B35" s="9"/>
      <c r="C35" s="9"/>
      <c r="D35" s="9"/>
      <c r="E35" s="9"/>
      <c r="F35" s="9"/>
      <c r="G35" s="9"/>
      <c r="H35" s="10"/>
      <c r="I35" s="79"/>
    </row>
    <row r="36" spans="1:9" ht="15.75">
      <c r="A36" s="428" t="s">
        <v>7</v>
      </c>
      <c r="B36" s="429"/>
      <c r="C36" s="9"/>
      <c r="D36" s="9"/>
      <c r="E36" s="9"/>
      <c r="F36" s="9"/>
      <c r="G36" s="9"/>
      <c r="H36" s="10"/>
      <c r="I36" s="79"/>
    </row>
    <row r="37" spans="1:9" ht="15.75">
      <c r="A37" s="40" t="s">
        <v>385</v>
      </c>
      <c r="B37" s="430" t="s">
        <v>386</v>
      </c>
      <c r="C37" s="431"/>
      <c r="D37" s="32" t="s">
        <v>86</v>
      </c>
      <c r="E37" s="32" t="s">
        <v>390</v>
      </c>
      <c r="F37" s="32" t="s">
        <v>411</v>
      </c>
      <c r="G37" s="32" t="s">
        <v>393</v>
      </c>
      <c r="H37" s="33" t="s">
        <v>412</v>
      </c>
      <c r="I37" s="79"/>
    </row>
    <row r="38" spans="1:9" ht="15.75">
      <c r="A38" s="46">
        <v>1</v>
      </c>
      <c r="B38" s="455" t="s">
        <v>413</v>
      </c>
      <c r="C38" s="435"/>
      <c r="D38" s="73">
        <v>1</v>
      </c>
      <c r="E38" s="47" t="s">
        <v>397</v>
      </c>
      <c r="F38" s="73">
        <v>0.6</v>
      </c>
      <c r="G38" s="170">
        <v>69701.16508838383</v>
      </c>
      <c r="H38" s="90">
        <f>(D38*G38)/F38</f>
        <v>116168.60848063973</v>
      </c>
      <c r="I38" s="81"/>
    </row>
    <row r="39" spans="1:9" ht="15.75">
      <c r="A39" s="46">
        <v>2</v>
      </c>
      <c r="B39" s="455" t="s">
        <v>414</v>
      </c>
      <c r="C39" s="435"/>
      <c r="D39" s="73">
        <v>0</v>
      </c>
      <c r="E39" s="47" t="s">
        <v>397</v>
      </c>
      <c r="F39" s="73">
        <v>1</v>
      </c>
      <c r="G39" s="170">
        <v>2500000</v>
      </c>
      <c r="H39" s="90">
        <f t="shared" ref="H39:H50" si="2">(D39*G39)/F39</f>
        <v>0</v>
      </c>
      <c r="I39" s="81"/>
    </row>
    <row r="40" spans="1:9" ht="15.75">
      <c r="A40" s="46">
        <v>3</v>
      </c>
      <c r="B40" s="455" t="s">
        <v>415</v>
      </c>
      <c r="C40" s="435"/>
      <c r="D40" s="73">
        <v>0</v>
      </c>
      <c r="E40" s="47" t="s">
        <v>397</v>
      </c>
      <c r="F40" s="73">
        <v>8</v>
      </c>
      <c r="G40" s="170">
        <v>55509.259259259248</v>
      </c>
      <c r="H40" s="90">
        <f t="shared" si="2"/>
        <v>0</v>
      </c>
      <c r="I40" s="81"/>
    </row>
    <row r="41" spans="1:9" ht="15.75">
      <c r="A41" s="46">
        <v>4</v>
      </c>
      <c r="B41" s="455" t="s">
        <v>416</v>
      </c>
      <c r="C41" s="435"/>
      <c r="D41" s="73">
        <v>0</v>
      </c>
      <c r="E41" s="47" t="s">
        <v>397</v>
      </c>
      <c r="F41" s="73">
        <v>13</v>
      </c>
      <c r="G41" s="170">
        <v>1000000</v>
      </c>
      <c r="H41" s="90">
        <f t="shared" si="2"/>
        <v>0</v>
      </c>
      <c r="I41" s="81"/>
    </row>
    <row r="42" spans="1:9" ht="15.75">
      <c r="A42" s="46">
        <v>5</v>
      </c>
      <c r="B42" s="455" t="s">
        <v>417</v>
      </c>
      <c r="C42" s="435"/>
      <c r="D42" s="73">
        <v>0</v>
      </c>
      <c r="E42" s="47" t="s">
        <v>397</v>
      </c>
      <c r="F42" s="73">
        <v>0.05</v>
      </c>
      <c r="G42" s="170">
        <v>120000</v>
      </c>
      <c r="H42" s="90">
        <f t="shared" si="2"/>
        <v>0</v>
      </c>
      <c r="I42" s="81"/>
    </row>
    <row r="43" spans="1:9" ht="15.75">
      <c r="A43" s="46">
        <v>6</v>
      </c>
      <c r="B43" s="455" t="s">
        <v>418</v>
      </c>
      <c r="C43" s="435"/>
      <c r="D43" s="73">
        <v>0</v>
      </c>
      <c r="E43" s="47" t="s">
        <v>419</v>
      </c>
      <c r="F43" s="73">
        <v>8</v>
      </c>
      <c r="G43" s="170">
        <v>28500</v>
      </c>
      <c r="H43" s="90">
        <f t="shared" si="2"/>
        <v>0</v>
      </c>
      <c r="I43" s="81"/>
    </row>
    <row r="44" spans="1:9" ht="15.75">
      <c r="A44" s="46">
        <v>7</v>
      </c>
      <c r="B44" s="455" t="s">
        <v>420</v>
      </c>
      <c r="C44" s="435"/>
      <c r="D44" s="73">
        <v>0</v>
      </c>
      <c r="E44" s="47" t="s">
        <v>421</v>
      </c>
      <c r="F44" s="73">
        <v>1</v>
      </c>
      <c r="G44" s="170">
        <v>464100</v>
      </c>
      <c r="H44" s="90">
        <f t="shared" si="2"/>
        <v>0</v>
      </c>
      <c r="I44" s="81"/>
    </row>
    <row r="45" spans="1:9" ht="15.75">
      <c r="A45" s="46">
        <v>8</v>
      </c>
      <c r="B45" s="455" t="s">
        <v>422</v>
      </c>
      <c r="C45" s="435"/>
      <c r="D45" s="73">
        <v>0</v>
      </c>
      <c r="E45" s="47" t="s">
        <v>423</v>
      </c>
      <c r="F45" s="73">
        <v>1</v>
      </c>
      <c r="G45" s="170">
        <v>952380.95238095231</v>
      </c>
      <c r="H45" s="90">
        <f t="shared" si="2"/>
        <v>0</v>
      </c>
      <c r="I45" s="81"/>
    </row>
    <row r="46" spans="1:9" ht="15.75">
      <c r="A46" s="46">
        <v>9</v>
      </c>
      <c r="B46" s="455" t="s">
        <v>424</v>
      </c>
      <c r="C46" s="435"/>
      <c r="D46" s="73">
        <v>0</v>
      </c>
      <c r="E46" s="47" t="s">
        <v>423</v>
      </c>
      <c r="F46" s="73">
        <v>1</v>
      </c>
      <c r="G46" s="170">
        <v>2700000</v>
      </c>
      <c r="H46" s="90">
        <f t="shared" si="2"/>
        <v>0</v>
      </c>
      <c r="I46" s="81"/>
    </row>
    <row r="47" spans="1:9" ht="15.75">
      <c r="A47" s="46">
        <v>10</v>
      </c>
      <c r="B47" s="455" t="s">
        <v>425</v>
      </c>
      <c r="C47" s="435"/>
      <c r="D47" s="73">
        <v>0</v>
      </c>
      <c r="E47" s="47" t="s">
        <v>423</v>
      </c>
      <c r="F47" s="73">
        <v>2</v>
      </c>
      <c r="G47" s="170">
        <v>3800000</v>
      </c>
      <c r="H47" s="90">
        <f t="shared" si="2"/>
        <v>0</v>
      </c>
      <c r="I47" s="81"/>
    </row>
    <row r="48" spans="1:9" ht="15.75">
      <c r="A48" s="46">
        <v>11</v>
      </c>
      <c r="B48" s="455" t="s">
        <v>426</v>
      </c>
      <c r="C48" s="435"/>
      <c r="D48" s="73">
        <v>0</v>
      </c>
      <c r="E48" s="47" t="s">
        <v>423</v>
      </c>
      <c r="F48" s="73">
        <v>8</v>
      </c>
      <c r="G48" s="170">
        <v>3200000</v>
      </c>
      <c r="H48" s="90">
        <f t="shared" si="2"/>
        <v>0</v>
      </c>
      <c r="I48" s="81"/>
    </row>
    <row r="49" spans="1:9" ht="15.75">
      <c r="A49" s="46">
        <v>12</v>
      </c>
      <c r="B49" s="455" t="s">
        <v>427</v>
      </c>
      <c r="C49" s="435"/>
      <c r="D49" s="73">
        <v>0</v>
      </c>
      <c r="E49" s="47" t="s">
        <v>423</v>
      </c>
      <c r="F49" s="73">
        <v>2</v>
      </c>
      <c r="G49" s="170">
        <v>2600000</v>
      </c>
      <c r="H49" s="90">
        <f t="shared" si="2"/>
        <v>0</v>
      </c>
      <c r="I49" s="81"/>
    </row>
    <row r="50" spans="1:9" ht="15.75">
      <c r="A50" s="50">
        <v>13</v>
      </c>
      <c r="B50" s="455" t="s">
        <v>428</v>
      </c>
      <c r="C50" s="435"/>
      <c r="D50" s="73">
        <v>0</v>
      </c>
      <c r="E50" s="51" t="s">
        <v>397</v>
      </c>
      <c r="F50" s="73">
        <v>1</v>
      </c>
      <c r="G50" s="170">
        <v>4500000</v>
      </c>
      <c r="H50" s="90">
        <f t="shared" si="2"/>
        <v>0</v>
      </c>
      <c r="I50" s="81"/>
    </row>
    <row r="51" spans="1:9" ht="15.75">
      <c r="A51" s="53" t="s">
        <v>429</v>
      </c>
      <c r="B51" s="9"/>
      <c r="C51" s="38"/>
      <c r="D51" s="38"/>
      <c r="E51" s="38"/>
      <c r="F51" s="9"/>
      <c r="G51" s="9"/>
      <c r="H51" s="88">
        <f>H38+H39+H40+H42+H41+H43+H44+H45+H47+H46+H48+H49+H50</f>
        <v>116168.60848063973</v>
      </c>
      <c r="I51" s="81"/>
    </row>
    <row r="52" spans="1:9">
      <c r="A52" s="8"/>
      <c r="B52" s="9"/>
      <c r="C52" s="9"/>
      <c r="D52" s="54"/>
      <c r="E52" s="54"/>
      <c r="F52" s="54"/>
      <c r="G52" s="54"/>
      <c r="H52" s="10"/>
      <c r="I52" s="79"/>
    </row>
    <row r="53" spans="1:9" ht="15.75">
      <c r="A53" s="428" t="s">
        <v>8</v>
      </c>
      <c r="B53" s="429"/>
      <c r="C53" s="9"/>
      <c r="D53" s="54"/>
      <c r="E53" s="54"/>
      <c r="F53" s="54"/>
      <c r="G53" s="54"/>
      <c r="H53" s="10"/>
      <c r="I53" s="79"/>
    </row>
    <row r="54" spans="1:9" ht="15.75">
      <c r="A54" s="40" t="s">
        <v>385</v>
      </c>
      <c r="B54" s="430" t="s">
        <v>386</v>
      </c>
      <c r="C54" s="431"/>
      <c r="D54" s="55" t="s">
        <v>390</v>
      </c>
      <c r="E54" s="55" t="s">
        <v>86</v>
      </c>
      <c r="F54" s="55" t="s">
        <v>430</v>
      </c>
      <c r="G54" s="55" t="s">
        <v>431</v>
      </c>
      <c r="H54" s="33" t="s">
        <v>393</v>
      </c>
      <c r="I54" s="79"/>
    </row>
    <row r="55" spans="1:9" ht="15.75">
      <c r="A55" s="46">
        <v>1</v>
      </c>
      <c r="B55" s="422" t="s">
        <v>432</v>
      </c>
      <c r="C55" s="423"/>
      <c r="D55" s="56" t="s">
        <v>397</v>
      </c>
      <c r="E55" s="73">
        <v>0</v>
      </c>
      <c r="F55" s="170">
        <v>210000</v>
      </c>
      <c r="G55" s="73">
        <v>13</v>
      </c>
      <c r="H55" s="89">
        <f>(E55*F55)/G55</f>
        <v>0</v>
      </c>
      <c r="I55" s="81"/>
    </row>
    <row r="56" spans="1:9" ht="15.75">
      <c r="A56" s="46">
        <v>2</v>
      </c>
      <c r="B56" s="422" t="s">
        <v>433</v>
      </c>
      <c r="C56" s="423"/>
      <c r="D56" s="57" t="s">
        <v>434</v>
      </c>
      <c r="E56" s="73">
        <v>0</v>
      </c>
      <c r="F56" s="170">
        <v>410150.85714285716</v>
      </c>
      <c r="G56" s="73">
        <v>6</v>
      </c>
      <c r="H56" s="89"/>
      <c r="I56" s="81"/>
    </row>
    <row r="57" spans="1:9" ht="15.75">
      <c r="A57" s="50">
        <v>3</v>
      </c>
      <c r="B57" s="424" t="s">
        <v>435</v>
      </c>
      <c r="C57" s="425"/>
      <c r="D57" s="58" t="s">
        <v>434</v>
      </c>
      <c r="E57" s="73">
        <v>0</v>
      </c>
      <c r="F57" s="170">
        <v>500000</v>
      </c>
      <c r="G57" s="73">
        <v>8</v>
      </c>
      <c r="H57" s="89">
        <f t="shared" ref="H57" si="3">(E57*F57)/G57</f>
        <v>0</v>
      </c>
      <c r="I57" s="81"/>
    </row>
    <row r="58" spans="1:9" ht="15.75">
      <c r="A58" s="45" t="s">
        <v>436</v>
      </c>
      <c r="B58" s="9"/>
      <c r="C58" s="38"/>
      <c r="D58" s="38"/>
      <c r="E58" s="38"/>
      <c r="F58" s="9"/>
      <c r="G58" s="9"/>
      <c r="H58" s="87">
        <f>H55+H56+H57</f>
        <v>0</v>
      </c>
      <c r="I58" s="79"/>
    </row>
    <row r="59" spans="1:9">
      <c r="A59" s="59"/>
      <c r="B59" s="9"/>
      <c r="C59" s="9"/>
      <c r="D59" s="9"/>
      <c r="E59" s="38"/>
      <c r="F59" s="9"/>
      <c r="G59" s="9"/>
      <c r="H59" s="10"/>
      <c r="I59" s="79"/>
    </row>
    <row r="60" spans="1:9" ht="15.75">
      <c r="A60" s="428" t="s">
        <v>9</v>
      </c>
      <c r="B60" s="429"/>
      <c r="C60" s="60"/>
      <c r="D60" s="61"/>
      <c r="E60" s="62"/>
      <c r="F60" s="63"/>
      <c r="G60" s="64"/>
      <c r="H60" s="10"/>
      <c r="I60" s="79"/>
    </row>
    <row r="61" spans="1:9" ht="15.75">
      <c r="A61" s="40" t="s">
        <v>385</v>
      </c>
      <c r="B61" s="430" t="s">
        <v>386</v>
      </c>
      <c r="C61" s="431"/>
      <c r="D61" s="55" t="s">
        <v>86</v>
      </c>
      <c r="E61" s="55" t="s">
        <v>390</v>
      </c>
      <c r="F61" s="55" t="s">
        <v>431</v>
      </c>
      <c r="G61" s="55" t="s">
        <v>430</v>
      </c>
      <c r="H61" s="33" t="s">
        <v>393</v>
      </c>
      <c r="I61" s="79"/>
    </row>
    <row r="62" spans="1:9" ht="15.75">
      <c r="A62" s="46">
        <v>1</v>
      </c>
      <c r="B62" s="422" t="s">
        <v>437</v>
      </c>
      <c r="C62" s="423"/>
      <c r="D62" s="73">
        <v>0</v>
      </c>
      <c r="E62" s="47" t="s">
        <v>423</v>
      </c>
      <c r="F62" s="73">
        <v>8</v>
      </c>
      <c r="G62" s="170">
        <v>70000</v>
      </c>
      <c r="H62" s="90">
        <f>(D62*G62)/F62</f>
        <v>0</v>
      </c>
      <c r="I62" s="79"/>
    </row>
    <row r="63" spans="1:9" ht="15.75">
      <c r="A63" s="46">
        <v>2</v>
      </c>
      <c r="B63" s="422" t="s">
        <v>438</v>
      </c>
      <c r="C63" s="423"/>
      <c r="D63" s="73">
        <v>0</v>
      </c>
      <c r="E63" s="47" t="s">
        <v>423</v>
      </c>
      <c r="F63" s="73">
        <v>13</v>
      </c>
      <c r="G63" s="170">
        <v>45000</v>
      </c>
      <c r="H63" s="90">
        <f t="shared" ref="H63:H64" si="4">(D63*G63)/F63</f>
        <v>0</v>
      </c>
      <c r="I63" s="79"/>
    </row>
    <row r="64" spans="1:9" ht="15.75">
      <c r="A64" s="50">
        <v>3</v>
      </c>
      <c r="B64" s="424" t="s">
        <v>439</v>
      </c>
      <c r="C64" s="425"/>
      <c r="D64" s="73">
        <v>0</v>
      </c>
      <c r="E64" s="51" t="s">
        <v>423</v>
      </c>
      <c r="F64" s="73">
        <v>13</v>
      </c>
      <c r="G64" s="170">
        <v>20000</v>
      </c>
      <c r="H64" s="90">
        <f t="shared" si="4"/>
        <v>0</v>
      </c>
      <c r="I64" s="79"/>
    </row>
    <row r="65" spans="1:9" ht="15.75">
      <c r="A65" s="45" t="s">
        <v>440</v>
      </c>
      <c r="B65" s="9"/>
      <c r="C65" s="38"/>
      <c r="D65" s="54"/>
      <c r="E65" s="54"/>
      <c r="F65" s="54"/>
      <c r="G65" s="54"/>
      <c r="H65" s="87">
        <f>H62+H63+H64</f>
        <v>0</v>
      </c>
      <c r="I65" s="79"/>
    </row>
    <row r="66" spans="1:9">
      <c r="A66" s="59"/>
      <c r="B66" s="9"/>
      <c r="C66" s="9"/>
      <c r="D66" s="9"/>
      <c r="E66" s="65"/>
      <c r="F66" s="9"/>
      <c r="G66" s="9"/>
      <c r="H66" s="10"/>
      <c r="I66" s="79"/>
    </row>
    <row r="67" spans="1:9" ht="15.75">
      <c r="A67" s="66" t="s">
        <v>441</v>
      </c>
      <c r="B67" s="9"/>
      <c r="C67" s="9"/>
      <c r="D67" s="9"/>
      <c r="E67" s="9"/>
      <c r="F67" s="9"/>
      <c r="G67" s="9"/>
      <c r="H67" s="94">
        <f>H65+H58+H51+H17+H34</f>
        <v>406908.95598423167</v>
      </c>
      <c r="I67" s="79"/>
    </row>
    <row r="68" spans="1:9">
      <c r="A68" s="8"/>
      <c r="B68" s="9"/>
      <c r="C68" s="9"/>
      <c r="D68" s="9"/>
      <c r="E68" s="9"/>
      <c r="F68" s="9"/>
      <c r="G68" s="9"/>
      <c r="H68" s="10"/>
      <c r="I68" s="79"/>
    </row>
    <row r="69" spans="1:9" ht="15.75">
      <c r="A69" s="67" t="s">
        <v>442</v>
      </c>
      <c r="B69" s="25"/>
      <c r="C69" s="68">
        <v>0</v>
      </c>
      <c r="D69" s="25"/>
      <c r="E69" s="25"/>
      <c r="F69" s="25"/>
      <c r="G69" s="25"/>
      <c r="H69" s="69">
        <v>0</v>
      </c>
      <c r="I69" s="79"/>
    </row>
    <row r="70" spans="1:9" ht="15.75">
      <c r="A70" s="70" t="s">
        <v>443</v>
      </c>
      <c r="B70" s="28"/>
      <c r="C70" s="71">
        <v>0</v>
      </c>
      <c r="D70" s="28"/>
      <c r="E70" s="28"/>
      <c r="F70" s="28"/>
      <c r="G70" s="28"/>
      <c r="H70" s="72">
        <v>0</v>
      </c>
      <c r="I70" s="79"/>
    </row>
    <row r="71" spans="1:9">
      <c r="A71" s="8"/>
      <c r="B71" s="9"/>
      <c r="C71" s="9"/>
      <c r="D71" s="9"/>
      <c r="E71" s="9"/>
      <c r="F71" s="9"/>
      <c r="G71" s="9"/>
      <c r="H71" s="10"/>
      <c r="I71" s="79"/>
    </row>
    <row r="72" spans="1:9" ht="15.75">
      <c r="A72" s="59" t="s">
        <v>444</v>
      </c>
      <c r="B72" s="9"/>
      <c r="C72" s="9"/>
      <c r="D72" s="9"/>
      <c r="E72" s="9"/>
      <c r="F72" s="9"/>
      <c r="G72" s="9"/>
      <c r="H72" s="39">
        <v>0</v>
      </c>
      <c r="I72" s="79"/>
    </row>
    <row r="73" spans="1:9">
      <c r="A73" s="24"/>
      <c r="B73" s="25"/>
      <c r="C73" s="25"/>
      <c r="D73" s="25"/>
      <c r="E73" s="25"/>
      <c r="F73" s="25"/>
      <c r="G73" s="25"/>
      <c r="H73" s="26"/>
      <c r="I73" s="79"/>
    </row>
    <row r="74" spans="1:9">
      <c r="A74" s="79"/>
      <c r="B74" s="79"/>
      <c r="C74" s="79"/>
      <c r="D74" s="79"/>
      <c r="E74" s="79"/>
      <c r="F74" s="79"/>
      <c r="G74" s="79"/>
      <c r="H74" s="79"/>
      <c r="I74" s="79"/>
    </row>
    <row r="75" spans="1:9">
      <c r="A75" s="3"/>
      <c r="B75" s="79"/>
      <c r="C75" s="79"/>
      <c r="D75" s="79"/>
      <c r="E75" s="79"/>
      <c r="F75" s="79"/>
      <c r="G75" s="79"/>
      <c r="H75" s="2"/>
      <c r="I75" s="79"/>
    </row>
    <row r="76" spans="1:9">
      <c r="A76" s="79"/>
      <c r="B76" s="79"/>
      <c r="C76" s="79"/>
      <c r="D76" s="79"/>
      <c r="E76" s="79"/>
      <c r="F76" s="79"/>
      <c r="G76" s="79"/>
      <c r="H76" s="79"/>
      <c r="I76" s="79"/>
    </row>
  </sheetData>
  <mergeCells count="50">
    <mergeCell ref="B12:D12"/>
    <mergeCell ref="A1:H1"/>
    <mergeCell ref="A2:H2"/>
    <mergeCell ref="B6:G6"/>
    <mergeCell ref="B10:D10"/>
    <mergeCell ref="B11:D11"/>
    <mergeCell ref="B26:C26"/>
    <mergeCell ref="B13:D13"/>
    <mergeCell ref="B14:D14"/>
    <mergeCell ref="B15:D15"/>
    <mergeCell ref="B16:D16"/>
    <mergeCell ref="A19:B19"/>
    <mergeCell ref="B20:C20"/>
    <mergeCell ref="B21:C21"/>
    <mergeCell ref="B22:C22"/>
    <mergeCell ref="B23:C23"/>
    <mergeCell ref="B24:C24"/>
    <mergeCell ref="B25:C25"/>
    <mergeCell ref="B40:C40"/>
    <mergeCell ref="B27:C27"/>
    <mergeCell ref="B28:C28"/>
    <mergeCell ref="B29:C29"/>
    <mergeCell ref="B30:C30"/>
    <mergeCell ref="B31:C31"/>
    <mergeCell ref="B32:C32"/>
    <mergeCell ref="B33:C33"/>
    <mergeCell ref="A36:B36"/>
    <mergeCell ref="B37:C37"/>
    <mergeCell ref="B38:C38"/>
    <mergeCell ref="B39:C39"/>
    <mergeCell ref="B54:C54"/>
    <mergeCell ref="B41:C41"/>
    <mergeCell ref="B42:C42"/>
    <mergeCell ref="B43:C43"/>
    <mergeCell ref="B44:C44"/>
    <mergeCell ref="B45:C45"/>
    <mergeCell ref="B46:C46"/>
    <mergeCell ref="B47:C47"/>
    <mergeCell ref="B48:C48"/>
    <mergeCell ref="B49:C49"/>
    <mergeCell ref="B50:C50"/>
    <mergeCell ref="A53:B53"/>
    <mergeCell ref="B63:C63"/>
    <mergeCell ref="B64:C64"/>
    <mergeCell ref="B55:C55"/>
    <mergeCell ref="B56:C56"/>
    <mergeCell ref="B57:C57"/>
    <mergeCell ref="A60:B60"/>
    <mergeCell ref="B61:C61"/>
    <mergeCell ref="B62:C62"/>
  </mergeCells>
  <conditionalFormatting sqref="B33 B55:B57 B62:B64">
    <cfRule type="expression" dxfId="115" priority="1">
      <formula>H33&gt;0</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2" id="{1DC1E38D-C137-4CC6-A9BF-86AF49656816}">
            <xm:f>'1.3'!#REF!&gt;0</xm:f>
            <x14:dxf>
              <font>
                <b/>
                <i/>
                <color rgb="FF253E66"/>
              </font>
              <fill>
                <patternFill>
                  <bgColor rgb="FF8ED2C9"/>
                </patternFill>
              </fill>
            </x14:dxf>
          </x14:cfRule>
          <xm:sqref>C33 C55:C57 C62:C64</xm:sqref>
        </x14:conditionalFormatting>
      </x14:conditionalFormatting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5">
    <tabColor rgb="FF00B050"/>
  </sheetPr>
  <dimension ref="A1:I76"/>
  <sheetViews>
    <sheetView workbookViewId="0">
      <selection activeCell="H4" sqref="H4"/>
    </sheetView>
  </sheetViews>
  <sheetFormatPr baseColWidth="10" defaultColWidth="9.140625" defaultRowHeight="15"/>
  <cols>
    <col min="1" max="1" width="22.42578125" customWidth="1"/>
    <col min="2" max="2" width="34.140625" customWidth="1"/>
    <col min="3" max="3" width="16.140625" customWidth="1"/>
    <col min="4" max="4" width="19.140625" customWidth="1"/>
    <col min="5" max="5" width="17.28515625" bestFit="1" customWidth="1"/>
    <col min="6" max="6" width="18.42578125" customWidth="1"/>
    <col min="7" max="7" width="23.7109375" customWidth="1"/>
    <col min="8" max="8" width="31" customWidth="1"/>
  </cols>
  <sheetData>
    <row r="1" spans="1:9" ht="15.75">
      <c r="A1" s="441" t="s">
        <v>476</v>
      </c>
      <c r="B1" s="442"/>
      <c r="C1" s="442"/>
      <c r="D1" s="442"/>
      <c r="E1" s="442"/>
      <c r="F1" s="442"/>
      <c r="G1" s="442"/>
      <c r="H1" s="443"/>
      <c r="I1" s="79"/>
    </row>
    <row r="2" spans="1:9" ht="15.75">
      <c r="A2" s="444" t="s">
        <v>378</v>
      </c>
      <c r="B2" s="445"/>
      <c r="C2" s="445"/>
      <c r="D2" s="445"/>
      <c r="E2" s="445"/>
      <c r="F2" s="445"/>
      <c r="G2" s="445"/>
      <c r="H2" s="446"/>
      <c r="I2" s="79"/>
    </row>
    <row r="3" spans="1:9">
      <c r="A3" s="8"/>
      <c r="B3" s="9"/>
      <c r="C3" s="9"/>
      <c r="D3" s="9"/>
      <c r="E3" s="9"/>
      <c r="F3" s="9"/>
      <c r="G3" s="9"/>
      <c r="H3" s="10"/>
      <c r="I3" s="79"/>
    </row>
    <row r="4" spans="1:9" ht="15.75">
      <c r="A4" s="11" t="s">
        <v>379</v>
      </c>
      <c r="B4" s="12" t="s">
        <v>40</v>
      </c>
      <c r="C4" s="13"/>
      <c r="D4" s="14"/>
      <c r="E4" s="15" t="s">
        <v>380</v>
      </c>
      <c r="F4" s="16">
        <f>H67</f>
        <v>740083.6678018329</v>
      </c>
      <c r="G4" s="13" t="s">
        <v>381</v>
      </c>
      <c r="H4" s="17" t="s">
        <v>382</v>
      </c>
      <c r="I4" s="79"/>
    </row>
    <row r="5" spans="1:9" ht="15.75">
      <c r="A5" s="18"/>
      <c r="B5" s="19"/>
      <c r="C5" s="13"/>
      <c r="D5" s="20"/>
      <c r="E5" s="15"/>
      <c r="F5" s="21"/>
      <c r="G5" s="13"/>
      <c r="H5" s="22"/>
      <c r="I5" s="79"/>
    </row>
    <row r="6" spans="1:9" ht="15.75">
      <c r="A6" s="18" t="s">
        <v>383</v>
      </c>
      <c r="B6" s="447" t="str">
        <f>A1</f>
        <v>MONTAJE DE TRANSFORMADOR MONOFASICO CON TODAS SUS PROTECCIONES RURAL</v>
      </c>
      <c r="C6" s="447"/>
      <c r="D6" s="447"/>
      <c r="E6" s="447"/>
      <c r="F6" s="447"/>
      <c r="G6" s="448"/>
      <c r="H6" s="23" t="s">
        <v>384</v>
      </c>
      <c r="I6" s="79"/>
    </row>
    <row r="7" spans="1:9">
      <c r="A7" s="24"/>
      <c r="B7" s="25"/>
      <c r="C7" s="25"/>
      <c r="D7" s="25"/>
      <c r="E7" s="25"/>
      <c r="F7" s="25"/>
      <c r="G7" s="25"/>
      <c r="H7" s="26"/>
      <c r="I7" s="79"/>
    </row>
    <row r="8" spans="1:9">
      <c r="A8" s="27"/>
      <c r="B8" s="28"/>
      <c r="C8" s="28"/>
      <c r="D8" s="28"/>
      <c r="E8" s="28"/>
      <c r="F8" s="28"/>
      <c r="G8" s="28"/>
      <c r="H8" s="29"/>
      <c r="I8" s="79"/>
    </row>
    <row r="9" spans="1:9" ht="15.75">
      <c r="A9" s="30" t="s">
        <v>5</v>
      </c>
      <c r="B9" s="9"/>
      <c r="C9" s="9"/>
      <c r="D9" s="9"/>
      <c r="E9" s="9"/>
      <c r="F9" s="9"/>
      <c r="G9" s="9"/>
      <c r="H9" s="10"/>
      <c r="I9" s="79"/>
    </row>
    <row r="10" spans="1:9" ht="15.75">
      <c r="A10" s="31" t="s">
        <v>385</v>
      </c>
      <c r="B10" s="449" t="s">
        <v>386</v>
      </c>
      <c r="C10" s="450"/>
      <c r="D10" s="431"/>
      <c r="E10" s="32" t="s">
        <v>85</v>
      </c>
      <c r="F10" s="32" t="s">
        <v>387</v>
      </c>
      <c r="G10" s="32" t="s">
        <v>86</v>
      </c>
      <c r="H10" s="33" t="s">
        <v>388</v>
      </c>
      <c r="I10" s="80"/>
    </row>
    <row r="11" spans="1:9">
      <c r="A11" s="4"/>
      <c r="B11" s="426"/>
      <c r="C11" s="432"/>
      <c r="D11" s="427"/>
      <c r="E11" s="4"/>
      <c r="F11" s="170"/>
      <c r="G11" s="73"/>
      <c r="H11" s="6">
        <f>F11*G11</f>
        <v>0</v>
      </c>
      <c r="I11" s="79"/>
    </row>
    <row r="12" spans="1:9">
      <c r="A12" s="4"/>
      <c r="B12" s="426"/>
      <c r="C12" s="432"/>
      <c r="D12" s="427"/>
      <c r="E12" s="4"/>
      <c r="F12" s="170"/>
      <c r="G12" s="73"/>
      <c r="H12" s="6">
        <f t="shared" ref="H12:H16" si="0">F12*G12</f>
        <v>0</v>
      </c>
      <c r="I12" s="79"/>
    </row>
    <row r="13" spans="1:9">
      <c r="A13" s="4"/>
      <c r="B13" s="426"/>
      <c r="C13" s="432"/>
      <c r="D13" s="427"/>
      <c r="E13" s="4"/>
      <c r="F13" s="170"/>
      <c r="G13" s="73"/>
      <c r="H13" s="6">
        <f t="shared" si="0"/>
        <v>0</v>
      </c>
      <c r="I13" s="79"/>
    </row>
    <row r="14" spans="1:9">
      <c r="A14" s="4"/>
      <c r="B14" s="433"/>
      <c r="C14" s="434"/>
      <c r="D14" s="435"/>
      <c r="E14" s="4"/>
      <c r="F14" s="170"/>
      <c r="G14" s="73"/>
      <c r="H14" s="6">
        <f t="shared" si="0"/>
        <v>0</v>
      </c>
      <c r="I14" s="79"/>
    </row>
    <row r="15" spans="1:9">
      <c r="A15" s="4"/>
      <c r="B15" s="433"/>
      <c r="C15" s="434"/>
      <c r="D15" s="435"/>
      <c r="E15" s="4"/>
      <c r="F15" s="170"/>
      <c r="G15" s="73"/>
      <c r="H15" s="6">
        <f t="shared" si="0"/>
        <v>0</v>
      </c>
      <c r="I15" s="79"/>
    </row>
    <row r="16" spans="1:9">
      <c r="A16" s="4"/>
      <c r="B16" s="436"/>
      <c r="C16" s="437"/>
      <c r="D16" s="438"/>
      <c r="E16" s="5"/>
      <c r="F16" s="170"/>
      <c r="G16" s="73"/>
      <c r="H16" s="6">
        <f t="shared" si="0"/>
        <v>0</v>
      </c>
      <c r="I16" s="79"/>
    </row>
    <row r="17" spans="1:9" ht="15.75">
      <c r="A17" s="37" t="s">
        <v>389</v>
      </c>
      <c r="B17" s="9"/>
      <c r="C17" s="38"/>
      <c r="D17" s="38"/>
      <c r="E17" s="38"/>
      <c r="F17" s="9"/>
      <c r="G17" s="9"/>
      <c r="H17" s="87">
        <f>H11+H12+H13+H14+H15+H16</f>
        <v>0</v>
      </c>
      <c r="I17" s="79"/>
    </row>
    <row r="18" spans="1:9">
      <c r="A18" s="8"/>
      <c r="B18" s="9"/>
      <c r="C18" s="9"/>
      <c r="D18" s="9"/>
      <c r="E18" s="9"/>
      <c r="F18" s="9"/>
      <c r="G18" s="9"/>
      <c r="H18" s="10"/>
      <c r="I18" s="79"/>
    </row>
    <row r="19" spans="1:9" ht="15.75">
      <c r="A19" s="428" t="s">
        <v>6</v>
      </c>
      <c r="B19" s="429"/>
      <c r="C19" s="9"/>
      <c r="D19" s="9"/>
      <c r="E19" s="9"/>
      <c r="F19" s="9"/>
      <c r="G19" s="9"/>
      <c r="H19" s="10"/>
      <c r="I19" s="79"/>
    </row>
    <row r="20" spans="1:9" ht="15.75">
      <c r="A20" s="40" t="s">
        <v>385</v>
      </c>
      <c r="B20" s="430" t="s">
        <v>386</v>
      </c>
      <c r="C20" s="431"/>
      <c r="D20" s="32" t="s">
        <v>86</v>
      </c>
      <c r="E20" s="32" t="s">
        <v>390</v>
      </c>
      <c r="F20" s="32" t="s">
        <v>391</v>
      </c>
      <c r="G20" s="32" t="s">
        <v>392</v>
      </c>
      <c r="H20" s="33" t="s">
        <v>393</v>
      </c>
      <c r="I20" s="79"/>
    </row>
    <row r="21" spans="1:9">
      <c r="A21" s="4"/>
      <c r="B21" s="455" t="s">
        <v>396</v>
      </c>
      <c r="C21" s="435"/>
      <c r="D21" s="73">
        <v>0</v>
      </c>
      <c r="E21" s="4" t="s">
        <v>397</v>
      </c>
      <c r="F21" s="170">
        <f>'1.1'!F21</f>
        <v>491355.26262931031</v>
      </c>
      <c r="G21" s="75">
        <v>8</v>
      </c>
      <c r="H21" s="89">
        <f>(D21*F21)/G21</f>
        <v>0</v>
      </c>
      <c r="I21" s="81"/>
    </row>
    <row r="22" spans="1:9">
      <c r="A22" s="4"/>
      <c r="B22" s="455" t="s">
        <v>398</v>
      </c>
      <c r="C22" s="435"/>
      <c r="D22" s="73">
        <v>0</v>
      </c>
      <c r="E22" s="4" t="s">
        <v>397</v>
      </c>
      <c r="F22" s="170">
        <f>'1.1'!F22</f>
        <v>491355.26262931031</v>
      </c>
      <c r="G22" s="75">
        <v>8</v>
      </c>
      <c r="H22" s="89">
        <f t="shared" ref="H22:H33" si="1">(D22*F22)/G22</f>
        <v>0</v>
      </c>
      <c r="I22" s="81"/>
    </row>
    <row r="23" spans="1:9">
      <c r="A23" s="4"/>
      <c r="B23" s="455" t="s">
        <v>399</v>
      </c>
      <c r="C23" s="435"/>
      <c r="D23" s="73">
        <v>0</v>
      </c>
      <c r="E23" s="4" t="s">
        <v>397</v>
      </c>
      <c r="F23" s="170">
        <f>'1.1'!F23</f>
        <v>316219.23517241376</v>
      </c>
      <c r="G23" s="75">
        <v>5</v>
      </c>
      <c r="H23" s="89">
        <f t="shared" si="1"/>
        <v>0</v>
      </c>
      <c r="I23" s="81"/>
    </row>
    <row r="24" spans="1:9">
      <c r="A24" s="4"/>
      <c r="B24" s="455" t="s">
        <v>400</v>
      </c>
      <c r="C24" s="435"/>
      <c r="D24" s="73">
        <v>1</v>
      </c>
      <c r="E24" s="4" t="s">
        <v>397</v>
      </c>
      <c r="F24" s="170">
        <f>'1.1'!F24</f>
        <v>301624.55599137931</v>
      </c>
      <c r="G24" s="75">
        <v>4</v>
      </c>
      <c r="H24" s="89">
        <f t="shared" si="1"/>
        <v>75406.138997844828</v>
      </c>
      <c r="I24" s="81"/>
    </row>
    <row r="25" spans="1:9">
      <c r="A25" s="4"/>
      <c r="B25" s="455" t="s">
        <v>401</v>
      </c>
      <c r="C25" s="435"/>
      <c r="D25" s="73">
        <v>0</v>
      </c>
      <c r="E25" s="4" t="s">
        <v>397</v>
      </c>
      <c r="F25" s="170">
        <f>'1.1'!F25</f>
        <v>257840.51844827583</v>
      </c>
      <c r="G25" s="75">
        <v>8</v>
      </c>
      <c r="H25" s="89">
        <f t="shared" si="1"/>
        <v>0</v>
      </c>
      <c r="I25" s="81"/>
    </row>
    <row r="26" spans="1:9">
      <c r="A26" s="4"/>
      <c r="B26" s="455" t="s">
        <v>402</v>
      </c>
      <c r="C26" s="435"/>
      <c r="D26" s="73">
        <v>0</v>
      </c>
      <c r="E26" s="4" t="s">
        <v>397</v>
      </c>
      <c r="F26" s="170">
        <f>'1.1'!F26</f>
        <v>199461.84262931033</v>
      </c>
      <c r="G26" s="75">
        <v>8</v>
      </c>
      <c r="H26" s="89">
        <f t="shared" si="1"/>
        <v>0</v>
      </c>
      <c r="I26" s="81"/>
    </row>
    <row r="27" spans="1:9">
      <c r="A27" s="4"/>
      <c r="B27" s="455" t="s">
        <v>403</v>
      </c>
      <c r="C27" s="435"/>
      <c r="D27" s="73">
        <v>0</v>
      </c>
      <c r="E27" s="4" t="s">
        <v>397</v>
      </c>
      <c r="F27" s="170">
        <f>'1.1'!F27</f>
        <v>81158.643620689661</v>
      </c>
      <c r="G27" s="75">
        <v>8</v>
      </c>
      <c r="H27" s="89">
        <f t="shared" si="1"/>
        <v>0</v>
      </c>
      <c r="I27" s="81"/>
    </row>
    <row r="28" spans="1:9">
      <c r="A28" s="4"/>
      <c r="B28" s="455" t="s">
        <v>404</v>
      </c>
      <c r="C28" s="435"/>
      <c r="D28" s="73">
        <v>1</v>
      </c>
      <c r="E28" s="4" t="s">
        <v>397</v>
      </c>
      <c r="F28" s="170">
        <f>'1.1'!F28</f>
        <v>184867.16344827582</v>
      </c>
      <c r="G28" s="75">
        <v>1</v>
      </c>
      <c r="H28" s="89">
        <f t="shared" si="1"/>
        <v>184867.16344827582</v>
      </c>
      <c r="I28" s="81"/>
    </row>
    <row r="29" spans="1:9">
      <c r="A29" s="4"/>
      <c r="B29" s="455" t="s">
        <v>405</v>
      </c>
      <c r="C29" s="435"/>
      <c r="D29" s="73">
        <v>1</v>
      </c>
      <c r="E29" s="4" t="s">
        <v>397</v>
      </c>
      <c r="F29" s="170">
        <f>'1.1'!F29</f>
        <v>117645.32112068964</v>
      </c>
      <c r="G29" s="75">
        <v>1</v>
      </c>
      <c r="H29" s="89">
        <f t="shared" si="1"/>
        <v>117645.32112068964</v>
      </c>
      <c r="I29" s="81"/>
    </row>
    <row r="30" spans="1:9">
      <c r="A30" s="4"/>
      <c r="B30" s="455" t="s">
        <v>406</v>
      </c>
      <c r="C30" s="435"/>
      <c r="D30" s="73">
        <v>0</v>
      </c>
      <c r="E30" s="4" t="s">
        <v>397</v>
      </c>
      <c r="F30" s="170">
        <f>'1.1'!F30</f>
        <v>184867.16344827582</v>
      </c>
      <c r="G30" s="75">
        <v>13</v>
      </c>
      <c r="H30" s="89">
        <f t="shared" si="1"/>
        <v>0</v>
      </c>
      <c r="I30" s="81"/>
    </row>
    <row r="31" spans="1:9">
      <c r="A31" s="4"/>
      <c r="B31" s="455" t="s">
        <v>407</v>
      </c>
      <c r="C31" s="435"/>
      <c r="D31" s="73">
        <v>0</v>
      </c>
      <c r="E31" s="4" t="s">
        <v>397</v>
      </c>
      <c r="F31" s="170">
        <f>'1.1'!F31</f>
        <v>103050.68284482758</v>
      </c>
      <c r="G31" s="75">
        <v>8</v>
      </c>
      <c r="H31" s="89">
        <f t="shared" si="1"/>
        <v>0</v>
      </c>
      <c r="I31" s="81"/>
    </row>
    <row r="32" spans="1:9">
      <c r="A32" s="4"/>
      <c r="B32" s="455" t="s">
        <v>408</v>
      </c>
      <c r="C32" s="435"/>
      <c r="D32" s="73">
        <v>1</v>
      </c>
      <c r="E32" s="4" t="s">
        <v>397</v>
      </c>
      <c r="F32" s="170">
        <f>'1.1'!F32</f>
        <v>177569.84431034481</v>
      </c>
      <c r="G32" s="75">
        <v>13</v>
      </c>
      <c r="H32" s="89">
        <f t="shared" si="1"/>
        <v>13659.218793103446</v>
      </c>
      <c r="I32" s="81"/>
    </row>
    <row r="33" spans="1:9">
      <c r="A33" s="4"/>
      <c r="B33" s="455" t="s">
        <v>409</v>
      </c>
      <c r="C33" s="435"/>
      <c r="D33" s="74">
        <v>0</v>
      </c>
      <c r="E33" s="43" t="s">
        <v>397</v>
      </c>
      <c r="F33" s="170">
        <f>'1.1'!F33</f>
        <v>117646.13922413792</v>
      </c>
      <c r="G33" s="76">
        <v>8</v>
      </c>
      <c r="H33" s="89">
        <f t="shared" si="1"/>
        <v>0</v>
      </c>
      <c r="I33" s="81"/>
    </row>
    <row r="34" spans="1:9" ht="15.75">
      <c r="A34" s="45" t="s">
        <v>410</v>
      </c>
      <c r="B34" s="9"/>
      <c r="C34" s="9"/>
      <c r="D34" s="9"/>
      <c r="E34" s="9"/>
      <c r="F34" s="9"/>
      <c r="G34" s="9"/>
      <c r="H34" s="87">
        <f>H21+H22+H23+H24+H25+H26+H27+H28+H29+H30+H31+H32+H33</f>
        <v>391577.84235991375</v>
      </c>
      <c r="I34" s="79"/>
    </row>
    <row r="35" spans="1:9">
      <c r="A35" s="8"/>
      <c r="B35" s="9"/>
      <c r="C35" s="9"/>
      <c r="D35" s="9"/>
      <c r="E35" s="9"/>
      <c r="F35" s="9"/>
      <c r="G35" s="9"/>
      <c r="H35" s="10"/>
      <c r="I35" s="79"/>
    </row>
    <row r="36" spans="1:9" ht="15.75">
      <c r="A36" s="428" t="s">
        <v>7</v>
      </c>
      <c r="B36" s="429"/>
      <c r="C36" s="9"/>
      <c r="D36" s="9"/>
      <c r="E36" s="9"/>
      <c r="F36" s="9"/>
      <c r="G36" s="9"/>
      <c r="H36" s="10"/>
      <c r="I36" s="79"/>
    </row>
    <row r="37" spans="1:9" ht="15.75">
      <c r="A37" s="40" t="s">
        <v>385</v>
      </c>
      <c r="B37" s="430" t="s">
        <v>386</v>
      </c>
      <c r="C37" s="431"/>
      <c r="D37" s="32" t="s">
        <v>86</v>
      </c>
      <c r="E37" s="32" t="s">
        <v>390</v>
      </c>
      <c r="F37" s="32" t="s">
        <v>411</v>
      </c>
      <c r="G37" s="32" t="s">
        <v>393</v>
      </c>
      <c r="H37" s="33" t="s">
        <v>412</v>
      </c>
      <c r="I37" s="79"/>
    </row>
    <row r="38" spans="1:9" ht="15.75">
      <c r="A38" s="46">
        <v>1</v>
      </c>
      <c r="B38" s="455" t="s">
        <v>413</v>
      </c>
      <c r="C38" s="435"/>
      <c r="D38" s="73">
        <v>1</v>
      </c>
      <c r="E38" s="47" t="s">
        <v>397</v>
      </c>
      <c r="F38" s="73">
        <v>0.2</v>
      </c>
      <c r="G38" s="170">
        <v>69701.16508838383</v>
      </c>
      <c r="H38" s="90">
        <f>(D38*G38)/F38</f>
        <v>348505.82544191915</v>
      </c>
      <c r="I38" s="81"/>
    </row>
    <row r="39" spans="1:9" ht="15.75">
      <c r="A39" s="46">
        <v>2</v>
      </c>
      <c r="B39" s="455" t="s">
        <v>414</v>
      </c>
      <c r="C39" s="435"/>
      <c r="D39" s="73">
        <v>0</v>
      </c>
      <c r="E39" s="47" t="s">
        <v>397</v>
      </c>
      <c r="F39" s="73">
        <v>1</v>
      </c>
      <c r="G39" s="170">
        <v>2500000</v>
      </c>
      <c r="H39" s="90">
        <f t="shared" ref="H39:H50" si="2">(D39*G39)/F39</f>
        <v>0</v>
      </c>
      <c r="I39" s="81"/>
    </row>
    <row r="40" spans="1:9" ht="15.75">
      <c r="A40" s="46">
        <v>3</v>
      </c>
      <c r="B40" s="455" t="s">
        <v>415</v>
      </c>
      <c r="C40" s="435"/>
      <c r="D40" s="73">
        <v>0</v>
      </c>
      <c r="E40" s="47" t="s">
        <v>397</v>
      </c>
      <c r="F40" s="73">
        <v>8</v>
      </c>
      <c r="G40" s="170">
        <v>55509.259259259248</v>
      </c>
      <c r="H40" s="90">
        <f t="shared" si="2"/>
        <v>0</v>
      </c>
      <c r="I40" s="81"/>
    </row>
    <row r="41" spans="1:9" ht="15.75">
      <c r="A41" s="46">
        <v>4</v>
      </c>
      <c r="B41" s="455" t="s">
        <v>416</v>
      </c>
      <c r="C41" s="435"/>
      <c r="D41" s="73">
        <v>0</v>
      </c>
      <c r="E41" s="47" t="s">
        <v>397</v>
      </c>
      <c r="F41" s="73">
        <v>13</v>
      </c>
      <c r="G41" s="170">
        <v>1000000</v>
      </c>
      <c r="H41" s="90">
        <f t="shared" si="2"/>
        <v>0</v>
      </c>
      <c r="I41" s="81"/>
    </row>
    <row r="42" spans="1:9" ht="15.75">
      <c r="A42" s="46">
        <v>5</v>
      </c>
      <c r="B42" s="455" t="s">
        <v>417</v>
      </c>
      <c r="C42" s="435"/>
      <c r="D42" s="73">
        <v>0</v>
      </c>
      <c r="E42" s="47" t="s">
        <v>397</v>
      </c>
      <c r="F42" s="73">
        <v>0.05</v>
      </c>
      <c r="G42" s="170">
        <v>120000</v>
      </c>
      <c r="H42" s="90">
        <f t="shared" si="2"/>
        <v>0</v>
      </c>
      <c r="I42" s="81"/>
    </row>
    <row r="43" spans="1:9" ht="15.75">
      <c r="A43" s="46">
        <v>6</v>
      </c>
      <c r="B43" s="455" t="s">
        <v>418</v>
      </c>
      <c r="C43" s="435"/>
      <c r="D43" s="73">
        <v>0</v>
      </c>
      <c r="E43" s="47" t="s">
        <v>419</v>
      </c>
      <c r="F43" s="73">
        <v>8</v>
      </c>
      <c r="G43" s="170">
        <v>28500</v>
      </c>
      <c r="H43" s="90">
        <f t="shared" si="2"/>
        <v>0</v>
      </c>
      <c r="I43" s="81"/>
    </row>
    <row r="44" spans="1:9" ht="15.75">
      <c r="A44" s="46">
        <v>7</v>
      </c>
      <c r="B44" s="455" t="s">
        <v>420</v>
      </c>
      <c r="C44" s="435"/>
      <c r="D44" s="73">
        <v>0</v>
      </c>
      <c r="E44" s="47" t="s">
        <v>421</v>
      </c>
      <c r="F44" s="73">
        <v>1</v>
      </c>
      <c r="G44" s="170">
        <v>464100</v>
      </c>
      <c r="H44" s="90">
        <f t="shared" si="2"/>
        <v>0</v>
      </c>
      <c r="I44" s="81"/>
    </row>
    <row r="45" spans="1:9" ht="15.75">
      <c r="A45" s="46">
        <v>8</v>
      </c>
      <c r="B45" s="455" t="s">
        <v>422</v>
      </c>
      <c r="C45" s="435"/>
      <c r="D45" s="73">
        <v>0</v>
      </c>
      <c r="E45" s="47" t="s">
        <v>423</v>
      </c>
      <c r="F45" s="73">
        <v>1</v>
      </c>
      <c r="G45" s="170">
        <v>952380.95238095231</v>
      </c>
      <c r="H45" s="90">
        <f t="shared" si="2"/>
        <v>0</v>
      </c>
      <c r="I45" s="81"/>
    </row>
    <row r="46" spans="1:9" ht="15.75">
      <c r="A46" s="46">
        <v>9</v>
      </c>
      <c r="B46" s="455" t="s">
        <v>424</v>
      </c>
      <c r="C46" s="435"/>
      <c r="D46" s="73">
        <v>0</v>
      </c>
      <c r="E46" s="47" t="s">
        <v>423</v>
      </c>
      <c r="F46" s="73">
        <v>1</v>
      </c>
      <c r="G46" s="170">
        <v>2700000</v>
      </c>
      <c r="H46" s="90">
        <f t="shared" si="2"/>
        <v>0</v>
      </c>
      <c r="I46" s="81"/>
    </row>
    <row r="47" spans="1:9" ht="15.75">
      <c r="A47" s="46">
        <v>10</v>
      </c>
      <c r="B47" s="455" t="s">
        <v>425</v>
      </c>
      <c r="C47" s="435"/>
      <c r="D47" s="73">
        <v>0</v>
      </c>
      <c r="E47" s="47" t="s">
        <v>423</v>
      </c>
      <c r="F47" s="73">
        <v>2</v>
      </c>
      <c r="G47" s="170">
        <v>3800000</v>
      </c>
      <c r="H47" s="90">
        <f t="shared" si="2"/>
        <v>0</v>
      </c>
      <c r="I47" s="81"/>
    </row>
    <row r="48" spans="1:9" ht="15.75">
      <c r="A48" s="46">
        <v>11</v>
      </c>
      <c r="B48" s="455" t="s">
        <v>426</v>
      </c>
      <c r="C48" s="435"/>
      <c r="D48" s="73">
        <v>0</v>
      </c>
      <c r="E48" s="47" t="s">
        <v>423</v>
      </c>
      <c r="F48" s="73">
        <v>8</v>
      </c>
      <c r="G48" s="170">
        <v>3200000</v>
      </c>
      <c r="H48" s="90">
        <f t="shared" si="2"/>
        <v>0</v>
      </c>
      <c r="I48" s="81"/>
    </row>
    <row r="49" spans="1:9" ht="15.75">
      <c r="A49" s="46">
        <v>12</v>
      </c>
      <c r="B49" s="455" t="s">
        <v>427</v>
      </c>
      <c r="C49" s="435"/>
      <c r="D49" s="73">
        <v>0</v>
      </c>
      <c r="E49" s="47" t="s">
        <v>423</v>
      </c>
      <c r="F49" s="73">
        <v>2</v>
      </c>
      <c r="G49" s="170">
        <v>2600000</v>
      </c>
      <c r="H49" s="90">
        <f t="shared" si="2"/>
        <v>0</v>
      </c>
      <c r="I49" s="81"/>
    </row>
    <row r="50" spans="1:9" ht="15.75">
      <c r="A50" s="50">
        <v>13</v>
      </c>
      <c r="B50" s="455" t="s">
        <v>428</v>
      </c>
      <c r="C50" s="435"/>
      <c r="D50" s="73">
        <v>0</v>
      </c>
      <c r="E50" s="51" t="s">
        <v>397</v>
      </c>
      <c r="F50" s="73">
        <v>1</v>
      </c>
      <c r="G50" s="170">
        <v>4500000</v>
      </c>
      <c r="H50" s="90">
        <f t="shared" si="2"/>
        <v>0</v>
      </c>
      <c r="I50" s="81"/>
    </row>
    <row r="51" spans="1:9" ht="15.75">
      <c r="A51" s="53" t="s">
        <v>429</v>
      </c>
      <c r="B51" s="9"/>
      <c r="C51" s="38"/>
      <c r="D51" s="38"/>
      <c r="E51" s="38"/>
      <c r="F51" s="9"/>
      <c r="G51" s="9"/>
      <c r="H51" s="88">
        <f>H38+H39+H40+H42+H41+H43+H44+H45+H47+H46+H48+H49+H50</f>
        <v>348505.82544191915</v>
      </c>
      <c r="I51" s="81"/>
    </row>
    <row r="52" spans="1:9">
      <c r="A52" s="8"/>
      <c r="B52" s="9"/>
      <c r="C52" s="9"/>
      <c r="D52" s="54"/>
      <c r="E52" s="54"/>
      <c r="F52" s="54"/>
      <c r="G52" s="54"/>
      <c r="H52" s="10"/>
      <c r="I52" s="79"/>
    </row>
    <row r="53" spans="1:9" ht="15.75">
      <c r="A53" s="428" t="s">
        <v>8</v>
      </c>
      <c r="B53" s="429"/>
      <c r="C53" s="9"/>
      <c r="D53" s="54"/>
      <c r="E53" s="54"/>
      <c r="F53" s="54"/>
      <c r="G53" s="54"/>
      <c r="H53" s="10"/>
      <c r="I53" s="79"/>
    </row>
    <row r="54" spans="1:9" ht="15.75">
      <c r="A54" s="40" t="s">
        <v>385</v>
      </c>
      <c r="B54" s="430" t="s">
        <v>386</v>
      </c>
      <c r="C54" s="431"/>
      <c r="D54" s="55" t="s">
        <v>390</v>
      </c>
      <c r="E54" s="55" t="s">
        <v>86</v>
      </c>
      <c r="F54" s="55" t="s">
        <v>430</v>
      </c>
      <c r="G54" s="55" t="s">
        <v>431</v>
      </c>
      <c r="H54" s="33" t="s">
        <v>393</v>
      </c>
      <c r="I54" s="79"/>
    </row>
    <row r="55" spans="1:9" ht="15.75">
      <c r="A55" s="46">
        <v>1</v>
      </c>
      <c r="B55" s="422" t="s">
        <v>432</v>
      </c>
      <c r="C55" s="423"/>
      <c r="D55" s="56" t="s">
        <v>397</v>
      </c>
      <c r="E55" s="73">
        <v>0</v>
      </c>
      <c r="F55" s="170">
        <v>210000</v>
      </c>
      <c r="G55" s="73">
        <v>13</v>
      </c>
      <c r="H55" s="89">
        <f>(E55*F55)/G55</f>
        <v>0</v>
      </c>
      <c r="I55" s="81"/>
    </row>
    <row r="56" spans="1:9" ht="15.75">
      <c r="A56" s="46">
        <v>2</v>
      </c>
      <c r="B56" s="422" t="s">
        <v>433</v>
      </c>
      <c r="C56" s="423"/>
      <c r="D56" s="57" t="s">
        <v>434</v>
      </c>
      <c r="E56" s="73">
        <v>0</v>
      </c>
      <c r="F56" s="170">
        <v>410150.85714285716</v>
      </c>
      <c r="G56" s="73">
        <v>6</v>
      </c>
      <c r="H56" s="89"/>
      <c r="I56" s="81"/>
    </row>
    <row r="57" spans="1:9" ht="15.75">
      <c r="A57" s="50">
        <v>3</v>
      </c>
      <c r="B57" s="424" t="s">
        <v>435</v>
      </c>
      <c r="C57" s="425"/>
      <c r="D57" s="58" t="s">
        <v>434</v>
      </c>
      <c r="E57" s="73">
        <v>0</v>
      </c>
      <c r="F57" s="170">
        <v>500000</v>
      </c>
      <c r="G57" s="73">
        <v>8</v>
      </c>
      <c r="H57" s="89">
        <f t="shared" ref="H57" si="3">(E57*F57)/G57</f>
        <v>0</v>
      </c>
      <c r="I57" s="81"/>
    </row>
    <row r="58" spans="1:9" ht="15.75">
      <c r="A58" s="45" t="s">
        <v>436</v>
      </c>
      <c r="B58" s="9"/>
      <c r="C58" s="38"/>
      <c r="D58" s="38"/>
      <c r="E58" s="38"/>
      <c r="F58" s="9"/>
      <c r="G58" s="9"/>
      <c r="H58" s="87">
        <f>H55+H56+H57</f>
        <v>0</v>
      </c>
      <c r="I58" s="79"/>
    </row>
    <row r="59" spans="1:9">
      <c r="A59" s="59"/>
      <c r="B59" s="9"/>
      <c r="C59" s="9"/>
      <c r="D59" s="9"/>
      <c r="E59" s="38"/>
      <c r="F59" s="9"/>
      <c r="G59" s="9"/>
      <c r="H59" s="10"/>
      <c r="I59" s="79"/>
    </row>
    <row r="60" spans="1:9" ht="15.75">
      <c r="A60" s="428" t="s">
        <v>9</v>
      </c>
      <c r="B60" s="429"/>
      <c r="C60" s="60"/>
      <c r="D60" s="61"/>
      <c r="E60" s="62"/>
      <c r="F60" s="63"/>
      <c r="G60" s="64"/>
      <c r="H60" s="10"/>
      <c r="I60" s="79"/>
    </row>
    <row r="61" spans="1:9" ht="15.75">
      <c r="A61" s="40" t="s">
        <v>385</v>
      </c>
      <c r="B61" s="430" t="s">
        <v>386</v>
      </c>
      <c r="C61" s="431"/>
      <c r="D61" s="55" t="s">
        <v>86</v>
      </c>
      <c r="E61" s="55" t="s">
        <v>390</v>
      </c>
      <c r="F61" s="55" t="s">
        <v>431</v>
      </c>
      <c r="G61" s="55" t="s">
        <v>430</v>
      </c>
      <c r="H61" s="33" t="s">
        <v>393</v>
      </c>
      <c r="I61" s="79"/>
    </row>
    <row r="62" spans="1:9" ht="15.75">
      <c r="A62" s="46">
        <v>1</v>
      </c>
      <c r="B62" s="422" t="s">
        <v>437</v>
      </c>
      <c r="C62" s="423"/>
      <c r="D62" s="73">
        <v>0</v>
      </c>
      <c r="E62" s="47" t="s">
        <v>423</v>
      </c>
      <c r="F62" s="73">
        <v>8</v>
      </c>
      <c r="G62" s="170">
        <v>70000</v>
      </c>
      <c r="H62" s="90">
        <f>(D62*G62)/F62</f>
        <v>0</v>
      </c>
      <c r="I62" s="79"/>
    </row>
    <row r="63" spans="1:9" ht="15.75">
      <c r="A63" s="46">
        <v>2</v>
      </c>
      <c r="B63" s="422" t="s">
        <v>438</v>
      </c>
      <c r="C63" s="423"/>
      <c r="D63" s="73">
        <v>0</v>
      </c>
      <c r="E63" s="47" t="s">
        <v>423</v>
      </c>
      <c r="F63" s="73">
        <v>13</v>
      </c>
      <c r="G63" s="170">
        <v>45000</v>
      </c>
      <c r="H63" s="90">
        <f t="shared" ref="H63:H64" si="4">(D63*G63)/F63</f>
        <v>0</v>
      </c>
      <c r="I63" s="79"/>
    </row>
    <row r="64" spans="1:9" ht="15.75">
      <c r="A64" s="50">
        <v>3</v>
      </c>
      <c r="B64" s="424" t="s">
        <v>439</v>
      </c>
      <c r="C64" s="425"/>
      <c r="D64" s="73">
        <v>0</v>
      </c>
      <c r="E64" s="51" t="s">
        <v>423</v>
      </c>
      <c r="F64" s="73">
        <v>13</v>
      </c>
      <c r="G64" s="170">
        <v>20000</v>
      </c>
      <c r="H64" s="90">
        <f t="shared" si="4"/>
        <v>0</v>
      </c>
      <c r="I64" s="79"/>
    </row>
    <row r="65" spans="1:9" ht="15.75">
      <c r="A65" s="45" t="s">
        <v>440</v>
      </c>
      <c r="B65" s="9"/>
      <c r="C65" s="38"/>
      <c r="D65" s="54"/>
      <c r="E65" s="54"/>
      <c r="F65" s="54"/>
      <c r="G65" s="54"/>
      <c r="H65" s="87">
        <f>H62+H63+H64</f>
        <v>0</v>
      </c>
      <c r="I65" s="79"/>
    </row>
    <row r="66" spans="1:9">
      <c r="A66" s="59"/>
      <c r="B66" s="9"/>
      <c r="C66" s="9"/>
      <c r="D66" s="9"/>
      <c r="E66" s="65"/>
      <c r="F66" s="9"/>
      <c r="G66" s="9"/>
      <c r="H66" s="10"/>
      <c r="I66" s="79"/>
    </row>
    <row r="67" spans="1:9" ht="15.75">
      <c r="A67" s="66" t="s">
        <v>441</v>
      </c>
      <c r="B67" s="9"/>
      <c r="C67" s="9"/>
      <c r="D67" s="9"/>
      <c r="E67" s="9"/>
      <c r="F67" s="9"/>
      <c r="G67" s="9"/>
      <c r="H67" s="94">
        <f>H65+H58+H51+H17+H34</f>
        <v>740083.6678018329</v>
      </c>
      <c r="I67" s="79"/>
    </row>
    <row r="68" spans="1:9">
      <c r="A68" s="8"/>
      <c r="B68" s="9"/>
      <c r="C68" s="9"/>
      <c r="D68" s="9"/>
      <c r="E68" s="9"/>
      <c r="F68" s="9"/>
      <c r="G68" s="9"/>
      <c r="H68" s="10"/>
      <c r="I68" s="79"/>
    </row>
    <row r="69" spans="1:9" ht="15.75">
      <c r="A69" s="67" t="s">
        <v>442</v>
      </c>
      <c r="B69" s="25"/>
      <c r="C69" s="68">
        <v>0</v>
      </c>
      <c r="D69" s="25"/>
      <c r="E69" s="25"/>
      <c r="F69" s="25"/>
      <c r="G69" s="25"/>
      <c r="H69" s="69">
        <v>0</v>
      </c>
      <c r="I69" s="79"/>
    </row>
    <row r="70" spans="1:9" ht="15.75">
      <c r="A70" s="70" t="s">
        <v>443</v>
      </c>
      <c r="B70" s="28"/>
      <c r="C70" s="71">
        <v>0</v>
      </c>
      <c r="D70" s="28"/>
      <c r="E70" s="28"/>
      <c r="F70" s="28"/>
      <c r="G70" s="28"/>
      <c r="H70" s="72">
        <v>0</v>
      </c>
      <c r="I70" s="79"/>
    </row>
    <row r="71" spans="1:9">
      <c r="A71" s="8"/>
      <c r="B71" s="9"/>
      <c r="C71" s="9"/>
      <c r="D71" s="9"/>
      <c r="E71" s="9"/>
      <c r="F71" s="9"/>
      <c r="G71" s="9"/>
      <c r="H71" s="10"/>
      <c r="I71" s="79"/>
    </row>
    <row r="72" spans="1:9" ht="15.75">
      <c r="A72" s="59" t="s">
        <v>444</v>
      </c>
      <c r="B72" s="9"/>
      <c r="C72" s="9"/>
      <c r="D72" s="9"/>
      <c r="E72" s="9"/>
      <c r="F72" s="9"/>
      <c r="G72" s="9"/>
      <c r="H72" s="39">
        <v>0</v>
      </c>
      <c r="I72" s="79"/>
    </row>
    <row r="73" spans="1:9">
      <c r="A73" s="24"/>
      <c r="B73" s="25"/>
      <c r="C73" s="25"/>
      <c r="D73" s="25"/>
      <c r="E73" s="25"/>
      <c r="F73" s="25"/>
      <c r="G73" s="25"/>
      <c r="H73" s="26"/>
      <c r="I73" s="79"/>
    </row>
    <row r="74" spans="1:9">
      <c r="A74" s="79"/>
      <c r="B74" s="79"/>
      <c r="C74" s="79"/>
      <c r="D74" s="79"/>
      <c r="E74" s="79"/>
      <c r="F74" s="79"/>
      <c r="G74" s="79"/>
      <c r="H74" s="79"/>
      <c r="I74" s="79"/>
    </row>
    <row r="75" spans="1:9">
      <c r="A75" s="3"/>
      <c r="B75" s="79"/>
      <c r="C75" s="79"/>
      <c r="D75" s="79"/>
      <c r="E75" s="79"/>
      <c r="F75" s="79"/>
      <c r="G75" s="79"/>
      <c r="H75" s="2"/>
      <c r="I75" s="79"/>
    </row>
    <row r="76" spans="1:9">
      <c r="A76" s="79"/>
      <c r="B76" s="79"/>
      <c r="C76" s="79"/>
      <c r="D76" s="79"/>
      <c r="E76" s="79"/>
      <c r="F76" s="79"/>
      <c r="G76" s="79"/>
      <c r="H76" s="79"/>
      <c r="I76" s="79"/>
    </row>
  </sheetData>
  <mergeCells count="50">
    <mergeCell ref="B12:D12"/>
    <mergeCell ref="A1:H1"/>
    <mergeCell ref="A2:H2"/>
    <mergeCell ref="B6:G6"/>
    <mergeCell ref="B10:D10"/>
    <mergeCell ref="B11:D11"/>
    <mergeCell ref="B26:C26"/>
    <mergeCell ref="B13:D13"/>
    <mergeCell ref="B14:D14"/>
    <mergeCell ref="B15:D15"/>
    <mergeCell ref="B16:D16"/>
    <mergeCell ref="A19:B19"/>
    <mergeCell ref="B20:C20"/>
    <mergeCell ref="B21:C21"/>
    <mergeCell ref="B22:C22"/>
    <mergeCell ref="B23:C23"/>
    <mergeCell ref="B24:C24"/>
    <mergeCell ref="B25:C25"/>
    <mergeCell ref="B40:C40"/>
    <mergeCell ref="B27:C27"/>
    <mergeCell ref="B28:C28"/>
    <mergeCell ref="B29:C29"/>
    <mergeCell ref="B30:C30"/>
    <mergeCell ref="B31:C31"/>
    <mergeCell ref="B32:C32"/>
    <mergeCell ref="B33:C33"/>
    <mergeCell ref="A36:B36"/>
    <mergeCell ref="B37:C37"/>
    <mergeCell ref="B38:C38"/>
    <mergeCell ref="B39:C39"/>
    <mergeCell ref="B54:C54"/>
    <mergeCell ref="B41:C41"/>
    <mergeCell ref="B42:C42"/>
    <mergeCell ref="B43:C43"/>
    <mergeCell ref="B44:C44"/>
    <mergeCell ref="B45:C45"/>
    <mergeCell ref="B46:C46"/>
    <mergeCell ref="B47:C47"/>
    <mergeCell ref="B48:C48"/>
    <mergeCell ref="B49:C49"/>
    <mergeCell ref="B50:C50"/>
    <mergeCell ref="A53:B53"/>
    <mergeCell ref="B63:C63"/>
    <mergeCell ref="B64:C64"/>
    <mergeCell ref="B55:C55"/>
    <mergeCell ref="B56:C56"/>
    <mergeCell ref="B57:C57"/>
    <mergeCell ref="A60:B60"/>
    <mergeCell ref="B61:C61"/>
    <mergeCell ref="B62:C62"/>
  </mergeCells>
  <conditionalFormatting sqref="B55:B57 B62:B64">
    <cfRule type="expression" dxfId="113" priority="1">
      <formula>H55&gt;0</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2" id="{F451AEFE-A94B-4D6F-8FEA-629EF3A74A10}">
            <xm:f>'1.3'!#REF!&gt;0</xm:f>
            <x14:dxf>
              <font>
                <b/>
                <i/>
                <color rgb="FF253E66"/>
              </font>
              <fill>
                <patternFill>
                  <bgColor rgb="FF8ED2C9"/>
                </patternFill>
              </fill>
            </x14:dxf>
          </x14:cfRule>
          <xm:sqref>C55:C57 C62:C64</xm:sqref>
        </x14:conditionalFormatting>
      </x14:conditionalFormatting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6">
    <tabColor rgb="FF00B050"/>
  </sheetPr>
  <dimension ref="A1:I75"/>
  <sheetViews>
    <sheetView topLeftCell="A37" workbookViewId="0">
      <selection activeCell="B4" sqref="B4"/>
    </sheetView>
  </sheetViews>
  <sheetFormatPr baseColWidth="10" defaultColWidth="11.42578125" defaultRowHeight="15"/>
  <cols>
    <col min="1" max="1" width="22.42578125" customWidth="1"/>
    <col min="2" max="2" width="34.140625" customWidth="1"/>
    <col min="3" max="3" width="16.140625" customWidth="1"/>
    <col min="4" max="4" width="19.140625" customWidth="1"/>
    <col min="5" max="5" width="17.28515625" bestFit="1" customWidth="1"/>
    <col min="6" max="6" width="18.42578125" customWidth="1"/>
    <col min="7" max="7" width="23.7109375" customWidth="1"/>
    <col min="8" max="8" width="31" customWidth="1"/>
  </cols>
  <sheetData>
    <row r="1" spans="1:9" ht="15" customHeight="1" thickTop="1">
      <c r="A1" s="441" t="s">
        <v>477</v>
      </c>
      <c r="B1" s="442"/>
      <c r="C1" s="442"/>
      <c r="D1" s="442"/>
      <c r="E1" s="442"/>
      <c r="F1" s="442"/>
      <c r="G1" s="442"/>
      <c r="H1" s="443"/>
      <c r="I1" s="79"/>
    </row>
    <row r="2" spans="1:9" ht="15.75">
      <c r="A2" s="444" t="s">
        <v>378</v>
      </c>
      <c r="B2" s="445"/>
      <c r="C2" s="445"/>
      <c r="D2" s="445"/>
      <c r="E2" s="445"/>
      <c r="F2" s="445"/>
      <c r="G2" s="445"/>
      <c r="H2" s="446"/>
      <c r="I2" s="79"/>
    </row>
    <row r="3" spans="1:9">
      <c r="A3" s="8"/>
      <c r="B3" s="9"/>
      <c r="C3" s="9"/>
      <c r="D3" s="9"/>
      <c r="E3" s="9"/>
      <c r="F3" s="9"/>
      <c r="G3" s="9"/>
      <c r="H3" s="10"/>
      <c r="I3" s="79"/>
    </row>
    <row r="4" spans="1:9" ht="15.75">
      <c r="A4" s="11" t="s">
        <v>379</v>
      </c>
      <c r="B4" s="12" t="s">
        <v>41</v>
      </c>
      <c r="C4" s="13"/>
      <c r="D4" s="14"/>
      <c r="E4" s="15" t="s">
        <v>380</v>
      </c>
      <c r="F4" s="16">
        <f>H67</f>
        <v>65522.47625646551</v>
      </c>
      <c r="G4" s="13" t="s">
        <v>381</v>
      </c>
      <c r="H4" s="17" t="s">
        <v>382</v>
      </c>
      <c r="I4" s="79"/>
    </row>
    <row r="5" spans="1:9" ht="15.75">
      <c r="A5" s="18"/>
      <c r="B5" s="19"/>
      <c r="C5" s="13"/>
      <c r="D5" s="20"/>
      <c r="E5" s="15"/>
      <c r="F5" s="21"/>
      <c r="G5" s="13"/>
      <c r="H5" s="22"/>
      <c r="I5" s="79"/>
    </row>
    <row r="6" spans="1:9" ht="15.75" customHeight="1">
      <c r="A6" s="18" t="s">
        <v>383</v>
      </c>
      <c r="B6" s="447" t="str">
        <f>A1</f>
        <v xml:space="preserve">DESVESTIDA DE ESTRUCTURA BT EXISTENTE </v>
      </c>
      <c r="C6" s="447"/>
      <c r="D6" s="447"/>
      <c r="E6" s="447"/>
      <c r="F6" s="447"/>
      <c r="G6" s="448"/>
      <c r="H6" s="23" t="s">
        <v>384</v>
      </c>
      <c r="I6" s="79"/>
    </row>
    <row r="7" spans="1:9" ht="15.75" thickBot="1">
      <c r="A7" s="24"/>
      <c r="B7" s="25"/>
      <c r="C7" s="25"/>
      <c r="D7" s="25"/>
      <c r="E7" s="25"/>
      <c r="F7" s="25"/>
      <c r="G7" s="25"/>
      <c r="H7" s="26"/>
      <c r="I7" s="79"/>
    </row>
    <row r="8" spans="1:9" ht="15.75" thickTop="1">
      <c r="A8" s="27"/>
      <c r="B8" s="28"/>
      <c r="C8" s="28"/>
      <c r="D8" s="28"/>
      <c r="E8" s="28"/>
      <c r="F8" s="28"/>
      <c r="G8" s="28"/>
      <c r="H8" s="29"/>
      <c r="I8" s="79"/>
    </row>
    <row r="9" spans="1:9" ht="15.75">
      <c r="A9" s="30" t="s">
        <v>5</v>
      </c>
      <c r="B9" s="9"/>
      <c r="C9" s="9"/>
      <c r="D9" s="9"/>
      <c r="E9" s="9"/>
      <c r="F9" s="9"/>
      <c r="G9" s="9"/>
      <c r="H9" s="10"/>
      <c r="I9" s="79"/>
    </row>
    <row r="10" spans="1:9" ht="15.75">
      <c r="A10" s="31" t="s">
        <v>385</v>
      </c>
      <c r="B10" s="449" t="s">
        <v>386</v>
      </c>
      <c r="C10" s="450"/>
      <c r="D10" s="431"/>
      <c r="E10" s="32" t="s">
        <v>85</v>
      </c>
      <c r="F10" s="32" t="s">
        <v>387</v>
      </c>
      <c r="G10" s="32" t="s">
        <v>86</v>
      </c>
      <c r="H10" s="33" t="s">
        <v>388</v>
      </c>
      <c r="I10" s="80"/>
    </row>
    <row r="11" spans="1:9">
      <c r="A11" s="4"/>
      <c r="B11" s="426"/>
      <c r="C11" s="432"/>
      <c r="D11" s="427"/>
      <c r="E11" s="4"/>
      <c r="F11" s="170"/>
      <c r="G11" s="73"/>
      <c r="H11" s="6">
        <f>F11*G11</f>
        <v>0</v>
      </c>
      <c r="I11" s="79"/>
    </row>
    <row r="12" spans="1:9">
      <c r="A12" s="4"/>
      <c r="B12" s="426"/>
      <c r="C12" s="432"/>
      <c r="D12" s="427"/>
      <c r="E12" s="4"/>
      <c r="F12" s="170"/>
      <c r="G12" s="73"/>
      <c r="H12" s="6">
        <f t="shared" ref="H12:H16" si="0">F12*G12</f>
        <v>0</v>
      </c>
      <c r="I12" s="79"/>
    </row>
    <row r="13" spans="1:9">
      <c r="A13" s="4"/>
      <c r="B13" s="426"/>
      <c r="C13" s="432"/>
      <c r="D13" s="427"/>
      <c r="E13" s="4"/>
      <c r="F13" s="170"/>
      <c r="G13" s="73"/>
      <c r="H13" s="6">
        <f t="shared" si="0"/>
        <v>0</v>
      </c>
      <c r="I13" s="79"/>
    </row>
    <row r="14" spans="1:9">
      <c r="A14" s="4"/>
      <c r="B14" s="433"/>
      <c r="C14" s="434"/>
      <c r="D14" s="435"/>
      <c r="E14" s="4"/>
      <c r="F14" s="170"/>
      <c r="G14" s="73"/>
      <c r="H14" s="6">
        <f t="shared" si="0"/>
        <v>0</v>
      </c>
      <c r="I14" s="79"/>
    </row>
    <row r="15" spans="1:9">
      <c r="A15" s="4"/>
      <c r="B15" s="433"/>
      <c r="C15" s="434"/>
      <c r="D15" s="435"/>
      <c r="E15" s="4"/>
      <c r="F15" s="170"/>
      <c r="G15" s="73"/>
      <c r="H15" s="6">
        <f t="shared" si="0"/>
        <v>0</v>
      </c>
      <c r="I15" s="79"/>
    </row>
    <row r="16" spans="1:9">
      <c r="A16" s="4"/>
      <c r="B16" s="436"/>
      <c r="C16" s="437"/>
      <c r="D16" s="438"/>
      <c r="E16" s="5"/>
      <c r="F16" s="170"/>
      <c r="G16" s="73"/>
      <c r="H16" s="6">
        <f t="shared" si="0"/>
        <v>0</v>
      </c>
      <c r="I16" s="79"/>
    </row>
    <row r="17" spans="1:9" ht="15.75">
      <c r="A17" s="37" t="s">
        <v>389</v>
      </c>
      <c r="B17" s="9"/>
      <c r="C17" s="38"/>
      <c r="D17" s="38"/>
      <c r="E17" s="38"/>
      <c r="F17" s="9"/>
      <c r="G17" s="9"/>
      <c r="H17" s="87">
        <f>H11+H12+H13+H14+H15+H16</f>
        <v>0</v>
      </c>
      <c r="I17" s="79"/>
    </row>
    <row r="18" spans="1:9">
      <c r="A18" s="8"/>
      <c r="B18" s="9"/>
      <c r="C18" s="9"/>
      <c r="D18" s="9"/>
      <c r="E18" s="9"/>
      <c r="F18" s="9"/>
      <c r="G18" s="9"/>
      <c r="H18" s="10"/>
      <c r="I18" s="79"/>
    </row>
    <row r="19" spans="1:9" ht="15.75">
      <c r="A19" s="428" t="s">
        <v>6</v>
      </c>
      <c r="B19" s="429"/>
      <c r="C19" s="9"/>
      <c r="D19" s="9"/>
      <c r="E19" s="9"/>
      <c r="F19" s="9"/>
      <c r="G19" s="9"/>
      <c r="H19" s="10"/>
      <c r="I19" s="79"/>
    </row>
    <row r="20" spans="1:9" ht="15.75">
      <c r="A20" s="40" t="s">
        <v>385</v>
      </c>
      <c r="B20" s="430" t="s">
        <v>386</v>
      </c>
      <c r="C20" s="431"/>
      <c r="D20" s="32" t="s">
        <v>86</v>
      </c>
      <c r="E20" s="32" t="s">
        <v>390</v>
      </c>
      <c r="F20" s="32" t="s">
        <v>391</v>
      </c>
      <c r="G20" s="32" t="s">
        <v>392</v>
      </c>
      <c r="H20" s="33" t="s">
        <v>393</v>
      </c>
      <c r="I20" s="79"/>
    </row>
    <row r="21" spans="1:9">
      <c r="A21" s="4"/>
      <c r="B21" s="471" t="s">
        <v>396</v>
      </c>
      <c r="C21" s="472"/>
      <c r="D21" s="73">
        <v>0</v>
      </c>
      <c r="E21" s="4" t="s">
        <v>397</v>
      </c>
      <c r="F21" s="170">
        <f>'1.1'!F21</f>
        <v>491355.26262931031</v>
      </c>
      <c r="G21" s="73">
        <v>8</v>
      </c>
      <c r="H21" s="89">
        <f>(D21*F21)/G21</f>
        <v>0</v>
      </c>
      <c r="I21" s="81"/>
    </row>
    <row r="22" spans="1:9">
      <c r="A22" s="4"/>
      <c r="B22" s="471" t="s">
        <v>398</v>
      </c>
      <c r="C22" s="472"/>
      <c r="D22" s="73">
        <v>0</v>
      </c>
      <c r="E22" s="4" t="s">
        <v>397</v>
      </c>
      <c r="F22" s="170">
        <f>'1.1'!F22</f>
        <v>491355.26262931031</v>
      </c>
      <c r="G22" s="73">
        <v>8</v>
      </c>
      <c r="H22" s="89">
        <f t="shared" ref="H22:H33" si="1">(D22*F22)/G22</f>
        <v>0</v>
      </c>
      <c r="I22" s="81"/>
    </row>
    <row r="23" spans="1:9">
      <c r="A23" s="4"/>
      <c r="B23" s="471" t="s">
        <v>399</v>
      </c>
      <c r="C23" s="472"/>
      <c r="D23" s="73">
        <v>0</v>
      </c>
      <c r="E23" s="4" t="s">
        <v>397</v>
      </c>
      <c r="F23" s="170">
        <f>'1.1'!F23</f>
        <v>316219.23517241376</v>
      </c>
      <c r="G23" s="73">
        <v>5</v>
      </c>
      <c r="H23" s="89">
        <f t="shared" si="1"/>
        <v>0</v>
      </c>
      <c r="I23" s="81"/>
    </row>
    <row r="24" spans="1:9">
      <c r="A24" s="4"/>
      <c r="B24" s="471" t="s">
        <v>400</v>
      </c>
      <c r="C24" s="472"/>
      <c r="D24" s="73">
        <v>1</v>
      </c>
      <c r="E24" s="4" t="s">
        <v>397</v>
      </c>
      <c r="F24" s="170">
        <f>'1.1'!F24</f>
        <v>301624.55599137931</v>
      </c>
      <c r="G24" s="73">
        <v>20</v>
      </c>
      <c r="H24" s="89">
        <f t="shared" si="1"/>
        <v>15081.227799568966</v>
      </c>
      <c r="I24" s="81"/>
    </row>
    <row r="25" spans="1:9">
      <c r="A25" s="4"/>
      <c r="B25" s="471" t="s">
        <v>401</v>
      </c>
      <c r="C25" s="472"/>
      <c r="D25" s="73">
        <v>0</v>
      </c>
      <c r="E25" s="4" t="s">
        <v>397</v>
      </c>
      <c r="F25" s="170">
        <f>'1.1'!F25</f>
        <v>257840.51844827583</v>
      </c>
      <c r="G25" s="73">
        <v>8</v>
      </c>
      <c r="H25" s="89">
        <f t="shared" si="1"/>
        <v>0</v>
      </c>
      <c r="I25" s="81"/>
    </row>
    <row r="26" spans="1:9">
      <c r="A26" s="4"/>
      <c r="B26" s="471" t="s">
        <v>402</v>
      </c>
      <c r="C26" s="472"/>
      <c r="D26" s="73">
        <v>0</v>
      </c>
      <c r="E26" s="4" t="s">
        <v>397</v>
      </c>
      <c r="F26" s="170">
        <f>'1.1'!F26</f>
        <v>199461.84262931033</v>
      </c>
      <c r="G26" s="73">
        <v>8</v>
      </c>
      <c r="H26" s="89">
        <f t="shared" si="1"/>
        <v>0</v>
      </c>
      <c r="I26" s="81"/>
    </row>
    <row r="27" spans="1:9">
      <c r="A27" s="4"/>
      <c r="B27" s="471" t="s">
        <v>403</v>
      </c>
      <c r="C27" s="472"/>
      <c r="D27" s="73">
        <v>0</v>
      </c>
      <c r="E27" s="4" t="s">
        <v>397</v>
      </c>
      <c r="F27" s="170">
        <f>'1.1'!F27</f>
        <v>81158.643620689661</v>
      </c>
      <c r="G27" s="73">
        <v>8</v>
      </c>
      <c r="H27" s="89">
        <f t="shared" si="1"/>
        <v>0</v>
      </c>
      <c r="I27" s="81"/>
    </row>
    <row r="28" spans="1:9">
      <c r="A28" s="4"/>
      <c r="B28" s="471" t="s">
        <v>404</v>
      </c>
      <c r="C28" s="472"/>
      <c r="D28" s="73">
        <v>1</v>
      </c>
      <c r="E28" s="4" t="s">
        <v>397</v>
      </c>
      <c r="F28" s="170">
        <f>'1.1'!F28</f>
        <v>184867.16344827582</v>
      </c>
      <c r="G28" s="73">
        <v>10</v>
      </c>
      <c r="H28" s="89">
        <f t="shared" si="1"/>
        <v>18486.716344827582</v>
      </c>
      <c r="I28" s="81"/>
    </row>
    <row r="29" spans="1:9">
      <c r="A29" s="4"/>
      <c r="B29" s="471" t="s">
        <v>405</v>
      </c>
      <c r="C29" s="472"/>
      <c r="D29" s="73">
        <v>1</v>
      </c>
      <c r="E29" s="4" t="s">
        <v>397</v>
      </c>
      <c r="F29" s="170">
        <f>'1.1'!F29</f>
        <v>117645.32112068964</v>
      </c>
      <c r="G29" s="73">
        <v>10</v>
      </c>
      <c r="H29" s="89">
        <f t="shared" si="1"/>
        <v>11764.532112068964</v>
      </c>
      <c r="I29" s="81"/>
    </row>
    <row r="30" spans="1:9">
      <c r="A30" s="4"/>
      <c r="B30" s="471" t="s">
        <v>406</v>
      </c>
      <c r="C30" s="472"/>
      <c r="D30" s="73">
        <v>0</v>
      </c>
      <c r="E30" s="4" t="s">
        <v>397</v>
      </c>
      <c r="F30" s="170">
        <f>'1.1'!F30</f>
        <v>184867.16344827582</v>
      </c>
      <c r="G30" s="73">
        <v>13</v>
      </c>
      <c r="H30" s="89">
        <f t="shared" si="1"/>
        <v>0</v>
      </c>
      <c r="I30" s="81"/>
    </row>
    <row r="31" spans="1:9">
      <c r="A31" s="4"/>
      <c r="B31" s="471" t="s">
        <v>407</v>
      </c>
      <c r="C31" s="472"/>
      <c r="D31" s="73">
        <v>0</v>
      </c>
      <c r="E31" s="4" t="s">
        <v>397</v>
      </c>
      <c r="F31" s="170">
        <f>'1.1'!F31</f>
        <v>103050.68284482758</v>
      </c>
      <c r="G31" s="73">
        <v>8</v>
      </c>
      <c r="H31" s="89">
        <f t="shared" si="1"/>
        <v>0</v>
      </c>
      <c r="I31" s="81"/>
    </row>
    <row r="32" spans="1:9">
      <c r="A32" s="4"/>
      <c r="B32" s="471" t="s">
        <v>408</v>
      </c>
      <c r="C32" s="472"/>
      <c r="D32" s="73">
        <v>0</v>
      </c>
      <c r="E32" s="4" t="s">
        <v>397</v>
      </c>
      <c r="F32" s="170">
        <f>'1.1'!F32</f>
        <v>177569.84431034481</v>
      </c>
      <c r="G32" s="73">
        <v>13</v>
      </c>
      <c r="H32" s="89">
        <f t="shared" si="1"/>
        <v>0</v>
      </c>
      <c r="I32" s="81"/>
    </row>
    <row r="33" spans="1:9">
      <c r="A33" s="4"/>
      <c r="B33" s="471" t="s">
        <v>409</v>
      </c>
      <c r="C33" s="472"/>
      <c r="D33" s="74">
        <v>0</v>
      </c>
      <c r="E33" s="43" t="s">
        <v>397</v>
      </c>
      <c r="F33" s="170">
        <f>'1.1'!F33</f>
        <v>117646.13922413792</v>
      </c>
      <c r="G33" s="73">
        <v>8</v>
      </c>
      <c r="H33" s="89">
        <f t="shared" si="1"/>
        <v>0</v>
      </c>
      <c r="I33" s="81"/>
    </row>
    <row r="34" spans="1:9" ht="15.75">
      <c r="A34" s="45" t="s">
        <v>410</v>
      </c>
      <c r="B34" s="9"/>
      <c r="C34" s="9"/>
      <c r="D34" s="9"/>
      <c r="E34" s="9"/>
      <c r="F34" s="9"/>
      <c r="G34" s="9"/>
      <c r="H34" s="87">
        <f>H21+H22+H23+H24+H25+H26+H27+H28+H29+H30+H31+H32+H33</f>
        <v>45332.47625646551</v>
      </c>
      <c r="I34" s="79"/>
    </row>
    <row r="35" spans="1:9">
      <c r="A35" s="8"/>
      <c r="B35" s="9"/>
      <c r="C35" s="9"/>
      <c r="D35" s="9"/>
      <c r="E35" s="9"/>
      <c r="F35" s="9"/>
      <c r="G35" s="9"/>
      <c r="H35" s="10"/>
      <c r="I35" s="79"/>
    </row>
    <row r="36" spans="1:9" ht="15.75">
      <c r="A36" s="428" t="s">
        <v>7</v>
      </c>
      <c r="B36" s="429"/>
      <c r="C36" s="9"/>
      <c r="D36" s="9"/>
      <c r="E36" s="9"/>
      <c r="F36" s="9"/>
      <c r="G36" s="9"/>
      <c r="H36" s="10"/>
      <c r="I36" s="79"/>
    </row>
    <row r="37" spans="1:9" ht="15.75">
      <c r="A37" s="40" t="s">
        <v>385</v>
      </c>
      <c r="B37" s="430" t="s">
        <v>386</v>
      </c>
      <c r="C37" s="431"/>
      <c r="D37" s="32" t="s">
        <v>86</v>
      </c>
      <c r="E37" s="32" t="s">
        <v>390</v>
      </c>
      <c r="F37" s="32" t="s">
        <v>411</v>
      </c>
      <c r="G37" s="32" t="s">
        <v>393</v>
      </c>
      <c r="H37" s="33" t="s">
        <v>412</v>
      </c>
      <c r="I37" s="79"/>
    </row>
    <row r="38" spans="1:9" ht="15.75">
      <c r="A38" s="46">
        <v>1</v>
      </c>
      <c r="B38" s="471" t="s">
        <v>413</v>
      </c>
      <c r="C38" s="472"/>
      <c r="D38" s="73">
        <v>1</v>
      </c>
      <c r="E38" s="47" t="s">
        <v>397</v>
      </c>
      <c r="F38" s="73">
        <v>0.2</v>
      </c>
      <c r="G38" s="170">
        <v>4038</v>
      </c>
      <c r="H38" s="90">
        <f>(D38*G38)/F38</f>
        <v>20190</v>
      </c>
      <c r="I38" s="81"/>
    </row>
    <row r="39" spans="1:9" ht="15.75">
      <c r="A39" s="46">
        <v>2</v>
      </c>
      <c r="B39" s="471" t="s">
        <v>414</v>
      </c>
      <c r="C39" s="472"/>
      <c r="D39" s="73">
        <v>0</v>
      </c>
      <c r="E39" s="47" t="s">
        <v>397</v>
      </c>
      <c r="F39" s="73">
        <v>1</v>
      </c>
      <c r="G39" s="170">
        <v>2500000</v>
      </c>
      <c r="H39" s="90">
        <f t="shared" ref="H39:H50" si="2">(D39*G39)/F39</f>
        <v>0</v>
      </c>
      <c r="I39" s="81"/>
    </row>
    <row r="40" spans="1:9" ht="15.75">
      <c r="A40" s="46">
        <v>3</v>
      </c>
      <c r="B40" s="471" t="s">
        <v>415</v>
      </c>
      <c r="C40" s="472"/>
      <c r="D40" s="73">
        <v>0</v>
      </c>
      <c r="E40" s="47" t="s">
        <v>397</v>
      </c>
      <c r="F40" s="73">
        <v>8</v>
      </c>
      <c r="G40" s="170">
        <v>55509.259259259248</v>
      </c>
      <c r="H40" s="90">
        <f t="shared" si="2"/>
        <v>0</v>
      </c>
      <c r="I40" s="81"/>
    </row>
    <row r="41" spans="1:9" ht="15.75">
      <c r="A41" s="46">
        <v>4</v>
      </c>
      <c r="B41" s="471" t="s">
        <v>416</v>
      </c>
      <c r="C41" s="472"/>
      <c r="D41" s="73">
        <v>0</v>
      </c>
      <c r="E41" s="47" t="s">
        <v>397</v>
      </c>
      <c r="F41" s="73">
        <v>13</v>
      </c>
      <c r="G41" s="170">
        <v>1000000</v>
      </c>
      <c r="H41" s="90">
        <f t="shared" si="2"/>
        <v>0</v>
      </c>
      <c r="I41" s="81"/>
    </row>
    <row r="42" spans="1:9" ht="15.75">
      <c r="A42" s="46">
        <v>5</v>
      </c>
      <c r="B42" s="471" t="s">
        <v>417</v>
      </c>
      <c r="C42" s="472"/>
      <c r="D42" s="73">
        <v>0</v>
      </c>
      <c r="E42" s="47" t="s">
        <v>397</v>
      </c>
      <c r="F42" s="73">
        <v>0.05</v>
      </c>
      <c r="G42" s="170">
        <v>120000</v>
      </c>
      <c r="H42" s="90">
        <f t="shared" si="2"/>
        <v>0</v>
      </c>
      <c r="I42" s="81"/>
    </row>
    <row r="43" spans="1:9" ht="15.75">
      <c r="A43" s="46">
        <v>6</v>
      </c>
      <c r="B43" s="471" t="s">
        <v>418</v>
      </c>
      <c r="C43" s="472"/>
      <c r="D43" s="73">
        <v>0</v>
      </c>
      <c r="E43" s="47" t="s">
        <v>419</v>
      </c>
      <c r="F43" s="73">
        <v>8</v>
      </c>
      <c r="G43" s="170">
        <v>28500</v>
      </c>
      <c r="H43" s="90">
        <f t="shared" si="2"/>
        <v>0</v>
      </c>
      <c r="I43" s="81"/>
    </row>
    <row r="44" spans="1:9" ht="15.75">
      <c r="A44" s="46">
        <v>7</v>
      </c>
      <c r="B44" s="471" t="s">
        <v>420</v>
      </c>
      <c r="C44" s="472"/>
      <c r="D44" s="73">
        <v>0</v>
      </c>
      <c r="E44" s="47" t="s">
        <v>421</v>
      </c>
      <c r="F44" s="73">
        <v>1</v>
      </c>
      <c r="G44" s="170">
        <v>464100</v>
      </c>
      <c r="H44" s="90">
        <f t="shared" si="2"/>
        <v>0</v>
      </c>
      <c r="I44" s="81"/>
    </row>
    <row r="45" spans="1:9" ht="15.75">
      <c r="A45" s="46">
        <v>8</v>
      </c>
      <c r="B45" s="471" t="s">
        <v>422</v>
      </c>
      <c r="C45" s="472"/>
      <c r="D45" s="73">
        <v>0</v>
      </c>
      <c r="E45" s="47" t="s">
        <v>423</v>
      </c>
      <c r="F45" s="73">
        <v>1</v>
      </c>
      <c r="G45" s="170">
        <v>952380.95238095231</v>
      </c>
      <c r="H45" s="90">
        <f t="shared" si="2"/>
        <v>0</v>
      </c>
      <c r="I45" s="81"/>
    </row>
    <row r="46" spans="1:9" ht="15.75">
      <c r="A46" s="46">
        <v>9</v>
      </c>
      <c r="B46" s="471" t="s">
        <v>424</v>
      </c>
      <c r="C46" s="472"/>
      <c r="D46" s="73">
        <v>0</v>
      </c>
      <c r="E46" s="47" t="s">
        <v>423</v>
      </c>
      <c r="F46" s="73">
        <v>1</v>
      </c>
      <c r="G46" s="170">
        <v>2700000</v>
      </c>
      <c r="H46" s="90">
        <f t="shared" si="2"/>
        <v>0</v>
      </c>
      <c r="I46" s="81"/>
    </row>
    <row r="47" spans="1:9" ht="15.75">
      <c r="A47" s="46">
        <v>10</v>
      </c>
      <c r="B47" s="471" t="s">
        <v>425</v>
      </c>
      <c r="C47" s="472"/>
      <c r="D47" s="73">
        <v>0</v>
      </c>
      <c r="E47" s="47" t="s">
        <v>423</v>
      </c>
      <c r="F47" s="73">
        <v>2</v>
      </c>
      <c r="G47" s="170">
        <v>3800000</v>
      </c>
      <c r="H47" s="90">
        <f t="shared" si="2"/>
        <v>0</v>
      </c>
      <c r="I47" s="81"/>
    </row>
    <row r="48" spans="1:9" ht="15.75">
      <c r="A48" s="46">
        <v>11</v>
      </c>
      <c r="B48" s="471" t="s">
        <v>426</v>
      </c>
      <c r="C48" s="472"/>
      <c r="D48" s="73">
        <v>0</v>
      </c>
      <c r="E48" s="47" t="s">
        <v>423</v>
      </c>
      <c r="F48" s="73">
        <v>8</v>
      </c>
      <c r="G48" s="170">
        <v>3200000</v>
      </c>
      <c r="H48" s="90">
        <f t="shared" si="2"/>
        <v>0</v>
      </c>
      <c r="I48" s="81"/>
    </row>
    <row r="49" spans="1:9" ht="15.75">
      <c r="A49" s="46">
        <v>12</v>
      </c>
      <c r="B49" s="471" t="s">
        <v>427</v>
      </c>
      <c r="C49" s="472"/>
      <c r="D49" s="73">
        <v>0</v>
      </c>
      <c r="E49" s="47" t="s">
        <v>423</v>
      </c>
      <c r="F49" s="73">
        <v>2</v>
      </c>
      <c r="G49" s="170">
        <v>2600000</v>
      </c>
      <c r="H49" s="90">
        <f t="shared" si="2"/>
        <v>0</v>
      </c>
      <c r="I49" s="81"/>
    </row>
    <row r="50" spans="1:9" ht="15.75">
      <c r="A50" s="50">
        <v>13</v>
      </c>
      <c r="B50" s="471" t="s">
        <v>428</v>
      </c>
      <c r="C50" s="472"/>
      <c r="D50" s="73">
        <v>0</v>
      </c>
      <c r="E50" s="51" t="s">
        <v>397</v>
      </c>
      <c r="F50" s="73">
        <v>1</v>
      </c>
      <c r="G50" s="170">
        <v>4500000</v>
      </c>
      <c r="H50" s="90">
        <f t="shared" si="2"/>
        <v>0</v>
      </c>
      <c r="I50" s="81"/>
    </row>
    <row r="51" spans="1:9" ht="15.75">
      <c r="A51" s="53" t="s">
        <v>429</v>
      </c>
      <c r="B51" s="9"/>
      <c r="C51" s="38"/>
      <c r="D51" s="38"/>
      <c r="E51" s="38"/>
      <c r="F51" s="9"/>
      <c r="G51" s="9"/>
      <c r="H51" s="88">
        <f>H38+H39+H40+H42+H41+H43+H44+H45+H47+H46+H48+H49+H50</f>
        <v>20190</v>
      </c>
      <c r="I51" s="81"/>
    </row>
    <row r="52" spans="1:9">
      <c r="A52" s="8"/>
      <c r="B52" s="9"/>
      <c r="C52" s="9"/>
      <c r="D52" s="54"/>
      <c r="E52" s="54"/>
      <c r="F52" s="54"/>
      <c r="G52" s="54"/>
      <c r="H52" s="10"/>
      <c r="I52" s="79"/>
    </row>
    <row r="53" spans="1:9" ht="15.75">
      <c r="A53" s="428" t="s">
        <v>8</v>
      </c>
      <c r="B53" s="429"/>
      <c r="C53" s="9"/>
      <c r="D53" s="54"/>
      <c r="E53" s="54"/>
      <c r="F53" s="54"/>
      <c r="G53" s="54"/>
      <c r="H53" s="10"/>
      <c r="I53" s="79"/>
    </row>
    <row r="54" spans="1:9" ht="15.75">
      <c r="A54" s="40" t="s">
        <v>385</v>
      </c>
      <c r="B54" s="430" t="s">
        <v>386</v>
      </c>
      <c r="C54" s="431"/>
      <c r="D54" s="55" t="s">
        <v>390</v>
      </c>
      <c r="E54" s="55" t="s">
        <v>86</v>
      </c>
      <c r="F54" s="55" t="s">
        <v>430</v>
      </c>
      <c r="G54" s="55" t="s">
        <v>431</v>
      </c>
      <c r="H54" s="33" t="s">
        <v>393</v>
      </c>
      <c r="I54" s="79"/>
    </row>
    <row r="55" spans="1:9" ht="15.75">
      <c r="A55" s="46">
        <v>1</v>
      </c>
      <c r="B55" s="422" t="s">
        <v>432</v>
      </c>
      <c r="C55" s="423"/>
      <c r="D55" s="56" t="s">
        <v>397</v>
      </c>
      <c r="E55" s="73">
        <v>0</v>
      </c>
      <c r="F55" s="170">
        <v>210000</v>
      </c>
      <c r="G55" s="73">
        <v>13</v>
      </c>
      <c r="H55" s="89">
        <f>(E55*F55)/G55</f>
        <v>0</v>
      </c>
      <c r="I55" s="81"/>
    </row>
    <row r="56" spans="1:9" ht="15.75">
      <c r="A56" s="46">
        <v>2</v>
      </c>
      <c r="B56" s="422" t="s">
        <v>433</v>
      </c>
      <c r="C56" s="423"/>
      <c r="D56" s="57" t="s">
        <v>434</v>
      </c>
      <c r="E56" s="73">
        <v>0</v>
      </c>
      <c r="F56" s="170">
        <v>410150.85714285716</v>
      </c>
      <c r="G56" s="73">
        <v>6</v>
      </c>
      <c r="H56" s="89"/>
      <c r="I56" s="81"/>
    </row>
    <row r="57" spans="1:9" ht="15.75">
      <c r="A57" s="50">
        <v>3</v>
      </c>
      <c r="B57" s="424" t="s">
        <v>435</v>
      </c>
      <c r="C57" s="425"/>
      <c r="D57" s="58" t="s">
        <v>434</v>
      </c>
      <c r="E57" s="73">
        <v>0</v>
      </c>
      <c r="F57" s="170">
        <v>500000</v>
      </c>
      <c r="G57" s="73">
        <v>8</v>
      </c>
      <c r="H57" s="89">
        <f t="shared" ref="H57" si="3">(E57*F57)/G57</f>
        <v>0</v>
      </c>
      <c r="I57" s="81"/>
    </row>
    <row r="58" spans="1:9" ht="15.75">
      <c r="A58" s="45" t="s">
        <v>436</v>
      </c>
      <c r="B58" s="9"/>
      <c r="C58" s="38"/>
      <c r="D58" s="38"/>
      <c r="E58" s="38"/>
      <c r="F58" s="9"/>
      <c r="G58" s="9"/>
      <c r="H58" s="87">
        <f>H55+H56+H57</f>
        <v>0</v>
      </c>
      <c r="I58" s="79"/>
    </row>
    <row r="59" spans="1:9">
      <c r="A59" s="59"/>
      <c r="B59" s="9"/>
      <c r="C59" s="9"/>
      <c r="D59" s="9"/>
      <c r="E59" s="38"/>
      <c r="F59" s="9"/>
      <c r="G59" s="9"/>
      <c r="H59" s="10"/>
      <c r="I59" s="79"/>
    </row>
    <row r="60" spans="1:9" ht="15.75">
      <c r="A60" s="428" t="s">
        <v>9</v>
      </c>
      <c r="B60" s="429"/>
      <c r="C60" s="60"/>
      <c r="D60" s="61"/>
      <c r="E60" s="62"/>
      <c r="F60" s="63"/>
      <c r="G60" s="64"/>
      <c r="H60" s="10"/>
      <c r="I60" s="79"/>
    </row>
    <row r="61" spans="1:9" ht="15.75">
      <c r="A61" s="40" t="s">
        <v>385</v>
      </c>
      <c r="B61" s="430" t="s">
        <v>386</v>
      </c>
      <c r="C61" s="431"/>
      <c r="D61" s="55" t="s">
        <v>86</v>
      </c>
      <c r="E61" s="55" t="s">
        <v>390</v>
      </c>
      <c r="F61" s="55" t="s">
        <v>431</v>
      </c>
      <c r="G61" s="55" t="s">
        <v>430</v>
      </c>
      <c r="H61" s="33" t="s">
        <v>393</v>
      </c>
      <c r="I61" s="79"/>
    </row>
    <row r="62" spans="1:9" ht="15.75">
      <c r="A62" s="46">
        <v>1</v>
      </c>
      <c r="B62" s="422" t="s">
        <v>437</v>
      </c>
      <c r="C62" s="423"/>
      <c r="D62" s="73">
        <v>0</v>
      </c>
      <c r="E62" s="47" t="s">
        <v>423</v>
      </c>
      <c r="F62" s="73">
        <v>8</v>
      </c>
      <c r="G62" s="170">
        <v>70000</v>
      </c>
      <c r="H62" s="90">
        <f>(D62*G62)/F62</f>
        <v>0</v>
      </c>
      <c r="I62" s="79"/>
    </row>
    <row r="63" spans="1:9" ht="15.75">
      <c r="A63" s="46">
        <v>2</v>
      </c>
      <c r="B63" s="422" t="s">
        <v>438</v>
      </c>
      <c r="C63" s="423"/>
      <c r="D63" s="73">
        <v>0</v>
      </c>
      <c r="E63" s="47" t="s">
        <v>423</v>
      </c>
      <c r="F63" s="73">
        <v>13</v>
      </c>
      <c r="G63" s="170">
        <v>45000</v>
      </c>
      <c r="H63" s="90">
        <f t="shared" ref="H63:H64" si="4">(D63*G63)/F63</f>
        <v>0</v>
      </c>
      <c r="I63" s="79"/>
    </row>
    <row r="64" spans="1:9" ht="15.75">
      <c r="A64" s="50">
        <v>3</v>
      </c>
      <c r="B64" s="424" t="s">
        <v>439</v>
      </c>
      <c r="C64" s="425"/>
      <c r="D64" s="73">
        <v>0</v>
      </c>
      <c r="E64" s="51" t="s">
        <v>423</v>
      </c>
      <c r="F64" s="73">
        <v>13</v>
      </c>
      <c r="G64" s="170">
        <v>20000</v>
      </c>
      <c r="H64" s="90">
        <f t="shared" si="4"/>
        <v>0</v>
      </c>
      <c r="I64" s="79"/>
    </row>
    <row r="65" spans="1:9" ht="15.75">
      <c r="A65" s="45" t="s">
        <v>440</v>
      </c>
      <c r="B65" s="9"/>
      <c r="C65" s="38"/>
      <c r="D65" s="54"/>
      <c r="E65" s="54"/>
      <c r="F65" s="54"/>
      <c r="G65" s="54"/>
      <c r="H65" s="87">
        <f>H62+H63+H64</f>
        <v>0</v>
      </c>
      <c r="I65" s="79"/>
    </row>
    <row r="66" spans="1:9">
      <c r="A66" s="59"/>
      <c r="B66" s="9"/>
      <c r="C66" s="9"/>
      <c r="D66" s="9"/>
      <c r="E66" s="65"/>
      <c r="F66" s="9"/>
      <c r="G66" s="9"/>
      <c r="H66" s="10"/>
      <c r="I66" s="79"/>
    </row>
    <row r="67" spans="1:9" ht="15.75">
      <c r="A67" s="66" t="s">
        <v>441</v>
      </c>
      <c r="B67" s="9"/>
      <c r="C67" s="9"/>
      <c r="D67" s="9"/>
      <c r="E67" s="9"/>
      <c r="F67" s="9"/>
      <c r="G67" s="9"/>
      <c r="H67" s="94">
        <f>H65+H58+H51+H17+H34</f>
        <v>65522.47625646551</v>
      </c>
      <c r="I67" s="79"/>
    </row>
    <row r="68" spans="1:9">
      <c r="A68" s="8"/>
      <c r="B68" s="9"/>
      <c r="C68" s="9"/>
      <c r="D68" s="9"/>
      <c r="E68" s="9"/>
      <c r="F68" s="9"/>
      <c r="G68" s="9"/>
      <c r="H68" s="10"/>
      <c r="I68" s="79"/>
    </row>
    <row r="69" spans="1:9" ht="16.5" thickBot="1">
      <c r="A69" s="67" t="s">
        <v>442</v>
      </c>
      <c r="B69" s="25"/>
      <c r="C69" s="68">
        <v>0</v>
      </c>
      <c r="D69" s="25"/>
      <c r="E69" s="25"/>
      <c r="F69" s="25"/>
      <c r="G69" s="25"/>
      <c r="H69" s="69">
        <v>0</v>
      </c>
      <c r="I69" s="79"/>
    </row>
    <row r="70" spans="1:9" ht="16.5" thickTop="1">
      <c r="A70" s="70" t="s">
        <v>443</v>
      </c>
      <c r="B70" s="28"/>
      <c r="C70" s="71">
        <v>0</v>
      </c>
      <c r="D70" s="28"/>
      <c r="E70" s="28"/>
      <c r="F70" s="28"/>
      <c r="G70" s="28"/>
      <c r="H70" s="72">
        <v>0</v>
      </c>
      <c r="I70" s="79"/>
    </row>
    <row r="71" spans="1:9">
      <c r="A71" s="8"/>
      <c r="B71" s="9"/>
      <c r="C71" s="9"/>
      <c r="D71" s="9"/>
      <c r="E71" s="9"/>
      <c r="F71" s="9"/>
      <c r="G71" s="9"/>
      <c r="H71" s="10"/>
      <c r="I71" s="79"/>
    </row>
    <row r="72" spans="1:9" ht="15.75">
      <c r="A72" s="59" t="s">
        <v>444</v>
      </c>
      <c r="B72" s="9"/>
      <c r="C72" s="9"/>
      <c r="D72" s="9"/>
      <c r="E72" s="9"/>
      <c r="F72" s="9"/>
      <c r="G72" s="9"/>
      <c r="H72" s="39">
        <v>0</v>
      </c>
      <c r="I72" s="79"/>
    </row>
    <row r="73" spans="1:9" ht="15.75" thickBot="1">
      <c r="A73" s="24"/>
      <c r="B73" s="25"/>
      <c r="C73" s="25"/>
      <c r="D73" s="25"/>
      <c r="E73" s="25"/>
      <c r="F73" s="25"/>
      <c r="G73" s="25"/>
      <c r="H73" s="26"/>
      <c r="I73" s="79"/>
    </row>
    <row r="74" spans="1:9" ht="15.75" thickTop="1">
      <c r="A74" s="79"/>
      <c r="B74" s="79"/>
      <c r="C74" s="79"/>
      <c r="D74" s="79"/>
      <c r="E74" s="79"/>
      <c r="F74" s="79"/>
      <c r="G74" s="79"/>
      <c r="H74" s="79"/>
      <c r="I74" s="79"/>
    </row>
    <row r="75" spans="1:9">
      <c r="A75" s="3"/>
      <c r="B75" s="79"/>
      <c r="C75" s="79"/>
      <c r="D75" s="79"/>
      <c r="E75" s="79"/>
      <c r="F75" s="79"/>
      <c r="G75" s="79"/>
      <c r="H75" s="2"/>
      <c r="I75" s="79"/>
    </row>
  </sheetData>
  <mergeCells count="50">
    <mergeCell ref="B63:C63"/>
    <mergeCell ref="B64:C64"/>
    <mergeCell ref="B55:C55"/>
    <mergeCell ref="B56:C56"/>
    <mergeCell ref="B57:C57"/>
    <mergeCell ref="A60:B60"/>
    <mergeCell ref="B61:C61"/>
    <mergeCell ref="B62:C62"/>
    <mergeCell ref="B54:C54"/>
    <mergeCell ref="B41:C41"/>
    <mergeCell ref="B42:C42"/>
    <mergeCell ref="B43:C43"/>
    <mergeCell ref="B44:C44"/>
    <mergeCell ref="B45:C45"/>
    <mergeCell ref="B46:C46"/>
    <mergeCell ref="B47:C47"/>
    <mergeCell ref="B48:C48"/>
    <mergeCell ref="B49:C49"/>
    <mergeCell ref="B50:C50"/>
    <mergeCell ref="A53:B53"/>
    <mergeCell ref="B40:C40"/>
    <mergeCell ref="B27:C27"/>
    <mergeCell ref="B28:C28"/>
    <mergeCell ref="B29:C29"/>
    <mergeCell ref="B30:C30"/>
    <mergeCell ref="B31:C31"/>
    <mergeCell ref="B32:C32"/>
    <mergeCell ref="B33:C33"/>
    <mergeCell ref="A36:B36"/>
    <mergeCell ref="B37:C37"/>
    <mergeCell ref="B38:C38"/>
    <mergeCell ref="B39:C39"/>
    <mergeCell ref="B26:C26"/>
    <mergeCell ref="B13:D13"/>
    <mergeCell ref="B14:D14"/>
    <mergeCell ref="B15:D15"/>
    <mergeCell ref="B16:D16"/>
    <mergeCell ref="A19:B19"/>
    <mergeCell ref="B20:C20"/>
    <mergeCell ref="B21:C21"/>
    <mergeCell ref="B22:C22"/>
    <mergeCell ref="B23:C23"/>
    <mergeCell ref="B24:C24"/>
    <mergeCell ref="B25:C25"/>
    <mergeCell ref="B12:D12"/>
    <mergeCell ref="A1:H1"/>
    <mergeCell ref="A2:H2"/>
    <mergeCell ref="B6:G6"/>
    <mergeCell ref="B10:D10"/>
    <mergeCell ref="B11:D11"/>
  </mergeCells>
  <conditionalFormatting sqref="B55:B57 B62:B64">
    <cfRule type="expression" dxfId="111" priority="1">
      <formula>H55&gt;0</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2" id="{9352AD95-98CC-4C4E-A15A-B5FE7020CE2A}">
            <xm:f>'1.3'!#REF!&gt;0</xm:f>
            <x14:dxf>
              <font>
                <b/>
                <i/>
                <color rgb="FF253E66"/>
              </font>
              <fill>
                <patternFill>
                  <bgColor rgb="FF8ED2C9"/>
                </patternFill>
              </fill>
            </x14:dxf>
          </x14:cfRule>
          <xm:sqref>C55:C57 C62:C64</xm:sqref>
        </x14:conditionalFormatting>
      </x14:conditionalFormatting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7">
    <tabColor rgb="FF00B050"/>
  </sheetPr>
  <dimension ref="A1:I75"/>
  <sheetViews>
    <sheetView workbookViewId="0">
      <selection activeCell="H4" sqref="H4"/>
    </sheetView>
  </sheetViews>
  <sheetFormatPr baseColWidth="10" defaultColWidth="11.42578125" defaultRowHeight="15"/>
  <cols>
    <col min="1" max="1" width="22.42578125" customWidth="1"/>
    <col min="2" max="2" width="34.140625" customWidth="1"/>
    <col min="3" max="3" width="16.140625" customWidth="1"/>
    <col min="4" max="4" width="19.140625" customWidth="1"/>
    <col min="5" max="5" width="17.28515625" bestFit="1" customWidth="1"/>
    <col min="6" max="6" width="18.42578125" customWidth="1"/>
    <col min="7" max="7" width="23.7109375" customWidth="1"/>
    <col min="8" max="8" width="31" customWidth="1"/>
    <col min="9" max="9" width="9.140625"/>
  </cols>
  <sheetData>
    <row r="1" spans="1:9" ht="16.5" thickTop="1">
      <c r="A1" s="441" t="s">
        <v>478</v>
      </c>
      <c r="B1" s="442"/>
      <c r="C1" s="442"/>
      <c r="D1" s="442"/>
      <c r="E1" s="442"/>
      <c r="F1" s="442"/>
      <c r="G1" s="442"/>
      <c r="H1" s="443"/>
      <c r="I1" s="79"/>
    </row>
    <row r="2" spans="1:9" ht="15.75">
      <c r="A2" s="444" t="s">
        <v>378</v>
      </c>
      <c r="B2" s="445"/>
      <c r="C2" s="445"/>
      <c r="D2" s="445"/>
      <c r="E2" s="445"/>
      <c r="F2" s="445"/>
      <c r="G2" s="445"/>
      <c r="H2" s="446"/>
      <c r="I2" s="79"/>
    </row>
    <row r="3" spans="1:9">
      <c r="A3" s="8"/>
      <c r="B3" s="9"/>
      <c r="C3" s="9"/>
      <c r="D3" s="9"/>
      <c r="E3" s="9"/>
      <c r="F3" s="9"/>
      <c r="G3" s="9"/>
      <c r="H3" s="10"/>
      <c r="I3" s="79"/>
    </row>
    <row r="4" spans="1:9" ht="15.75">
      <c r="A4" s="11" t="s">
        <v>379</v>
      </c>
      <c r="B4" s="12" t="s">
        <v>42</v>
      </c>
      <c r="C4" s="13"/>
      <c r="D4" s="14"/>
      <c r="E4" s="15" t="s">
        <v>380</v>
      </c>
      <c r="F4" s="16">
        <f>H67</f>
        <v>115509.41669109194</v>
      </c>
      <c r="G4" s="13" t="s">
        <v>381</v>
      </c>
      <c r="H4" s="17" t="s">
        <v>382</v>
      </c>
      <c r="I4" s="79"/>
    </row>
    <row r="5" spans="1:9" ht="15.75">
      <c r="A5" s="18"/>
      <c r="B5" s="19"/>
      <c r="C5" s="13"/>
      <c r="D5" s="20"/>
      <c r="E5" s="15"/>
      <c r="F5" s="21"/>
      <c r="G5" s="13"/>
      <c r="H5" s="22"/>
      <c r="I5" s="79"/>
    </row>
    <row r="6" spans="1:9" ht="15.75">
      <c r="A6" s="18" t="s">
        <v>383</v>
      </c>
      <c r="B6" s="447" t="str">
        <f>A1</f>
        <v xml:space="preserve">VESTIDA DE ESTRUCTURA BT </v>
      </c>
      <c r="C6" s="447"/>
      <c r="D6" s="447"/>
      <c r="E6" s="447"/>
      <c r="F6" s="447"/>
      <c r="G6" s="448"/>
      <c r="H6" s="23" t="s">
        <v>384</v>
      </c>
      <c r="I6" s="79"/>
    </row>
    <row r="7" spans="1:9" ht="15.75" thickBot="1">
      <c r="A7" s="24"/>
      <c r="B7" s="25"/>
      <c r="C7" s="25"/>
      <c r="D7" s="25"/>
      <c r="E7" s="25"/>
      <c r="F7" s="25"/>
      <c r="G7" s="25"/>
      <c r="H7" s="26"/>
      <c r="I7" s="79"/>
    </row>
    <row r="8" spans="1:9" ht="15.75" thickTop="1">
      <c r="A8" s="27"/>
      <c r="B8" s="28"/>
      <c r="C8" s="28"/>
      <c r="D8" s="28"/>
      <c r="E8" s="28"/>
      <c r="F8" s="28"/>
      <c r="G8" s="28"/>
      <c r="H8" s="29"/>
      <c r="I8" s="79"/>
    </row>
    <row r="9" spans="1:9" ht="15.75">
      <c r="A9" s="30" t="s">
        <v>5</v>
      </c>
      <c r="B9" s="9"/>
      <c r="C9" s="9"/>
      <c r="D9" s="9"/>
      <c r="E9" s="9"/>
      <c r="F9" s="9"/>
      <c r="G9" s="9"/>
      <c r="H9" s="10"/>
      <c r="I9" s="79"/>
    </row>
    <row r="10" spans="1:9" ht="15.75">
      <c r="A10" s="31" t="s">
        <v>385</v>
      </c>
      <c r="B10" s="449" t="s">
        <v>386</v>
      </c>
      <c r="C10" s="450"/>
      <c r="D10" s="431"/>
      <c r="E10" s="32" t="s">
        <v>85</v>
      </c>
      <c r="F10" s="32" t="s">
        <v>387</v>
      </c>
      <c r="G10" s="32" t="s">
        <v>86</v>
      </c>
      <c r="H10" s="33" t="s">
        <v>388</v>
      </c>
      <c r="I10" s="80"/>
    </row>
    <row r="11" spans="1:9">
      <c r="A11" s="4"/>
      <c r="B11" s="426"/>
      <c r="C11" s="432"/>
      <c r="D11" s="427"/>
      <c r="E11" s="4"/>
      <c r="F11" s="170"/>
      <c r="G11" s="73"/>
      <c r="H11" s="6">
        <f>F11*G11</f>
        <v>0</v>
      </c>
      <c r="I11" s="79"/>
    </row>
    <row r="12" spans="1:9">
      <c r="A12" s="4"/>
      <c r="B12" s="426"/>
      <c r="C12" s="432"/>
      <c r="D12" s="427"/>
      <c r="E12" s="4"/>
      <c r="F12" s="170"/>
      <c r="G12" s="73"/>
      <c r="H12" s="6">
        <f t="shared" ref="H12:H16" si="0">F12*G12</f>
        <v>0</v>
      </c>
      <c r="I12" s="79"/>
    </row>
    <row r="13" spans="1:9">
      <c r="A13" s="4"/>
      <c r="B13" s="426"/>
      <c r="C13" s="432"/>
      <c r="D13" s="427"/>
      <c r="E13" s="4"/>
      <c r="F13" s="170"/>
      <c r="G13" s="73"/>
      <c r="H13" s="6">
        <f t="shared" si="0"/>
        <v>0</v>
      </c>
      <c r="I13" s="79"/>
    </row>
    <row r="14" spans="1:9">
      <c r="A14" s="4"/>
      <c r="B14" s="433"/>
      <c r="C14" s="434"/>
      <c r="D14" s="435"/>
      <c r="E14" s="4"/>
      <c r="F14" s="170"/>
      <c r="G14" s="73"/>
      <c r="H14" s="6">
        <f t="shared" si="0"/>
        <v>0</v>
      </c>
      <c r="I14" s="79"/>
    </row>
    <row r="15" spans="1:9">
      <c r="A15" s="4"/>
      <c r="B15" s="433"/>
      <c r="C15" s="434"/>
      <c r="D15" s="435"/>
      <c r="E15" s="4"/>
      <c r="F15" s="170"/>
      <c r="G15" s="73"/>
      <c r="H15" s="6">
        <f t="shared" si="0"/>
        <v>0</v>
      </c>
      <c r="I15" s="79"/>
    </row>
    <row r="16" spans="1:9">
      <c r="A16" s="4"/>
      <c r="B16" s="436"/>
      <c r="C16" s="437"/>
      <c r="D16" s="438"/>
      <c r="E16" s="5"/>
      <c r="F16" s="170"/>
      <c r="G16" s="73"/>
      <c r="H16" s="6">
        <f t="shared" si="0"/>
        <v>0</v>
      </c>
      <c r="I16" s="79"/>
    </row>
    <row r="17" spans="1:9" ht="15.75">
      <c r="A17" s="37" t="s">
        <v>389</v>
      </c>
      <c r="B17" s="9"/>
      <c r="C17" s="38"/>
      <c r="D17" s="38"/>
      <c r="E17" s="38"/>
      <c r="F17" s="9"/>
      <c r="G17" s="9"/>
      <c r="H17" s="87">
        <f>H11+H12+H13+H14+H15+H16</f>
        <v>0</v>
      </c>
      <c r="I17" s="79"/>
    </row>
    <row r="18" spans="1:9">
      <c r="A18" s="8"/>
      <c r="B18" s="9"/>
      <c r="C18" s="9"/>
      <c r="D18" s="9"/>
      <c r="E18" s="9"/>
      <c r="F18" s="9"/>
      <c r="G18" s="9"/>
      <c r="H18" s="10"/>
      <c r="I18" s="79"/>
    </row>
    <row r="19" spans="1:9" ht="15.75">
      <c r="A19" s="428" t="s">
        <v>6</v>
      </c>
      <c r="B19" s="429"/>
      <c r="C19" s="9"/>
      <c r="D19" s="9"/>
      <c r="E19" s="9"/>
      <c r="F19" s="9"/>
      <c r="G19" s="9"/>
      <c r="H19" s="10"/>
      <c r="I19" s="79"/>
    </row>
    <row r="20" spans="1:9" ht="15.75">
      <c r="A20" s="40" t="s">
        <v>385</v>
      </c>
      <c r="B20" s="430" t="s">
        <v>386</v>
      </c>
      <c r="C20" s="431"/>
      <c r="D20" s="32" t="s">
        <v>86</v>
      </c>
      <c r="E20" s="32" t="s">
        <v>390</v>
      </c>
      <c r="F20" s="32" t="s">
        <v>391</v>
      </c>
      <c r="G20" s="32" t="s">
        <v>392</v>
      </c>
      <c r="H20" s="33" t="s">
        <v>393</v>
      </c>
      <c r="I20" s="79"/>
    </row>
    <row r="21" spans="1:9">
      <c r="A21" s="4"/>
      <c r="B21" s="455" t="s">
        <v>396</v>
      </c>
      <c r="C21" s="435"/>
      <c r="D21" s="73">
        <v>0</v>
      </c>
      <c r="E21" s="4" t="s">
        <v>397</v>
      </c>
      <c r="F21" s="170">
        <f>'1.1'!F21</f>
        <v>491355.26262931031</v>
      </c>
      <c r="G21" s="73">
        <v>8</v>
      </c>
      <c r="H21" s="89">
        <f>(D21*F21)/G21</f>
        <v>0</v>
      </c>
      <c r="I21" s="81"/>
    </row>
    <row r="22" spans="1:9">
      <c r="A22" s="4"/>
      <c r="B22" s="455" t="s">
        <v>398</v>
      </c>
      <c r="C22" s="435"/>
      <c r="D22" s="73">
        <v>0</v>
      </c>
      <c r="E22" s="4" t="s">
        <v>397</v>
      </c>
      <c r="F22" s="170">
        <f>'1.1'!F22</f>
        <v>491355.26262931031</v>
      </c>
      <c r="G22" s="73">
        <v>8</v>
      </c>
      <c r="H22" s="89">
        <f t="shared" ref="H22:H33" si="1">(D22*F22)/G22</f>
        <v>0</v>
      </c>
      <c r="I22" s="81"/>
    </row>
    <row r="23" spans="1:9">
      <c r="A23" s="4"/>
      <c r="B23" s="455" t="s">
        <v>399</v>
      </c>
      <c r="C23" s="435"/>
      <c r="D23" s="73">
        <v>0</v>
      </c>
      <c r="E23" s="4" t="s">
        <v>397</v>
      </c>
      <c r="F23" s="170">
        <f>'1.1'!F23</f>
        <v>316219.23517241376</v>
      </c>
      <c r="G23" s="73">
        <v>5</v>
      </c>
      <c r="H23" s="89">
        <f t="shared" si="1"/>
        <v>0</v>
      </c>
      <c r="I23" s="81"/>
    </row>
    <row r="24" spans="1:9">
      <c r="A24" s="4"/>
      <c r="B24" s="455" t="s">
        <v>400</v>
      </c>
      <c r="C24" s="435"/>
      <c r="D24" s="73">
        <v>1</v>
      </c>
      <c r="E24" s="4" t="s">
        <v>397</v>
      </c>
      <c r="F24" s="170">
        <f>'1.1'!F24</f>
        <v>301624.55599137931</v>
      </c>
      <c r="G24" s="73">
        <v>18</v>
      </c>
      <c r="H24" s="89">
        <f t="shared" si="1"/>
        <v>16756.919777298852</v>
      </c>
      <c r="I24" s="81"/>
    </row>
    <row r="25" spans="1:9">
      <c r="A25" s="4"/>
      <c r="B25" s="455" t="s">
        <v>401</v>
      </c>
      <c r="C25" s="435"/>
      <c r="D25" s="73">
        <v>0</v>
      </c>
      <c r="E25" s="4" t="s">
        <v>397</v>
      </c>
      <c r="F25" s="170">
        <f>'1.1'!F25</f>
        <v>257840.51844827583</v>
      </c>
      <c r="G25" s="73">
        <v>8</v>
      </c>
      <c r="H25" s="89">
        <f t="shared" si="1"/>
        <v>0</v>
      </c>
      <c r="I25" s="81"/>
    </row>
    <row r="26" spans="1:9">
      <c r="A26" s="4"/>
      <c r="B26" s="455" t="s">
        <v>402</v>
      </c>
      <c r="C26" s="435"/>
      <c r="D26" s="73">
        <v>0</v>
      </c>
      <c r="E26" s="4" t="s">
        <v>397</v>
      </c>
      <c r="F26" s="170">
        <f>'1.1'!F26</f>
        <v>199461.84262931033</v>
      </c>
      <c r="G26" s="73">
        <v>8</v>
      </c>
      <c r="H26" s="89">
        <f t="shared" si="1"/>
        <v>0</v>
      </c>
      <c r="I26" s="81"/>
    </row>
    <row r="27" spans="1:9">
      <c r="A27" s="4"/>
      <c r="B27" s="455" t="s">
        <v>403</v>
      </c>
      <c r="C27" s="435"/>
      <c r="D27" s="73">
        <v>0</v>
      </c>
      <c r="E27" s="4" t="s">
        <v>397</v>
      </c>
      <c r="F27" s="170">
        <f>'1.1'!F27</f>
        <v>81158.643620689661</v>
      </c>
      <c r="G27" s="73">
        <v>8</v>
      </c>
      <c r="H27" s="89">
        <f t="shared" si="1"/>
        <v>0</v>
      </c>
      <c r="I27" s="81"/>
    </row>
    <row r="28" spans="1:9">
      <c r="A28" s="4"/>
      <c r="B28" s="455" t="s">
        <v>404</v>
      </c>
      <c r="C28" s="435"/>
      <c r="D28" s="73">
        <v>1</v>
      </c>
      <c r="E28" s="4" t="s">
        <v>397</v>
      </c>
      <c r="F28" s="170">
        <f>'1.1'!F28</f>
        <v>184867.16344827582</v>
      </c>
      <c r="G28" s="73">
        <v>5</v>
      </c>
      <c r="H28" s="89">
        <f t="shared" si="1"/>
        <v>36973.432689655165</v>
      </c>
      <c r="I28" s="81"/>
    </row>
    <row r="29" spans="1:9">
      <c r="A29" s="4"/>
      <c r="B29" s="455" t="s">
        <v>405</v>
      </c>
      <c r="C29" s="435"/>
      <c r="D29" s="73">
        <v>1</v>
      </c>
      <c r="E29" s="4" t="s">
        <v>397</v>
      </c>
      <c r="F29" s="170">
        <f>'1.1'!F29</f>
        <v>117645.32112068964</v>
      </c>
      <c r="G29" s="73">
        <v>5</v>
      </c>
      <c r="H29" s="89">
        <f t="shared" si="1"/>
        <v>23529.064224137928</v>
      </c>
      <c r="I29" s="81"/>
    </row>
    <row r="30" spans="1:9">
      <c r="A30" s="4"/>
      <c r="B30" s="455" t="s">
        <v>406</v>
      </c>
      <c r="C30" s="435"/>
      <c r="D30" s="73">
        <v>0</v>
      </c>
      <c r="E30" s="4" t="s">
        <v>397</v>
      </c>
      <c r="F30" s="170">
        <f>'1.1'!F30</f>
        <v>184867.16344827582</v>
      </c>
      <c r="G30" s="73">
        <v>13</v>
      </c>
      <c r="H30" s="89">
        <f t="shared" si="1"/>
        <v>0</v>
      </c>
      <c r="I30" s="81"/>
    </row>
    <row r="31" spans="1:9">
      <c r="A31" s="4"/>
      <c r="B31" s="455" t="s">
        <v>407</v>
      </c>
      <c r="C31" s="435"/>
      <c r="D31" s="73">
        <v>0</v>
      </c>
      <c r="E31" s="4" t="s">
        <v>397</v>
      </c>
      <c r="F31" s="170">
        <f>'1.1'!F31</f>
        <v>103050.68284482758</v>
      </c>
      <c r="G31" s="73">
        <v>8</v>
      </c>
      <c r="H31" s="89">
        <f t="shared" si="1"/>
        <v>0</v>
      </c>
      <c r="I31" s="81"/>
    </row>
    <row r="32" spans="1:9">
      <c r="A32" s="4"/>
      <c r="B32" s="455" t="s">
        <v>408</v>
      </c>
      <c r="C32" s="435"/>
      <c r="D32" s="73">
        <v>0</v>
      </c>
      <c r="E32" s="4" t="s">
        <v>397</v>
      </c>
      <c r="F32" s="170">
        <f>'1.1'!F32</f>
        <v>177569.84431034481</v>
      </c>
      <c r="G32" s="73">
        <v>13</v>
      </c>
      <c r="H32" s="89">
        <f t="shared" si="1"/>
        <v>0</v>
      </c>
      <c r="I32" s="81"/>
    </row>
    <row r="33" spans="1:9" ht="15.75">
      <c r="A33" s="4"/>
      <c r="B33" s="453" t="s">
        <v>409</v>
      </c>
      <c r="C33" s="454"/>
      <c r="D33" s="74">
        <v>0</v>
      </c>
      <c r="E33" s="43" t="s">
        <v>397</v>
      </c>
      <c r="F33" s="170">
        <f>'1.1'!F33</f>
        <v>117646.13922413792</v>
      </c>
      <c r="G33" s="73">
        <v>8</v>
      </c>
      <c r="H33" s="89">
        <f t="shared" si="1"/>
        <v>0</v>
      </c>
      <c r="I33" s="81"/>
    </row>
    <row r="34" spans="1:9" ht="15.75">
      <c r="A34" s="45" t="s">
        <v>410</v>
      </c>
      <c r="B34" s="9"/>
      <c r="C34" s="9"/>
      <c r="D34" s="9"/>
      <c r="E34" s="9"/>
      <c r="F34" s="9"/>
      <c r="G34" s="9"/>
      <c r="H34" s="87">
        <f>H21+H22+H23+H24+H25+H26+H27+H28+H29+H30+H31+H32+H33</f>
        <v>77259.416691091945</v>
      </c>
      <c r="I34" s="79"/>
    </row>
    <row r="35" spans="1:9">
      <c r="A35" s="8"/>
      <c r="B35" s="9"/>
      <c r="C35" s="9"/>
      <c r="D35" s="9"/>
      <c r="E35" s="9"/>
      <c r="F35" s="9"/>
      <c r="G35" s="9"/>
      <c r="H35" s="10"/>
      <c r="I35" s="79"/>
    </row>
    <row r="36" spans="1:9" ht="15.75">
      <c r="A36" s="428" t="s">
        <v>7</v>
      </c>
      <c r="B36" s="429"/>
      <c r="C36" s="9"/>
      <c r="D36" s="9"/>
      <c r="E36" s="9"/>
      <c r="F36" s="9"/>
      <c r="G36" s="9"/>
      <c r="H36" s="10"/>
      <c r="I36" s="79"/>
    </row>
    <row r="37" spans="1:9" ht="15.75">
      <c r="A37" s="40" t="s">
        <v>385</v>
      </c>
      <c r="B37" s="430" t="s">
        <v>386</v>
      </c>
      <c r="C37" s="431"/>
      <c r="D37" s="32" t="s">
        <v>86</v>
      </c>
      <c r="E37" s="32" t="s">
        <v>390</v>
      </c>
      <c r="F37" s="32" t="s">
        <v>411</v>
      </c>
      <c r="G37" s="32" t="s">
        <v>393</v>
      </c>
      <c r="H37" s="33" t="s">
        <v>412</v>
      </c>
      <c r="I37" s="79"/>
    </row>
    <row r="38" spans="1:9" ht="15.75">
      <c r="A38" s="46">
        <v>1</v>
      </c>
      <c r="B38" s="455" t="s">
        <v>413</v>
      </c>
      <c r="C38" s="435"/>
      <c r="D38" s="73">
        <v>1</v>
      </c>
      <c r="E38" s="47" t="s">
        <v>397</v>
      </c>
      <c r="F38" s="73">
        <v>0.2</v>
      </c>
      <c r="G38" s="170">
        <v>7650</v>
      </c>
      <c r="H38" s="90">
        <f>(D38*G38)/F38</f>
        <v>38250</v>
      </c>
      <c r="I38" s="81"/>
    </row>
    <row r="39" spans="1:9" ht="15.75">
      <c r="A39" s="46">
        <v>2</v>
      </c>
      <c r="B39" s="455" t="s">
        <v>414</v>
      </c>
      <c r="C39" s="435"/>
      <c r="D39" s="73">
        <v>0</v>
      </c>
      <c r="E39" s="47" t="s">
        <v>397</v>
      </c>
      <c r="F39" s="73">
        <v>1</v>
      </c>
      <c r="G39" s="170">
        <v>2500000</v>
      </c>
      <c r="H39" s="90">
        <f t="shared" ref="H39:H50" si="2">(D39*G39)/F39</f>
        <v>0</v>
      </c>
      <c r="I39" s="81"/>
    </row>
    <row r="40" spans="1:9" ht="15.75">
      <c r="A40" s="46">
        <v>3</v>
      </c>
      <c r="B40" s="455" t="s">
        <v>415</v>
      </c>
      <c r="C40" s="435"/>
      <c r="D40" s="73">
        <v>0</v>
      </c>
      <c r="E40" s="47" t="s">
        <v>397</v>
      </c>
      <c r="F40" s="73">
        <v>8</v>
      </c>
      <c r="G40" s="170">
        <v>55509.259259259248</v>
      </c>
      <c r="H40" s="90">
        <f t="shared" si="2"/>
        <v>0</v>
      </c>
      <c r="I40" s="81"/>
    </row>
    <row r="41" spans="1:9" ht="15.75">
      <c r="A41" s="46">
        <v>4</v>
      </c>
      <c r="B41" s="455" t="s">
        <v>416</v>
      </c>
      <c r="C41" s="435"/>
      <c r="D41" s="73">
        <v>0</v>
      </c>
      <c r="E41" s="47" t="s">
        <v>397</v>
      </c>
      <c r="F41" s="73">
        <v>13</v>
      </c>
      <c r="G41" s="170">
        <v>1000000</v>
      </c>
      <c r="H41" s="90">
        <f t="shared" si="2"/>
        <v>0</v>
      </c>
      <c r="I41" s="81"/>
    </row>
    <row r="42" spans="1:9" ht="15.75">
      <c r="A42" s="46">
        <v>5</v>
      </c>
      <c r="B42" s="455" t="s">
        <v>417</v>
      </c>
      <c r="C42" s="435"/>
      <c r="D42" s="73">
        <v>0</v>
      </c>
      <c r="E42" s="47" t="s">
        <v>397</v>
      </c>
      <c r="F42" s="73">
        <v>0.05</v>
      </c>
      <c r="G42" s="170">
        <v>120000</v>
      </c>
      <c r="H42" s="90">
        <f t="shared" si="2"/>
        <v>0</v>
      </c>
      <c r="I42" s="81"/>
    </row>
    <row r="43" spans="1:9" ht="15.75">
      <c r="A43" s="46">
        <v>6</v>
      </c>
      <c r="B43" s="455" t="s">
        <v>418</v>
      </c>
      <c r="C43" s="435"/>
      <c r="D43" s="73">
        <v>0</v>
      </c>
      <c r="E43" s="47" t="s">
        <v>419</v>
      </c>
      <c r="F43" s="73">
        <v>8</v>
      </c>
      <c r="G43" s="170">
        <v>28500</v>
      </c>
      <c r="H43" s="90">
        <f t="shared" si="2"/>
        <v>0</v>
      </c>
      <c r="I43" s="81"/>
    </row>
    <row r="44" spans="1:9" ht="15.75">
      <c r="A44" s="46">
        <v>7</v>
      </c>
      <c r="B44" s="455" t="s">
        <v>420</v>
      </c>
      <c r="C44" s="435"/>
      <c r="D44" s="73">
        <v>0</v>
      </c>
      <c r="E44" s="47" t="s">
        <v>421</v>
      </c>
      <c r="F44" s="73">
        <v>1</v>
      </c>
      <c r="G44" s="170">
        <v>464100</v>
      </c>
      <c r="H44" s="90">
        <f t="shared" si="2"/>
        <v>0</v>
      </c>
      <c r="I44" s="81"/>
    </row>
    <row r="45" spans="1:9" ht="15.75">
      <c r="A45" s="46">
        <v>8</v>
      </c>
      <c r="B45" s="455" t="s">
        <v>422</v>
      </c>
      <c r="C45" s="435"/>
      <c r="D45" s="73">
        <v>0</v>
      </c>
      <c r="E45" s="47" t="s">
        <v>423</v>
      </c>
      <c r="F45" s="73">
        <v>1</v>
      </c>
      <c r="G45" s="170">
        <v>952380.95238095231</v>
      </c>
      <c r="H45" s="90">
        <f t="shared" si="2"/>
        <v>0</v>
      </c>
      <c r="I45" s="81"/>
    </row>
    <row r="46" spans="1:9" ht="15.75">
      <c r="A46" s="46">
        <v>9</v>
      </c>
      <c r="B46" s="455" t="s">
        <v>424</v>
      </c>
      <c r="C46" s="435"/>
      <c r="D46" s="73">
        <v>0</v>
      </c>
      <c r="E46" s="47" t="s">
        <v>423</v>
      </c>
      <c r="F46" s="73">
        <v>1</v>
      </c>
      <c r="G46" s="170">
        <v>2700000</v>
      </c>
      <c r="H46" s="90">
        <f t="shared" si="2"/>
        <v>0</v>
      </c>
      <c r="I46" s="81"/>
    </row>
    <row r="47" spans="1:9" ht="15.75">
      <c r="A47" s="46">
        <v>10</v>
      </c>
      <c r="B47" s="455" t="s">
        <v>425</v>
      </c>
      <c r="C47" s="435"/>
      <c r="D47" s="73">
        <v>0</v>
      </c>
      <c r="E47" s="47" t="s">
        <v>423</v>
      </c>
      <c r="F47" s="73">
        <v>2</v>
      </c>
      <c r="G47" s="170">
        <v>3800000</v>
      </c>
      <c r="H47" s="90">
        <f t="shared" si="2"/>
        <v>0</v>
      </c>
      <c r="I47" s="81"/>
    </row>
    <row r="48" spans="1:9" ht="15.75">
      <c r="A48" s="46">
        <v>11</v>
      </c>
      <c r="B48" s="455" t="s">
        <v>426</v>
      </c>
      <c r="C48" s="435"/>
      <c r="D48" s="73">
        <v>0</v>
      </c>
      <c r="E48" s="47" t="s">
        <v>423</v>
      </c>
      <c r="F48" s="73">
        <v>8</v>
      </c>
      <c r="G48" s="170">
        <v>3200000</v>
      </c>
      <c r="H48" s="90">
        <f t="shared" si="2"/>
        <v>0</v>
      </c>
      <c r="I48" s="81"/>
    </row>
    <row r="49" spans="1:9" ht="15.75">
      <c r="A49" s="46">
        <v>12</v>
      </c>
      <c r="B49" s="455" t="s">
        <v>427</v>
      </c>
      <c r="C49" s="435"/>
      <c r="D49" s="73">
        <v>0</v>
      </c>
      <c r="E49" s="47" t="s">
        <v>423</v>
      </c>
      <c r="F49" s="73">
        <v>2</v>
      </c>
      <c r="G49" s="170">
        <v>2600000</v>
      </c>
      <c r="H49" s="90">
        <f t="shared" si="2"/>
        <v>0</v>
      </c>
      <c r="I49" s="81"/>
    </row>
    <row r="50" spans="1:9" ht="15.75">
      <c r="A50" s="50">
        <v>13</v>
      </c>
      <c r="B50" s="455" t="s">
        <v>428</v>
      </c>
      <c r="C50" s="435"/>
      <c r="D50" s="73">
        <v>0</v>
      </c>
      <c r="E50" s="51" t="s">
        <v>397</v>
      </c>
      <c r="F50" s="73">
        <v>1</v>
      </c>
      <c r="G50" s="170">
        <v>4500000</v>
      </c>
      <c r="H50" s="90">
        <f t="shared" si="2"/>
        <v>0</v>
      </c>
      <c r="I50" s="81"/>
    </row>
    <row r="51" spans="1:9" ht="15.75">
      <c r="A51" s="53" t="s">
        <v>429</v>
      </c>
      <c r="B51" s="9"/>
      <c r="C51" s="38"/>
      <c r="D51" s="38"/>
      <c r="E51" s="38"/>
      <c r="F51" s="9"/>
      <c r="G51" s="9"/>
      <c r="H51" s="88">
        <f>H38+H39+H40+H42+H41+H43+H44+H45+H47+H46+H48+H49+H50</f>
        <v>38250</v>
      </c>
      <c r="I51" s="81"/>
    </row>
    <row r="52" spans="1:9">
      <c r="A52" s="8"/>
      <c r="B52" s="9"/>
      <c r="C52" s="9"/>
      <c r="D52" s="54"/>
      <c r="E52" s="54"/>
      <c r="F52" s="54"/>
      <c r="G52" s="54"/>
      <c r="H52" s="10"/>
      <c r="I52" s="79"/>
    </row>
    <row r="53" spans="1:9" ht="15.75">
      <c r="A53" s="428" t="s">
        <v>8</v>
      </c>
      <c r="B53" s="429"/>
      <c r="C53" s="9"/>
      <c r="D53" s="54"/>
      <c r="E53" s="54"/>
      <c r="F53" s="54"/>
      <c r="G53" s="54"/>
      <c r="H53" s="10"/>
      <c r="I53" s="79"/>
    </row>
    <row r="54" spans="1:9" ht="15.75">
      <c r="A54" s="40" t="s">
        <v>385</v>
      </c>
      <c r="B54" s="430" t="s">
        <v>386</v>
      </c>
      <c r="C54" s="431"/>
      <c r="D54" s="55" t="s">
        <v>390</v>
      </c>
      <c r="E54" s="55" t="s">
        <v>86</v>
      </c>
      <c r="F54" s="55" t="s">
        <v>430</v>
      </c>
      <c r="G54" s="55" t="s">
        <v>431</v>
      </c>
      <c r="H54" s="33" t="s">
        <v>393</v>
      </c>
      <c r="I54" s="79"/>
    </row>
    <row r="55" spans="1:9" ht="15.75">
      <c r="A55" s="46">
        <v>1</v>
      </c>
      <c r="B55" s="422" t="s">
        <v>432</v>
      </c>
      <c r="C55" s="423"/>
      <c r="D55" s="56" t="s">
        <v>397</v>
      </c>
      <c r="E55" s="73">
        <v>0</v>
      </c>
      <c r="F55" s="170">
        <v>210000</v>
      </c>
      <c r="G55" s="73">
        <v>13</v>
      </c>
      <c r="H55" s="89">
        <f>(E55*F55)/G55</f>
        <v>0</v>
      </c>
      <c r="I55" s="81"/>
    </row>
    <row r="56" spans="1:9" ht="15.75">
      <c r="A56" s="46">
        <v>2</v>
      </c>
      <c r="B56" s="422" t="s">
        <v>433</v>
      </c>
      <c r="C56" s="423"/>
      <c r="D56" s="57" t="s">
        <v>434</v>
      </c>
      <c r="E56" s="73">
        <v>0</v>
      </c>
      <c r="F56" s="170">
        <v>410150.85714285716</v>
      </c>
      <c r="G56" s="73">
        <v>6</v>
      </c>
      <c r="H56" s="89"/>
      <c r="I56" s="81"/>
    </row>
    <row r="57" spans="1:9" ht="15.75">
      <c r="A57" s="50">
        <v>3</v>
      </c>
      <c r="B57" s="424" t="s">
        <v>435</v>
      </c>
      <c r="C57" s="425"/>
      <c r="D57" s="58" t="s">
        <v>434</v>
      </c>
      <c r="E57" s="73">
        <v>0</v>
      </c>
      <c r="F57" s="170">
        <v>500000</v>
      </c>
      <c r="G57" s="73">
        <v>8</v>
      </c>
      <c r="H57" s="89">
        <f t="shared" ref="H57" si="3">(E57*F57)/G57</f>
        <v>0</v>
      </c>
      <c r="I57" s="81"/>
    </row>
    <row r="58" spans="1:9" ht="15.75">
      <c r="A58" s="45" t="s">
        <v>436</v>
      </c>
      <c r="B58" s="9"/>
      <c r="C58" s="38"/>
      <c r="D58" s="38"/>
      <c r="E58" s="38"/>
      <c r="F58" s="9"/>
      <c r="G58" s="9"/>
      <c r="H58" s="87">
        <f>H55+H56+H57</f>
        <v>0</v>
      </c>
      <c r="I58" s="79"/>
    </row>
    <row r="59" spans="1:9">
      <c r="A59" s="59"/>
      <c r="B59" s="9"/>
      <c r="C59" s="9"/>
      <c r="D59" s="9"/>
      <c r="E59" s="38"/>
      <c r="F59" s="9"/>
      <c r="G59" s="9"/>
      <c r="H59" s="10"/>
      <c r="I59" s="79"/>
    </row>
    <row r="60" spans="1:9" ht="15.75">
      <c r="A60" s="428" t="s">
        <v>9</v>
      </c>
      <c r="B60" s="429"/>
      <c r="C60" s="60"/>
      <c r="D60" s="61"/>
      <c r="E60" s="62"/>
      <c r="F60" s="63"/>
      <c r="G60" s="64"/>
      <c r="H60" s="10"/>
      <c r="I60" s="79"/>
    </row>
    <row r="61" spans="1:9" ht="15.75">
      <c r="A61" s="40" t="s">
        <v>385</v>
      </c>
      <c r="B61" s="430" t="s">
        <v>386</v>
      </c>
      <c r="C61" s="431"/>
      <c r="D61" s="55" t="s">
        <v>86</v>
      </c>
      <c r="E61" s="55" t="s">
        <v>390</v>
      </c>
      <c r="F61" s="55" t="s">
        <v>431</v>
      </c>
      <c r="G61" s="55" t="s">
        <v>430</v>
      </c>
      <c r="H61" s="33" t="s">
        <v>393</v>
      </c>
      <c r="I61" s="79"/>
    </row>
    <row r="62" spans="1:9" ht="15.75">
      <c r="A62" s="46">
        <v>1</v>
      </c>
      <c r="B62" s="422" t="s">
        <v>437</v>
      </c>
      <c r="C62" s="423"/>
      <c r="D62" s="73">
        <v>0</v>
      </c>
      <c r="E62" s="47" t="s">
        <v>423</v>
      </c>
      <c r="F62" s="73">
        <v>8</v>
      </c>
      <c r="G62" s="170">
        <v>70000</v>
      </c>
      <c r="H62" s="90">
        <f>(D62*G62)/F62</f>
        <v>0</v>
      </c>
      <c r="I62" s="79"/>
    </row>
    <row r="63" spans="1:9" ht="15.75">
      <c r="A63" s="46">
        <v>2</v>
      </c>
      <c r="B63" s="422" t="s">
        <v>438</v>
      </c>
      <c r="C63" s="423"/>
      <c r="D63" s="73">
        <v>0</v>
      </c>
      <c r="E63" s="47" t="s">
        <v>423</v>
      </c>
      <c r="F63" s="73">
        <v>13</v>
      </c>
      <c r="G63" s="170">
        <v>45000</v>
      </c>
      <c r="H63" s="90">
        <f t="shared" ref="H63:H64" si="4">(D63*G63)/F63</f>
        <v>0</v>
      </c>
      <c r="I63" s="79"/>
    </row>
    <row r="64" spans="1:9" ht="15.75">
      <c r="A64" s="50">
        <v>3</v>
      </c>
      <c r="B64" s="424" t="s">
        <v>439</v>
      </c>
      <c r="C64" s="425"/>
      <c r="D64" s="73">
        <v>0</v>
      </c>
      <c r="E64" s="51" t="s">
        <v>423</v>
      </c>
      <c r="F64" s="73">
        <v>13</v>
      </c>
      <c r="G64" s="170">
        <v>20000</v>
      </c>
      <c r="H64" s="90">
        <f t="shared" si="4"/>
        <v>0</v>
      </c>
      <c r="I64" s="79"/>
    </row>
    <row r="65" spans="1:9" ht="15.75">
      <c r="A65" s="45" t="s">
        <v>440</v>
      </c>
      <c r="B65" s="9"/>
      <c r="C65" s="38"/>
      <c r="D65" s="54"/>
      <c r="E65" s="54"/>
      <c r="F65" s="54"/>
      <c r="G65" s="54"/>
      <c r="H65" s="87">
        <f>H62+H63+H64</f>
        <v>0</v>
      </c>
      <c r="I65" s="79"/>
    </row>
    <row r="66" spans="1:9">
      <c r="A66" s="59"/>
      <c r="B66" s="9"/>
      <c r="C66" s="9"/>
      <c r="D66" s="9"/>
      <c r="E66" s="65"/>
      <c r="F66" s="9"/>
      <c r="G66" s="9"/>
      <c r="H66" s="10"/>
      <c r="I66" s="79"/>
    </row>
    <row r="67" spans="1:9" ht="15.75">
      <c r="A67" s="66" t="s">
        <v>441</v>
      </c>
      <c r="B67" s="9"/>
      <c r="C67" s="9"/>
      <c r="D67" s="9"/>
      <c r="E67" s="9"/>
      <c r="F67" s="9"/>
      <c r="G67" s="9"/>
      <c r="H67" s="94">
        <f>H65+H58+H51+H17+H34</f>
        <v>115509.41669109194</v>
      </c>
      <c r="I67" s="79"/>
    </row>
    <row r="68" spans="1:9">
      <c r="A68" s="8"/>
      <c r="B68" s="9"/>
      <c r="C68" s="9"/>
      <c r="D68" s="9"/>
      <c r="E68" s="9"/>
      <c r="F68" s="9"/>
      <c r="G68" s="9"/>
      <c r="H68" s="10"/>
      <c r="I68" s="79"/>
    </row>
    <row r="69" spans="1:9" ht="16.5" thickBot="1">
      <c r="A69" s="67" t="s">
        <v>442</v>
      </c>
      <c r="B69" s="25"/>
      <c r="C69" s="68">
        <v>0</v>
      </c>
      <c r="D69" s="25"/>
      <c r="E69" s="25"/>
      <c r="F69" s="25"/>
      <c r="G69" s="25"/>
      <c r="H69" s="69">
        <v>0</v>
      </c>
      <c r="I69" s="79"/>
    </row>
    <row r="70" spans="1:9" ht="16.5" thickTop="1">
      <c r="A70" s="70" t="s">
        <v>443</v>
      </c>
      <c r="B70" s="28"/>
      <c r="C70" s="71">
        <v>0</v>
      </c>
      <c r="D70" s="28"/>
      <c r="E70" s="28"/>
      <c r="F70" s="28"/>
      <c r="G70" s="28"/>
      <c r="H70" s="72">
        <v>0</v>
      </c>
      <c r="I70" s="79"/>
    </row>
    <row r="71" spans="1:9">
      <c r="A71" s="8"/>
      <c r="B71" s="9"/>
      <c r="C71" s="9"/>
      <c r="D71" s="9"/>
      <c r="E71" s="9"/>
      <c r="F71" s="9"/>
      <c r="G71" s="9"/>
      <c r="H71" s="10"/>
      <c r="I71" s="79"/>
    </row>
    <row r="72" spans="1:9" ht="15.75">
      <c r="A72" s="59" t="s">
        <v>444</v>
      </c>
      <c r="B72" s="9"/>
      <c r="C72" s="9"/>
      <c r="D72" s="9"/>
      <c r="E72" s="9"/>
      <c r="F72" s="9"/>
      <c r="G72" s="9"/>
      <c r="H72" s="39">
        <v>0</v>
      </c>
      <c r="I72" s="79"/>
    </row>
    <row r="73" spans="1:9" ht="15.75" thickBot="1">
      <c r="A73" s="24"/>
      <c r="B73" s="25"/>
      <c r="C73" s="25"/>
      <c r="D73" s="25"/>
      <c r="E73" s="25"/>
      <c r="F73" s="25"/>
      <c r="G73" s="25"/>
      <c r="H73" s="26"/>
      <c r="I73" s="79"/>
    </row>
    <row r="74" spans="1:9" ht="15.75" thickTop="1">
      <c r="A74" s="79"/>
      <c r="B74" s="79"/>
      <c r="C74" s="79"/>
      <c r="D74" s="79"/>
      <c r="E74" s="79"/>
      <c r="F74" s="79"/>
      <c r="G74" s="79"/>
      <c r="H74" s="79"/>
      <c r="I74" s="79"/>
    </row>
    <row r="75" spans="1:9">
      <c r="A75" s="3"/>
      <c r="B75" s="79"/>
      <c r="C75" s="79"/>
      <c r="D75" s="79"/>
      <c r="E75" s="79"/>
      <c r="F75" s="79"/>
      <c r="G75" s="79"/>
      <c r="H75" s="2"/>
      <c r="I75" s="79"/>
    </row>
  </sheetData>
  <mergeCells count="50">
    <mergeCell ref="B64:C64"/>
    <mergeCell ref="B49:C49"/>
    <mergeCell ref="B50:C50"/>
    <mergeCell ref="A53:B53"/>
    <mergeCell ref="B54:C54"/>
    <mergeCell ref="B55:C55"/>
    <mergeCell ref="B56:C56"/>
    <mergeCell ref="B57:C57"/>
    <mergeCell ref="A60:B60"/>
    <mergeCell ref="B61:C61"/>
    <mergeCell ref="B62:C62"/>
    <mergeCell ref="B63:C63"/>
    <mergeCell ref="B48:C48"/>
    <mergeCell ref="B37:C37"/>
    <mergeCell ref="B38:C38"/>
    <mergeCell ref="B39:C39"/>
    <mergeCell ref="B40:C40"/>
    <mergeCell ref="B41:C41"/>
    <mergeCell ref="B42:C42"/>
    <mergeCell ref="B43:C43"/>
    <mergeCell ref="B44:C44"/>
    <mergeCell ref="B45:C45"/>
    <mergeCell ref="B46:C46"/>
    <mergeCell ref="B47:C47"/>
    <mergeCell ref="A36:B36"/>
    <mergeCell ref="B23:C23"/>
    <mergeCell ref="B24:C24"/>
    <mergeCell ref="B25:C25"/>
    <mergeCell ref="B26:C26"/>
    <mergeCell ref="B27:C27"/>
    <mergeCell ref="B28:C28"/>
    <mergeCell ref="B29:C29"/>
    <mergeCell ref="B30:C30"/>
    <mergeCell ref="B31:C31"/>
    <mergeCell ref="B32:C32"/>
    <mergeCell ref="B33:C33"/>
    <mergeCell ref="B22:C22"/>
    <mergeCell ref="A1:H1"/>
    <mergeCell ref="A2:H2"/>
    <mergeCell ref="B6:G6"/>
    <mergeCell ref="B10:D10"/>
    <mergeCell ref="B11:D11"/>
    <mergeCell ref="B12:D12"/>
    <mergeCell ref="B13:D13"/>
    <mergeCell ref="B14:D14"/>
    <mergeCell ref="B15:D15"/>
    <mergeCell ref="B16:D16"/>
    <mergeCell ref="A19:B19"/>
    <mergeCell ref="B20:C20"/>
    <mergeCell ref="B21:C21"/>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5E42D03B-A5D0-4366-BCCC-20702C4ECF09}">
            <xm:f>'1.28'!H33&gt;0</xm:f>
            <x14:dxf>
              <font>
                <b/>
                <i/>
                <color rgb="FF253E66"/>
              </font>
              <fill>
                <patternFill>
                  <bgColor rgb="FF8ED2C9"/>
                </patternFill>
              </fill>
            </x14:dxf>
          </x14:cfRule>
          <xm:sqref>B33 B55:B57 B62:B64</xm:sqref>
        </x14:conditionalFormatting>
        <x14:conditionalFormatting xmlns:xm="http://schemas.microsoft.com/office/excel/2006/main">
          <x14:cfRule type="expression" priority="2" id="{80511908-DBCD-4165-B875-7B6F8E25AA6E}">
            <xm:f>'1.3'!#REF!&gt;0</xm:f>
            <x14:dxf>
              <font>
                <b/>
                <i/>
                <color rgb="FF253E66"/>
              </font>
              <fill>
                <patternFill>
                  <bgColor rgb="FF8ED2C9"/>
                </patternFill>
              </fill>
            </x14:dxf>
          </x14:cfRule>
          <xm:sqref>C33 C55:C57 C62:C64</xm:sqref>
        </x14:conditionalFormatting>
      </x14:conditionalFormatting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8">
    <tabColor rgb="FF00B050"/>
  </sheetPr>
  <dimension ref="A1:I76"/>
  <sheetViews>
    <sheetView topLeftCell="A5" workbookViewId="0">
      <selection activeCell="F5" sqref="F5"/>
    </sheetView>
  </sheetViews>
  <sheetFormatPr baseColWidth="10" defaultColWidth="9.140625" defaultRowHeight="15"/>
  <cols>
    <col min="1" max="1" width="22.42578125" customWidth="1"/>
    <col min="2" max="2" width="34.140625" customWidth="1"/>
    <col min="3" max="3" width="16.140625" customWidth="1"/>
    <col min="4" max="4" width="19.140625" customWidth="1"/>
    <col min="5" max="5" width="17.28515625" bestFit="1" customWidth="1"/>
    <col min="6" max="6" width="18.42578125" customWidth="1"/>
    <col min="7" max="7" width="23.7109375" customWidth="1"/>
    <col min="8" max="8" width="21.5703125" customWidth="1"/>
  </cols>
  <sheetData>
    <row r="1" spans="1:9" ht="15.75">
      <c r="A1" s="441" t="s">
        <v>479</v>
      </c>
      <c r="B1" s="442"/>
      <c r="C1" s="442"/>
      <c r="D1" s="442"/>
      <c r="E1" s="442"/>
      <c r="F1" s="442"/>
      <c r="G1" s="442"/>
      <c r="H1" s="443"/>
      <c r="I1" s="79"/>
    </row>
    <row r="2" spans="1:9" ht="15.75">
      <c r="A2" s="444" t="s">
        <v>378</v>
      </c>
      <c r="B2" s="445"/>
      <c r="C2" s="445"/>
      <c r="D2" s="445"/>
      <c r="E2" s="445"/>
      <c r="F2" s="445"/>
      <c r="G2" s="445"/>
      <c r="H2" s="446"/>
      <c r="I2" s="79"/>
    </row>
    <row r="3" spans="1:9">
      <c r="A3" s="8"/>
      <c r="B3" s="9"/>
      <c r="C3" s="9"/>
      <c r="D3" s="9"/>
      <c r="E3" s="9"/>
      <c r="F3" s="9"/>
      <c r="G3" s="9"/>
      <c r="H3" s="10"/>
      <c r="I3" s="79"/>
    </row>
    <row r="4" spans="1:9" ht="15.75">
      <c r="A4" s="11" t="s">
        <v>379</v>
      </c>
      <c r="B4" s="12" t="s">
        <v>43</v>
      </c>
      <c r="C4" s="13"/>
      <c r="D4" s="14"/>
      <c r="E4" s="15" t="s">
        <v>380</v>
      </c>
      <c r="F4" s="340">
        <f>H67</f>
        <v>510883.74827699596</v>
      </c>
      <c r="G4" s="13" t="s">
        <v>381</v>
      </c>
      <c r="H4" s="17" t="s">
        <v>382</v>
      </c>
      <c r="I4" s="79"/>
    </row>
    <row r="5" spans="1:9" ht="15.75">
      <c r="A5" s="18"/>
      <c r="B5" s="19"/>
      <c r="C5" s="13"/>
      <c r="D5" s="20"/>
      <c r="E5" s="15"/>
      <c r="F5" s="21"/>
      <c r="G5" s="13"/>
      <c r="H5" s="22"/>
      <c r="I5" s="79"/>
    </row>
    <row r="6" spans="1:9" ht="15.75">
      <c r="A6" s="18" t="s">
        <v>383</v>
      </c>
      <c r="B6" s="447" t="s">
        <v>479</v>
      </c>
      <c r="C6" s="447"/>
      <c r="D6" s="447"/>
      <c r="E6" s="447"/>
      <c r="F6" s="447"/>
      <c r="G6" s="448"/>
      <c r="H6" s="23" t="s">
        <v>21</v>
      </c>
      <c r="I6" s="79"/>
    </row>
    <row r="7" spans="1:9">
      <c r="A7" s="24"/>
      <c r="B7" s="25"/>
      <c r="C7" s="25"/>
      <c r="D7" s="25"/>
      <c r="E7" s="25"/>
      <c r="F7" s="25"/>
      <c r="G7" s="25"/>
      <c r="H7" s="26"/>
      <c r="I7" s="79"/>
    </row>
    <row r="8" spans="1:9">
      <c r="A8" s="27"/>
      <c r="B8" s="28"/>
      <c r="C8" s="28"/>
      <c r="D8" s="28"/>
      <c r="E8" s="28"/>
      <c r="F8" s="28"/>
      <c r="G8" s="28"/>
      <c r="H8" s="29"/>
      <c r="I8" s="79"/>
    </row>
    <row r="9" spans="1:9" ht="15.75">
      <c r="A9" s="30" t="s">
        <v>5</v>
      </c>
      <c r="B9" s="9"/>
      <c r="C9" s="9"/>
      <c r="D9" s="9"/>
      <c r="E9" s="9"/>
      <c r="F9" s="9"/>
      <c r="G9" s="9"/>
      <c r="H9" s="10"/>
      <c r="I9" s="79"/>
    </row>
    <row r="10" spans="1:9" ht="15.75">
      <c r="A10" s="31" t="s">
        <v>385</v>
      </c>
      <c r="B10" s="449" t="s">
        <v>386</v>
      </c>
      <c r="C10" s="450"/>
      <c r="D10" s="431"/>
      <c r="E10" s="32" t="s">
        <v>85</v>
      </c>
      <c r="F10" s="32" t="s">
        <v>387</v>
      </c>
      <c r="G10" s="32" t="s">
        <v>86</v>
      </c>
      <c r="H10" s="33" t="s">
        <v>388</v>
      </c>
      <c r="I10" s="80"/>
    </row>
    <row r="11" spans="1:9">
      <c r="A11" s="77"/>
      <c r="B11" s="426"/>
      <c r="C11" s="432"/>
      <c r="D11" s="427"/>
      <c r="E11" s="4"/>
      <c r="F11" s="170"/>
      <c r="G11" s="75"/>
      <c r="H11" s="6">
        <f>F11*G11</f>
        <v>0</v>
      </c>
      <c r="I11" s="79"/>
    </row>
    <row r="12" spans="1:9">
      <c r="A12" s="77"/>
      <c r="B12" s="426"/>
      <c r="C12" s="432"/>
      <c r="D12" s="427"/>
      <c r="E12" s="4"/>
      <c r="F12" s="170"/>
      <c r="G12" s="75"/>
      <c r="H12" s="6">
        <f t="shared" ref="H12:H16" si="0">F12*G12</f>
        <v>0</v>
      </c>
      <c r="I12" s="79"/>
    </row>
    <row r="13" spans="1:9">
      <c r="A13" s="77"/>
      <c r="B13" s="426"/>
      <c r="C13" s="432"/>
      <c r="D13" s="427"/>
      <c r="E13" s="4"/>
      <c r="F13" s="170"/>
      <c r="G13" s="75"/>
      <c r="H13" s="6">
        <f t="shared" si="0"/>
        <v>0</v>
      </c>
      <c r="I13" s="79"/>
    </row>
    <row r="14" spans="1:9">
      <c r="A14" s="77"/>
      <c r="B14" s="433"/>
      <c r="C14" s="434"/>
      <c r="D14" s="435"/>
      <c r="E14" s="4"/>
      <c r="F14" s="170"/>
      <c r="G14" s="75"/>
      <c r="H14" s="6">
        <f t="shared" si="0"/>
        <v>0</v>
      </c>
      <c r="I14" s="79"/>
    </row>
    <row r="15" spans="1:9">
      <c r="A15" s="77"/>
      <c r="B15" s="433"/>
      <c r="C15" s="434"/>
      <c r="D15" s="435"/>
      <c r="E15" s="4"/>
      <c r="F15" s="170"/>
      <c r="G15" s="75"/>
      <c r="H15" s="6">
        <f t="shared" si="0"/>
        <v>0</v>
      </c>
      <c r="I15" s="79"/>
    </row>
    <row r="16" spans="1:9">
      <c r="A16" s="77"/>
      <c r="B16" s="436"/>
      <c r="C16" s="437"/>
      <c r="D16" s="438"/>
      <c r="E16" s="5"/>
      <c r="F16" s="170"/>
      <c r="G16" s="75"/>
      <c r="H16" s="7">
        <f t="shared" si="0"/>
        <v>0</v>
      </c>
      <c r="I16" s="79"/>
    </row>
    <row r="17" spans="1:9" ht="15.75">
      <c r="A17" s="37" t="s">
        <v>389</v>
      </c>
      <c r="B17" s="9"/>
      <c r="C17" s="38"/>
      <c r="D17" s="38"/>
      <c r="E17" s="38"/>
      <c r="F17" s="9"/>
      <c r="G17" s="9"/>
      <c r="H17" s="39">
        <f>SUM(H11:H16)</f>
        <v>0</v>
      </c>
      <c r="I17" s="79"/>
    </row>
    <row r="18" spans="1:9">
      <c r="A18" s="8"/>
      <c r="B18" s="9"/>
      <c r="C18" s="9"/>
      <c r="D18" s="9"/>
      <c r="E18" s="9"/>
      <c r="F18" s="9"/>
      <c r="G18" s="9"/>
      <c r="H18" s="10"/>
      <c r="I18" s="79"/>
    </row>
    <row r="19" spans="1:9" ht="15.75">
      <c r="A19" s="428" t="s">
        <v>6</v>
      </c>
      <c r="B19" s="429"/>
      <c r="C19" s="9"/>
      <c r="D19" s="9"/>
      <c r="E19" s="9"/>
      <c r="F19" s="9"/>
      <c r="G19" s="9"/>
      <c r="H19" s="10"/>
      <c r="I19" s="79"/>
    </row>
    <row r="20" spans="1:9" ht="15.75">
      <c r="A20" s="40" t="s">
        <v>385</v>
      </c>
      <c r="B20" s="430" t="s">
        <v>386</v>
      </c>
      <c r="C20" s="431"/>
      <c r="D20" s="32" t="s">
        <v>86</v>
      </c>
      <c r="E20" s="32" t="s">
        <v>390</v>
      </c>
      <c r="F20" s="32" t="s">
        <v>391</v>
      </c>
      <c r="G20" s="32" t="s">
        <v>392</v>
      </c>
      <c r="H20" s="33" t="s">
        <v>393</v>
      </c>
      <c r="I20" s="79"/>
    </row>
    <row r="21" spans="1:9">
      <c r="A21" s="77"/>
      <c r="B21" s="471" t="s">
        <v>396</v>
      </c>
      <c r="C21" s="472"/>
      <c r="D21" s="73">
        <v>0</v>
      </c>
      <c r="E21" s="4" t="s">
        <v>397</v>
      </c>
      <c r="F21" s="170">
        <f>'1.30'!F21</f>
        <v>491355.26262931031</v>
      </c>
      <c r="G21" s="73">
        <v>800</v>
      </c>
      <c r="H21" s="6">
        <f>(D21*F21)/G21</f>
        <v>0</v>
      </c>
      <c r="I21" s="81"/>
    </row>
    <row r="22" spans="1:9">
      <c r="A22" s="77"/>
      <c r="B22" s="471" t="s">
        <v>398</v>
      </c>
      <c r="C22" s="472"/>
      <c r="D22" s="73">
        <v>0</v>
      </c>
      <c r="E22" s="4" t="s">
        <v>397</v>
      </c>
      <c r="F22" s="170">
        <f>'1.30'!F22</f>
        <v>491355.26262931031</v>
      </c>
      <c r="G22" s="73">
        <v>800</v>
      </c>
      <c r="H22" s="6">
        <f t="shared" ref="H22:H33" si="1">(D22*F22)/G22</f>
        <v>0</v>
      </c>
      <c r="I22" s="81"/>
    </row>
    <row r="23" spans="1:9">
      <c r="A23" s="77"/>
      <c r="B23" s="471" t="s">
        <v>399</v>
      </c>
      <c r="C23" s="472"/>
      <c r="D23" s="73">
        <v>0</v>
      </c>
      <c r="E23" s="4" t="s">
        <v>397</v>
      </c>
      <c r="F23" s="170">
        <f>'1.30'!F23</f>
        <v>316219.23517241376</v>
      </c>
      <c r="G23" s="73">
        <v>5</v>
      </c>
      <c r="H23" s="6">
        <f t="shared" si="1"/>
        <v>0</v>
      </c>
      <c r="I23" s="81"/>
    </row>
    <row r="24" spans="1:9">
      <c r="A24" s="77"/>
      <c r="B24" s="471" t="s">
        <v>400</v>
      </c>
      <c r="C24" s="472"/>
      <c r="D24" s="73">
        <v>1</v>
      </c>
      <c r="E24" s="4" t="s">
        <v>397</v>
      </c>
      <c r="F24" s="170">
        <f>'1.30'!F24</f>
        <v>301624.55599137931</v>
      </c>
      <c r="G24" s="73">
        <v>800</v>
      </c>
      <c r="H24" s="6">
        <f t="shared" si="1"/>
        <v>377.03069498922412</v>
      </c>
      <c r="I24" s="81"/>
    </row>
    <row r="25" spans="1:9">
      <c r="A25" s="77"/>
      <c r="B25" s="471" t="s">
        <v>401</v>
      </c>
      <c r="C25" s="472"/>
      <c r="D25" s="73">
        <v>0</v>
      </c>
      <c r="E25" s="4" t="s">
        <v>397</v>
      </c>
      <c r="F25" s="170">
        <f>'1.30'!F25</f>
        <v>257840.51844827583</v>
      </c>
      <c r="G25" s="73">
        <v>800</v>
      </c>
      <c r="H25" s="6">
        <f t="shared" si="1"/>
        <v>0</v>
      </c>
      <c r="I25" s="81"/>
    </row>
    <row r="26" spans="1:9">
      <c r="A26" s="77"/>
      <c r="B26" s="471" t="s">
        <v>402</v>
      </c>
      <c r="C26" s="472"/>
      <c r="D26" s="73">
        <v>2</v>
      </c>
      <c r="E26" s="4" t="s">
        <v>397</v>
      </c>
      <c r="F26" s="170">
        <f>'1.30'!F26</f>
        <v>199461.84262931033</v>
      </c>
      <c r="G26" s="73">
        <v>800</v>
      </c>
      <c r="H26" s="6">
        <f t="shared" si="1"/>
        <v>498.65460657327583</v>
      </c>
      <c r="I26" s="81"/>
    </row>
    <row r="27" spans="1:9">
      <c r="A27" s="77"/>
      <c r="B27" s="471" t="s">
        <v>403</v>
      </c>
      <c r="C27" s="472"/>
      <c r="D27" s="73">
        <v>2</v>
      </c>
      <c r="E27" s="4" t="s">
        <v>397</v>
      </c>
      <c r="F27" s="170">
        <f>'1.30'!F27</f>
        <v>81158.643620689661</v>
      </c>
      <c r="G27" s="73">
        <v>800</v>
      </c>
      <c r="H27" s="6">
        <f t="shared" si="1"/>
        <v>202.89660905172414</v>
      </c>
      <c r="I27" s="81"/>
    </row>
    <row r="28" spans="1:9">
      <c r="A28" s="77"/>
      <c r="B28" s="471" t="s">
        <v>404</v>
      </c>
      <c r="C28" s="472"/>
      <c r="D28" s="73">
        <v>2</v>
      </c>
      <c r="E28" s="4" t="s">
        <v>397</v>
      </c>
      <c r="F28" s="170">
        <f>'1.30'!F28</f>
        <v>184867.16344827582</v>
      </c>
      <c r="G28" s="73">
        <v>800</v>
      </c>
      <c r="H28" s="6">
        <f t="shared" si="1"/>
        <v>462.16790862068956</v>
      </c>
      <c r="I28" s="81"/>
    </row>
    <row r="29" spans="1:9">
      <c r="A29" s="77"/>
      <c r="B29" s="471" t="s">
        <v>405</v>
      </c>
      <c r="C29" s="472"/>
      <c r="D29" s="73">
        <v>2</v>
      </c>
      <c r="E29" s="4" t="s">
        <v>397</v>
      </c>
      <c r="F29" s="170">
        <f>'1.30'!F29</f>
        <v>117645.32112068964</v>
      </c>
      <c r="G29" s="73">
        <v>13</v>
      </c>
      <c r="H29" s="6">
        <f t="shared" si="1"/>
        <v>18099.28017241379</v>
      </c>
      <c r="I29" s="81"/>
    </row>
    <row r="30" spans="1:9">
      <c r="A30" s="77"/>
      <c r="B30" s="471" t="s">
        <v>406</v>
      </c>
      <c r="C30" s="472"/>
      <c r="D30" s="73">
        <v>0</v>
      </c>
      <c r="E30" s="4" t="s">
        <v>397</v>
      </c>
      <c r="F30" s="170">
        <f>'1.30'!F30</f>
        <v>184867.16344827582</v>
      </c>
      <c r="G30" s="73">
        <v>13</v>
      </c>
      <c r="H30" s="6">
        <f t="shared" si="1"/>
        <v>0</v>
      </c>
      <c r="I30" s="81"/>
    </row>
    <row r="31" spans="1:9">
      <c r="A31" s="77"/>
      <c r="B31" s="471" t="s">
        <v>407</v>
      </c>
      <c r="C31" s="472"/>
      <c r="D31" s="73">
        <v>0</v>
      </c>
      <c r="E31" s="4" t="s">
        <v>397</v>
      </c>
      <c r="F31" s="170">
        <f>'1.30'!F31</f>
        <v>103050.68284482758</v>
      </c>
      <c r="G31" s="73">
        <v>800</v>
      </c>
      <c r="H31" s="6">
        <f t="shared" si="1"/>
        <v>0</v>
      </c>
      <c r="I31" s="81"/>
    </row>
    <row r="32" spans="1:9">
      <c r="A32" s="77"/>
      <c r="B32" s="471" t="s">
        <v>408</v>
      </c>
      <c r="C32" s="472"/>
      <c r="D32" s="73">
        <v>1</v>
      </c>
      <c r="E32" s="4" t="s">
        <v>397</v>
      </c>
      <c r="F32" s="170">
        <f>'1.30'!F32</f>
        <v>177569.84431034481</v>
      </c>
      <c r="G32" s="73">
        <v>13</v>
      </c>
      <c r="H32" s="6">
        <f t="shared" si="1"/>
        <v>13659.218793103446</v>
      </c>
      <c r="I32" s="81"/>
    </row>
    <row r="33" spans="1:9">
      <c r="A33" s="77"/>
      <c r="B33" s="471" t="s">
        <v>409</v>
      </c>
      <c r="C33" s="472"/>
      <c r="D33" s="74">
        <v>0</v>
      </c>
      <c r="E33" s="43" t="s">
        <v>397</v>
      </c>
      <c r="F33" s="170">
        <f>'1.30'!F33</f>
        <v>117646.13922413792</v>
      </c>
      <c r="G33" s="73">
        <v>800</v>
      </c>
      <c r="H33" s="6">
        <f t="shared" si="1"/>
        <v>0</v>
      </c>
      <c r="I33" s="81"/>
    </row>
    <row r="34" spans="1:9" ht="15.75">
      <c r="A34" s="45" t="s">
        <v>410</v>
      </c>
      <c r="B34" s="9"/>
      <c r="C34" s="9"/>
      <c r="D34" s="9"/>
      <c r="E34" s="9"/>
      <c r="F34" s="9"/>
      <c r="G34" s="9"/>
      <c r="H34" s="175">
        <f>SUM(H21:H33)</f>
        <v>33299.248784752148</v>
      </c>
      <c r="I34" s="79"/>
    </row>
    <row r="35" spans="1:9">
      <c r="A35" s="8"/>
      <c r="B35" s="9"/>
      <c r="C35" s="9"/>
      <c r="D35" s="9"/>
      <c r="E35" s="9"/>
      <c r="F35" s="9"/>
      <c r="G35" s="9"/>
      <c r="H35" s="10"/>
      <c r="I35" s="79"/>
    </row>
    <row r="36" spans="1:9" ht="15.75">
      <c r="A36" s="428" t="s">
        <v>7</v>
      </c>
      <c r="B36" s="429"/>
      <c r="C36" s="9"/>
      <c r="D36" s="9"/>
      <c r="E36" s="9"/>
      <c r="F36" s="9"/>
      <c r="G36" s="9"/>
      <c r="H36" s="10"/>
      <c r="I36" s="79"/>
    </row>
    <row r="37" spans="1:9" ht="15.75">
      <c r="A37" s="40" t="s">
        <v>385</v>
      </c>
      <c r="B37" s="430" t="s">
        <v>386</v>
      </c>
      <c r="C37" s="431"/>
      <c r="D37" s="32" t="s">
        <v>86</v>
      </c>
      <c r="E37" s="32" t="s">
        <v>390</v>
      </c>
      <c r="F37" s="32" t="s">
        <v>411</v>
      </c>
      <c r="G37" s="32" t="s">
        <v>393</v>
      </c>
      <c r="H37" s="33" t="s">
        <v>412</v>
      </c>
      <c r="I37" s="79"/>
    </row>
    <row r="38" spans="1:9" ht="15.75">
      <c r="A38" s="46">
        <v>1</v>
      </c>
      <c r="B38" s="471" t="s">
        <v>413</v>
      </c>
      <c r="C38" s="472"/>
      <c r="D38" s="73">
        <v>1</v>
      </c>
      <c r="E38" s="47" t="s">
        <v>397</v>
      </c>
      <c r="F38" s="73">
        <v>50</v>
      </c>
      <c r="G38" s="170">
        <v>69701.16508838383</v>
      </c>
      <c r="H38" s="6">
        <f>(D38*G38)/F38</f>
        <v>1394.0233017676767</v>
      </c>
      <c r="I38" s="81"/>
    </row>
    <row r="39" spans="1:9" ht="15.75">
      <c r="A39" s="46">
        <v>2</v>
      </c>
      <c r="B39" s="471" t="s">
        <v>414</v>
      </c>
      <c r="C39" s="472"/>
      <c r="D39" s="73">
        <v>0</v>
      </c>
      <c r="E39" s="47" t="s">
        <v>397</v>
      </c>
      <c r="F39" s="73">
        <v>1</v>
      </c>
      <c r="G39" s="170">
        <v>2500000</v>
      </c>
      <c r="H39" s="6">
        <f t="shared" ref="H39:H50" si="2">(D39*G39)/F39</f>
        <v>0</v>
      </c>
      <c r="I39" s="81"/>
    </row>
    <row r="40" spans="1:9" ht="15.75">
      <c r="A40" s="46">
        <v>3</v>
      </c>
      <c r="B40" s="471" t="s">
        <v>415</v>
      </c>
      <c r="C40" s="472"/>
      <c r="D40" s="73">
        <v>0</v>
      </c>
      <c r="E40" s="47" t="s">
        <v>397</v>
      </c>
      <c r="F40" s="73">
        <v>800</v>
      </c>
      <c r="G40" s="170">
        <v>55509.259259259248</v>
      </c>
      <c r="H40" s="6">
        <f t="shared" si="2"/>
        <v>0</v>
      </c>
      <c r="I40" s="81"/>
    </row>
    <row r="41" spans="1:9" ht="15.75">
      <c r="A41" s="46">
        <v>4</v>
      </c>
      <c r="B41" s="471" t="s">
        <v>416</v>
      </c>
      <c r="C41" s="472"/>
      <c r="D41" s="73">
        <v>0</v>
      </c>
      <c r="E41" s="47" t="s">
        <v>397</v>
      </c>
      <c r="F41" s="73">
        <v>13</v>
      </c>
      <c r="G41" s="170">
        <v>1000000</v>
      </c>
      <c r="H41" s="6">
        <f t="shared" si="2"/>
        <v>0</v>
      </c>
      <c r="I41" s="81"/>
    </row>
    <row r="42" spans="1:9" ht="15.75">
      <c r="A42" s="46">
        <v>5</v>
      </c>
      <c r="B42" s="471" t="s">
        <v>417</v>
      </c>
      <c r="C42" s="472"/>
      <c r="D42" s="73">
        <v>0</v>
      </c>
      <c r="E42" s="47" t="s">
        <v>397</v>
      </c>
      <c r="F42" s="73">
        <v>50</v>
      </c>
      <c r="G42" s="170">
        <v>120000</v>
      </c>
      <c r="H42" s="6">
        <f t="shared" si="2"/>
        <v>0</v>
      </c>
      <c r="I42" s="81"/>
    </row>
    <row r="43" spans="1:9" ht="15.75">
      <c r="A43" s="46">
        <v>6</v>
      </c>
      <c r="B43" s="471" t="s">
        <v>418</v>
      </c>
      <c r="C43" s="472"/>
      <c r="D43" s="73">
        <v>0</v>
      </c>
      <c r="E43" s="47" t="s">
        <v>419</v>
      </c>
      <c r="F43" s="73">
        <v>50</v>
      </c>
      <c r="G43" s="170">
        <v>28500</v>
      </c>
      <c r="H43" s="6">
        <f t="shared" si="2"/>
        <v>0</v>
      </c>
      <c r="I43" s="81"/>
    </row>
    <row r="44" spans="1:9" ht="15.75">
      <c r="A44" s="46">
        <v>7</v>
      </c>
      <c r="B44" s="471" t="s">
        <v>420</v>
      </c>
      <c r="C44" s="472"/>
      <c r="D44" s="73">
        <v>0</v>
      </c>
      <c r="E44" s="47" t="s">
        <v>421</v>
      </c>
      <c r="F44" s="73">
        <v>1</v>
      </c>
      <c r="G44" s="170">
        <v>464100</v>
      </c>
      <c r="H44" s="6">
        <f t="shared" si="2"/>
        <v>0</v>
      </c>
      <c r="I44" s="81"/>
    </row>
    <row r="45" spans="1:9" ht="15.75">
      <c r="A45" s="46">
        <v>8</v>
      </c>
      <c r="B45" s="471" t="s">
        <v>422</v>
      </c>
      <c r="C45" s="472"/>
      <c r="D45" s="73">
        <v>1</v>
      </c>
      <c r="E45" s="47" t="s">
        <v>423</v>
      </c>
      <c r="F45" s="73">
        <v>2</v>
      </c>
      <c r="G45" s="170">
        <v>952380.95238095231</v>
      </c>
      <c r="H45" s="6">
        <f t="shared" si="2"/>
        <v>476190.47619047615</v>
      </c>
      <c r="I45" s="81"/>
    </row>
    <row r="46" spans="1:9" ht="15.75">
      <c r="A46" s="46">
        <v>9</v>
      </c>
      <c r="B46" s="471" t="s">
        <v>424</v>
      </c>
      <c r="C46" s="472"/>
      <c r="D46" s="73">
        <v>0</v>
      </c>
      <c r="E46" s="47" t="s">
        <v>423</v>
      </c>
      <c r="F46" s="73">
        <v>1</v>
      </c>
      <c r="G46" s="170">
        <v>2700000</v>
      </c>
      <c r="H46" s="6">
        <f t="shared" si="2"/>
        <v>0</v>
      </c>
      <c r="I46" s="81"/>
    </row>
    <row r="47" spans="1:9" ht="15.75">
      <c r="A47" s="46">
        <v>10</v>
      </c>
      <c r="B47" s="471" t="s">
        <v>425</v>
      </c>
      <c r="C47" s="472"/>
      <c r="D47" s="73">
        <v>0</v>
      </c>
      <c r="E47" s="47" t="s">
        <v>423</v>
      </c>
      <c r="F47" s="73">
        <v>2</v>
      </c>
      <c r="G47" s="170">
        <v>3800000</v>
      </c>
      <c r="H47" s="6">
        <f t="shared" si="2"/>
        <v>0</v>
      </c>
      <c r="I47" s="81"/>
    </row>
    <row r="48" spans="1:9" ht="15.75">
      <c r="A48" s="46">
        <v>11</v>
      </c>
      <c r="B48" s="471" t="s">
        <v>426</v>
      </c>
      <c r="C48" s="472"/>
      <c r="D48" s="73">
        <v>0</v>
      </c>
      <c r="E48" s="47" t="s">
        <v>423</v>
      </c>
      <c r="F48" s="73">
        <v>50</v>
      </c>
      <c r="G48" s="170">
        <v>3200000</v>
      </c>
      <c r="H48" s="6">
        <f t="shared" si="2"/>
        <v>0</v>
      </c>
      <c r="I48" s="81"/>
    </row>
    <row r="49" spans="1:9" ht="15.75">
      <c r="A49" s="46">
        <v>12</v>
      </c>
      <c r="B49" s="471" t="s">
        <v>427</v>
      </c>
      <c r="C49" s="472"/>
      <c r="D49" s="73">
        <v>0</v>
      </c>
      <c r="E49" s="47" t="s">
        <v>423</v>
      </c>
      <c r="F49" s="73">
        <v>2</v>
      </c>
      <c r="G49" s="170">
        <v>2600000</v>
      </c>
      <c r="H49" s="6">
        <f t="shared" si="2"/>
        <v>0</v>
      </c>
      <c r="I49" s="81"/>
    </row>
    <row r="50" spans="1:9" ht="15.75">
      <c r="A50" s="50">
        <v>13</v>
      </c>
      <c r="B50" s="471" t="s">
        <v>428</v>
      </c>
      <c r="C50" s="472"/>
      <c r="D50" s="73">
        <v>0</v>
      </c>
      <c r="E50" s="51" t="s">
        <v>397</v>
      </c>
      <c r="F50" s="73">
        <v>1</v>
      </c>
      <c r="G50" s="170">
        <v>4500000</v>
      </c>
      <c r="H50" s="6">
        <f t="shared" si="2"/>
        <v>0</v>
      </c>
      <c r="I50" s="81"/>
    </row>
    <row r="51" spans="1:9" ht="15.75">
      <c r="A51" s="53" t="s">
        <v>429</v>
      </c>
      <c r="B51" s="9"/>
      <c r="C51" s="38"/>
      <c r="D51" s="38"/>
      <c r="E51" s="38"/>
      <c r="F51" s="9"/>
      <c r="G51" s="9"/>
      <c r="H51" s="175">
        <f>SUM(H38:H50)</f>
        <v>477584.49949224381</v>
      </c>
      <c r="I51" s="81"/>
    </row>
    <row r="52" spans="1:9">
      <c r="A52" s="8"/>
      <c r="B52" s="9"/>
      <c r="C52" s="9"/>
      <c r="D52" s="54"/>
      <c r="E52" s="54"/>
      <c r="F52" s="54"/>
      <c r="G52" s="54"/>
      <c r="H52" s="10"/>
      <c r="I52" s="79"/>
    </row>
    <row r="53" spans="1:9" ht="15.75">
      <c r="A53" s="428" t="s">
        <v>8</v>
      </c>
      <c r="B53" s="429"/>
      <c r="C53" s="9"/>
      <c r="D53" s="54"/>
      <c r="E53" s="54"/>
      <c r="F53" s="54"/>
      <c r="G53" s="54"/>
      <c r="H53" s="10"/>
      <c r="I53" s="79"/>
    </row>
    <row r="54" spans="1:9" ht="15.75">
      <c r="A54" s="40" t="s">
        <v>385</v>
      </c>
      <c r="B54" s="430" t="s">
        <v>386</v>
      </c>
      <c r="C54" s="431"/>
      <c r="D54" s="55" t="s">
        <v>390</v>
      </c>
      <c r="E54" s="55" t="s">
        <v>86</v>
      </c>
      <c r="F54" s="55" t="s">
        <v>430</v>
      </c>
      <c r="G54" s="55" t="s">
        <v>431</v>
      </c>
      <c r="H54" s="33" t="s">
        <v>393</v>
      </c>
      <c r="I54" s="79"/>
    </row>
    <row r="55" spans="1:9" ht="15.75">
      <c r="A55" s="46">
        <v>1</v>
      </c>
      <c r="B55" s="422" t="s">
        <v>432</v>
      </c>
      <c r="C55" s="423"/>
      <c r="D55" s="56" t="s">
        <v>397</v>
      </c>
      <c r="E55" s="73">
        <v>0</v>
      </c>
      <c r="F55" s="170">
        <v>210000</v>
      </c>
      <c r="G55" s="73">
        <v>1</v>
      </c>
      <c r="H55" s="6">
        <f>(E55*F55)/G55</f>
        <v>0</v>
      </c>
      <c r="I55" s="81"/>
    </row>
    <row r="56" spans="1:9" ht="15.75">
      <c r="A56" s="46">
        <v>2</v>
      </c>
      <c r="B56" s="422" t="s">
        <v>433</v>
      </c>
      <c r="C56" s="423"/>
      <c r="D56" s="57" t="s">
        <v>434</v>
      </c>
      <c r="E56" s="73">
        <v>0</v>
      </c>
      <c r="F56" s="170">
        <v>410150.85714285716</v>
      </c>
      <c r="G56" s="73">
        <v>1</v>
      </c>
      <c r="H56" s="6">
        <f t="shared" ref="H56:H57" si="3">(E56*F56)/G56</f>
        <v>0</v>
      </c>
      <c r="I56" s="81"/>
    </row>
    <row r="57" spans="1:9" ht="15.75">
      <c r="A57" s="50">
        <v>3</v>
      </c>
      <c r="B57" s="424" t="s">
        <v>435</v>
      </c>
      <c r="C57" s="425"/>
      <c r="D57" s="58" t="s">
        <v>434</v>
      </c>
      <c r="E57" s="73">
        <v>0</v>
      </c>
      <c r="F57" s="170">
        <v>500000</v>
      </c>
      <c r="G57" s="73">
        <v>800</v>
      </c>
      <c r="H57" s="6">
        <f t="shared" si="3"/>
        <v>0</v>
      </c>
      <c r="I57" s="81"/>
    </row>
    <row r="58" spans="1:9" ht="15.75">
      <c r="A58" s="45" t="s">
        <v>436</v>
      </c>
      <c r="B58" s="9"/>
      <c r="C58" s="38"/>
      <c r="D58" s="38"/>
      <c r="E58" s="38"/>
      <c r="F58" s="9"/>
      <c r="G58" s="9"/>
      <c r="H58" s="175">
        <f>SUM(H55:H57)</f>
        <v>0</v>
      </c>
      <c r="I58" s="79"/>
    </row>
    <row r="59" spans="1:9">
      <c r="A59" s="59"/>
      <c r="B59" s="9"/>
      <c r="C59" s="9"/>
      <c r="D59" s="9"/>
      <c r="E59" s="38"/>
      <c r="F59" s="9"/>
      <c r="G59" s="9"/>
      <c r="H59" s="10"/>
      <c r="I59" s="79"/>
    </row>
    <row r="60" spans="1:9" ht="15.75">
      <c r="A60" s="428" t="s">
        <v>9</v>
      </c>
      <c r="B60" s="429"/>
      <c r="C60" s="60"/>
      <c r="D60" s="61"/>
      <c r="E60" s="62"/>
      <c r="F60" s="63"/>
      <c r="G60" s="64"/>
      <c r="H60" s="10"/>
      <c r="I60" s="79"/>
    </row>
    <row r="61" spans="1:9" ht="15.75">
      <c r="A61" s="40" t="s">
        <v>385</v>
      </c>
      <c r="B61" s="430" t="s">
        <v>386</v>
      </c>
      <c r="C61" s="431"/>
      <c r="D61" s="55" t="s">
        <v>86</v>
      </c>
      <c r="E61" s="55" t="s">
        <v>390</v>
      </c>
      <c r="F61" s="55" t="s">
        <v>431</v>
      </c>
      <c r="G61" s="55" t="s">
        <v>430</v>
      </c>
      <c r="H61" s="33" t="s">
        <v>393</v>
      </c>
      <c r="I61" s="79"/>
    </row>
    <row r="62" spans="1:9" ht="15.75">
      <c r="A62" s="46">
        <v>1</v>
      </c>
      <c r="B62" s="422" t="s">
        <v>437</v>
      </c>
      <c r="C62" s="423"/>
      <c r="D62" s="73">
        <v>0</v>
      </c>
      <c r="E62" s="47" t="s">
        <v>423</v>
      </c>
      <c r="F62" s="73">
        <v>800</v>
      </c>
      <c r="G62" s="170">
        <v>70000</v>
      </c>
      <c r="H62" s="6">
        <f>(D62*G62)/F62</f>
        <v>0</v>
      </c>
      <c r="I62" s="79"/>
    </row>
    <row r="63" spans="1:9" ht="15.75">
      <c r="A63" s="46">
        <v>2</v>
      </c>
      <c r="B63" s="422" t="s">
        <v>438</v>
      </c>
      <c r="C63" s="423"/>
      <c r="D63" s="73">
        <v>0</v>
      </c>
      <c r="E63" s="47" t="s">
        <v>423</v>
      </c>
      <c r="F63" s="73">
        <v>13</v>
      </c>
      <c r="G63" s="170">
        <v>45000</v>
      </c>
      <c r="H63" s="6">
        <f t="shared" ref="H63:H64" si="4">(D63*G63)/F63</f>
        <v>0</v>
      </c>
      <c r="I63" s="79"/>
    </row>
    <row r="64" spans="1:9" ht="15.75">
      <c r="A64" s="50">
        <v>3</v>
      </c>
      <c r="B64" s="424" t="s">
        <v>439</v>
      </c>
      <c r="C64" s="425"/>
      <c r="D64" s="73">
        <v>0</v>
      </c>
      <c r="E64" s="51" t="s">
        <v>423</v>
      </c>
      <c r="F64" s="73">
        <v>13</v>
      </c>
      <c r="G64" s="170">
        <v>20000</v>
      </c>
      <c r="H64" s="6">
        <f t="shared" si="4"/>
        <v>0</v>
      </c>
      <c r="I64" s="79"/>
    </row>
    <row r="65" spans="1:9" ht="15.75">
      <c r="A65" s="45" t="s">
        <v>440</v>
      </c>
      <c r="B65" s="9"/>
      <c r="C65" s="38"/>
      <c r="D65" s="54"/>
      <c r="E65" s="54"/>
      <c r="F65" s="54"/>
      <c r="G65" s="54"/>
      <c r="H65" s="175">
        <f>SUM(H62:H64)</f>
        <v>0</v>
      </c>
      <c r="I65" s="79"/>
    </row>
    <row r="66" spans="1:9">
      <c r="A66" s="59"/>
      <c r="B66" s="9"/>
      <c r="C66" s="9"/>
      <c r="D66" s="9"/>
      <c r="E66" s="65"/>
      <c r="F66" s="9"/>
      <c r="G66" s="9"/>
      <c r="H66" s="10"/>
      <c r="I66" s="79"/>
    </row>
    <row r="67" spans="1:9" ht="15.75">
      <c r="A67" s="66" t="s">
        <v>441</v>
      </c>
      <c r="B67" s="9"/>
      <c r="C67" s="9"/>
      <c r="D67" s="9"/>
      <c r="E67" s="9"/>
      <c r="F67" s="9"/>
      <c r="G67" s="9"/>
      <c r="H67" s="178">
        <f>SUM(H65,H58,H51,H34,H17)</f>
        <v>510883.74827699596</v>
      </c>
      <c r="I67" s="79"/>
    </row>
    <row r="68" spans="1:9">
      <c r="A68" s="8"/>
      <c r="B68" s="9"/>
      <c r="C68" s="9"/>
      <c r="D68" s="9"/>
      <c r="E68" s="9"/>
      <c r="F68" s="9"/>
      <c r="G68" s="9"/>
      <c r="H68" s="10"/>
      <c r="I68" s="79"/>
    </row>
    <row r="69" spans="1:9" ht="15.75">
      <c r="A69" s="67" t="s">
        <v>442</v>
      </c>
      <c r="B69" s="25"/>
      <c r="C69" s="68">
        <v>0</v>
      </c>
      <c r="D69" s="25"/>
      <c r="E69" s="25"/>
      <c r="F69" s="25"/>
      <c r="G69" s="25"/>
      <c r="H69" s="69">
        <v>0</v>
      </c>
      <c r="I69" s="79"/>
    </row>
    <row r="70" spans="1:9" ht="15.75">
      <c r="A70" s="70" t="s">
        <v>443</v>
      </c>
      <c r="B70" s="28"/>
      <c r="C70" s="71">
        <v>0</v>
      </c>
      <c r="D70" s="28"/>
      <c r="E70" s="28"/>
      <c r="F70" s="28"/>
      <c r="G70" s="28"/>
      <c r="H70" s="72">
        <v>0</v>
      </c>
      <c r="I70" s="79"/>
    </row>
    <row r="71" spans="1:9">
      <c r="A71" s="8"/>
      <c r="B71" s="9"/>
      <c r="C71" s="9"/>
      <c r="D71" s="9"/>
      <c r="E71" s="9"/>
      <c r="F71" s="9"/>
      <c r="G71" s="9"/>
      <c r="H71" s="10"/>
      <c r="I71" s="79"/>
    </row>
    <row r="72" spans="1:9" ht="15.75">
      <c r="A72" s="59" t="s">
        <v>444</v>
      </c>
      <c r="B72" s="9"/>
      <c r="C72" s="9"/>
      <c r="D72" s="9"/>
      <c r="E72" s="9"/>
      <c r="F72" s="9"/>
      <c r="G72" s="9"/>
      <c r="H72" s="39">
        <v>0</v>
      </c>
      <c r="I72" s="79"/>
    </row>
    <row r="73" spans="1:9">
      <c r="A73" s="24"/>
      <c r="B73" s="25"/>
      <c r="C73" s="25"/>
      <c r="D73" s="25"/>
      <c r="E73" s="25"/>
      <c r="F73" s="25"/>
      <c r="G73" s="25"/>
      <c r="H73" s="26"/>
      <c r="I73" s="79"/>
    </row>
    <row r="74" spans="1:9">
      <c r="A74" s="79"/>
      <c r="B74" s="79"/>
      <c r="C74" s="79"/>
      <c r="D74" s="79"/>
      <c r="E74" s="79"/>
      <c r="F74" s="79"/>
      <c r="G74" s="79"/>
      <c r="H74" s="79"/>
      <c r="I74" s="79"/>
    </row>
    <row r="75" spans="1:9">
      <c r="A75" s="3"/>
      <c r="B75" s="79"/>
      <c r="C75" s="79"/>
      <c r="D75" s="79"/>
      <c r="E75" s="79"/>
      <c r="F75" s="79"/>
      <c r="G75" s="79"/>
      <c r="H75" s="2"/>
      <c r="I75" s="79"/>
    </row>
    <row r="76" spans="1:9">
      <c r="A76" s="79"/>
      <c r="B76" s="79"/>
      <c r="C76" s="79"/>
      <c r="D76" s="79"/>
      <c r="E76" s="79"/>
      <c r="F76" s="79"/>
      <c r="G76" s="79"/>
      <c r="H76" s="79"/>
      <c r="I76" s="79"/>
    </row>
  </sheetData>
  <mergeCells count="50">
    <mergeCell ref="B12:D12"/>
    <mergeCell ref="A1:H1"/>
    <mergeCell ref="A2:H2"/>
    <mergeCell ref="B6:G6"/>
    <mergeCell ref="B10:D10"/>
    <mergeCell ref="B11:D11"/>
    <mergeCell ref="B26:C26"/>
    <mergeCell ref="B13:D13"/>
    <mergeCell ref="B14:D14"/>
    <mergeCell ref="B15:D15"/>
    <mergeCell ref="B16:D16"/>
    <mergeCell ref="A19:B19"/>
    <mergeCell ref="B20:C20"/>
    <mergeCell ref="B21:C21"/>
    <mergeCell ref="B22:C22"/>
    <mergeCell ref="B23:C23"/>
    <mergeCell ref="B24:C24"/>
    <mergeCell ref="B25:C25"/>
    <mergeCell ref="B40:C40"/>
    <mergeCell ref="B27:C27"/>
    <mergeCell ref="B28:C28"/>
    <mergeCell ref="B29:C29"/>
    <mergeCell ref="B30:C30"/>
    <mergeCell ref="B31:C31"/>
    <mergeCell ref="B32:C32"/>
    <mergeCell ref="B33:C33"/>
    <mergeCell ref="A36:B36"/>
    <mergeCell ref="B37:C37"/>
    <mergeCell ref="B38:C38"/>
    <mergeCell ref="B39:C39"/>
    <mergeCell ref="B54:C54"/>
    <mergeCell ref="B41:C41"/>
    <mergeCell ref="B42:C42"/>
    <mergeCell ref="B43:C43"/>
    <mergeCell ref="B44:C44"/>
    <mergeCell ref="B45:C45"/>
    <mergeCell ref="B46:C46"/>
    <mergeCell ref="B47:C47"/>
    <mergeCell ref="B48:C48"/>
    <mergeCell ref="B49:C49"/>
    <mergeCell ref="B50:C50"/>
    <mergeCell ref="A53:B53"/>
    <mergeCell ref="B63:C63"/>
    <mergeCell ref="B64:C64"/>
    <mergeCell ref="B55:C55"/>
    <mergeCell ref="B56:C56"/>
    <mergeCell ref="B57:C57"/>
    <mergeCell ref="A60:B60"/>
    <mergeCell ref="B61:C61"/>
    <mergeCell ref="B62:C62"/>
  </mergeCells>
  <conditionalFormatting sqref="B55:B57 B62:B64">
    <cfRule type="expression" dxfId="107" priority="1">
      <formula>H55&gt;0</formula>
    </cfRule>
  </conditionalFormatting>
  <conditionalFormatting sqref="C55:C57 C62:C64">
    <cfRule type="expression" dxfId="106" priority="2">
      <formula>#REF!&gt;0</formula>
    </cfRule>
  </conditionalFormatting>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9">
    <tabColor rgb="FF00B050"/>
  </sheetPr>
  <dimension ref="A1:I74"/>
  <sheetViews>
    <sheetView topLeftCell="A5" workbookViewId="0">
      <selection activeCell="F5" sqref="F5"/>
    </sheetView>
  </sheetViews>
  <sheetFormatPr baseColWidth="10" defaultColWidth="9.140625" defaultRowHeight="15"/>
  <cols>
    <col min="1" max="1" width="22.42578125" customWidth="1"/>
    <col min="2" max="2" width="34.140625" customWidth="1"/>
    <col min="3" max="3" width="16.140625" customWidth="1"/>
    <col min="4" max="4" width="19.140625" customWidth="1"/>
    <col min="5" max="5" width="17.28515625" bestFit="1" customWidth="1"/>
    <col min="6" max="6" width="18.42578125" customWidth="1"/>
    <col min="7" max="7" width="23.7109375" customWidth="1"/>
    <col min="8" max="8" width="21.5703125" customWidth="1"/>
  </cols>
  <sheetData>
    <row r="1" spans="1:9" ht="15.75">
      <c r="A1" s="441" t="s">
        <v>480</v>
      </c>
      <c r="B1" s="442"/>
      <c r="C1" s="442"/>
      <c r="D1" s="442"/>
      <c r="E1" s="442"/>
      <c r="F1" s="442"/>
      <c r="G1" s="442"/>
      <c r="H1" s="443"/>
      <c r="I1" s="79"/>
    </row>
    <row r="2" spans="1:9" ht="15.75">
      <c r="A2" s="444" t="s">
        <v>378</v>
      </c>
      <c r="B2" s="445"/>
      <c r="C2" s="445"/>
      <c r="D2" s="445"/>
      <c r="E2" s="445"/>
      <c r="F2" s="445"/>
      <c r="G2" s="445"/>
      <c r="H2" s="446"/>
      <c r="I2" s="79"/>
    </row>
    <row r="3" spans="1:9">
      <c r="A3" s="8"/>
      <c r="B3" s="9"/>
      <c r="C3" s="9"/>
      <c r="D3" s="9"/>
      <c r="E3" s="9"/>
      <c r="F3" s="9"/>
      <c r="G3" s="9"/>
      <c r="H3" s="10"/>
      <c r="I3" s="79"/>
    </row>
    <row r="4" spans="1:9" ht="15.75">
      <c r="A4" s="11" t="s">
        <v>379</v>
      </c>
      <c r="B4" s="12" t="s">
        <v>45</v>
      </c>
      <c r="C4" s="13"/>
      <c r="D4" s="14"/>
      <c r="E4" s="15" t="s">
        <v>380</v>
      </c>
      <c r="F4" s="340">
        <f>H67</f>
        <v>2476329.5405645748</v>
      </c>
      <c r="G4" s="13" t="s">
        <v>381</v>
      </c>
      <c r="H4" s="17" t="s">
        <v>382</v>
      </c>
      <c r="I4" s="79"/>
    </row>
    <row r="5" spans="1:9" ht="15.75">
      <c r="A5" s="18"/>
      <c r="B5" s="19"/>
      <c r="C5" s="13"/>
      <c r="D5" s="20"/>
      <c r="E5" s="15"/>
      <c r="F5" s="21"/>
      <c r="G5" s="13"/>
      <c r="H5" s="22"/>
      <c r="I5" s="79"/>
    </row>
    <row r="6" spans="1:9" ht="15.75">
      <c r="A6" s="18" t="s">
        <v>383</v>
      </c>
      <c r="B6" s="447" t="str">
        <f>A1</f>
        <v>TENDIDO Y TENSIONADO DE CABLE ECOLOGICO PARA RED MT TRIFASICA 15 KV DISPOSICION HORIZONTAL</v>
      </c>
      <c r="C6" s="447"/>
      <c r="D6" s="447"/>
      <c r="E6" s="447"/>
      <c r="F6" s="447"/>
      <c r="G6" s="448"/>
      <c r="H6" s="23" t="s">
        <v>21</v>
      </c>
      <c r="I6" s="79"/>
    </row>
    <row r="7" spans="1:9">
      <c r="A7" s="24"/>
      <c r="B7" s="25"/>
      <c r="C7" s="25"/>
      <c r="D7" s="25"/>
      <c r="E7" s="25"/>
      <c r="F7" s="25"/>
      <c r="G7" s="25"/>
      <c r="H7" s="26"/>
      <c r="I7" s="79"/>
    </row>
    <row r="8" spans="1:9">
      <c r="A8" s="27"/>
      <c r="B8" s="28"/>
      <c r="C8" s="28"/>
      <c r="D8" s="28"/>
      <c r="E8" s="28"/>
      <c r="F8" s="28"/>
      <c r="G8" s="28"/>
      <c r="H8" s="29"/>
      <c r="I8" s="79"/>
    </row>
    <row r="9" spans="1:9" ht="15.75">
      <c r="A9" s="30" t="s">
        <v>5</v>
      </c>
      <c r="B9" s="9"/>
      <c r="C9" s="9"/>
      <c r="D9" s="9"/>
      <c r="E9" s="9"/>
      <c r="F9" s="9"/>
      <c r="G9" s="9"/>
      <c r="H9" s="10"/>
      <c r="I9" s="79"/>
    </row>
    <row r="10" spans="1:9" ht="15.75">
      <c r="A10" s="31" t="s">
        <v>385</v>
      </c>
      <c r="B10" s="449" t="s">
        <v>386</v>
      </c>
      <c r="C10" s="450"/>
      <c r="D10" s="431"/>
      <c r="E10" s="32" t="s">
        <v>85</v>
      </c>
      <c r="F10" s="32" t="s">
        <v>387</v>
      </c>
      <c r="G10" s="32" t="s">
        <v>86</v>
      </c>
      <c r="H10" s="33" t="s">
        <v>388</v>
      </c>
      <c r="I10" s="80"/>
    </row>
    <row r="11" spans="1:9">
      <c r="A11" s="4"/>
      <c r="B11" s="426"/>
      <c r="C11" s="432"/>
      <c r="D11" s="427"/>
      <c r="E11" s="4"/>
      <c r="F11" s="170"/>
      <c r="G11" s="75"/>
      <c r="H11" s="6">
        <f>F11*G11</f>
        <v>0</v>
      </c>
      <c r="I11" s="79"/>
    </row>
    <row r="12" spans="1:9">
      <c r="A12" s="4"/>
      <c r="B12" s="426"/>
      <c r="C12" s="432"/>
      <c r="D12" s="427"/>
      <c r="E12" s="4"/>
      <c r="F12" s="170"/>
      <c r="G12" s="75"/>
      <c r="H12" s="6">
        <f t="shared" ref="H12:H16" si="0">F12*G12</f>
        <v>0</v>
      </c>
      <c r="I12" s="79"/>
    </row>
    <row r="13" spans="1:9">
      <c r="A13" s="4"/>
      <c r="B13" s="426"/>
      <c r="C13" s="432"/>
      <c r="D13" s="427"/>
      <c r="E13" s="4"/>
      <c r="F13" s="170"/>
      <c r="G13" s="75"/>
      <c r="H13" s="6">
        <f t="shared" si="0"/>
        <v>0</v>
      </c>
      <c r="I13" s="79"/>
    </row>
    <row r="14" spans="1:9">
      <c r="A14" s="4"/>
      <c r="B14" s="433"/>
      <c r="C14" s="434"/>
      <c r="D14" s="435"/>
      <c r="E14" s="4"/>
      <c r="F14" s="170"/>
      <c r="G14" s="75"/>
      <c r="H14" s="6">
        <f t="shared" si="0"/>
        <v>0</v>
      </c>
      <c r="I14" s="79"/>
    </row>
    <row r="15" spans="1:9">
      <c r="A15" s="4"/>
      <c r="B15" s="433"/>
      <c r="C15" s="434"/>
      <c r="D15" s="435"/>
      <c r="E15" s="4"/>
      <c r="F15" s="170"/>
      <c r="G15" s="75"/>
      <c r="H15" s="6">
        <f t="shared" si="0"/>
        <v>0</v>
      </c>
      <c r="I15" s="79"/>
    </row>
    <row r="16" spans="1:9">
      <c r="A16" s="4"/>
      <c r="B16" s="436"/>
      <c r="C16" s="437"/>
      <c r="D16" s="438"/>
      <c r="E16" s="5"/>
      <c r="F16" s="170"/>
      <c r="G16" s="75"/>
      <c r="H16" s="7">
        <f t="shared" si="0"/>
        <v>0</v>
      </c>
      <c r="I16" s="79"/>
    </row>
    <row r="17" spans="1:9" ht="15.75">
      <c r="A17" s="37" t="s">
        <v>389</v>
      </c>
      <c r="B17" s="9"/>
      <c r="C17" s="38"/>
      <c r="D17" s="38"/>
      <c r="E17" s="38"/>
      <c r="F17" s="9"/>
      <c r="G17" s="9"/>
      <c r="H17" s="39">
        <f>SUM(H11:H16)</f>
        <v>0</v>
      </c>
      <c r="I17" s="79"/>
    </row>
    <row r="18" spans="1:9">
      <c r="A18" s="8"/>
      <c r="B18" s="9"/>
      <c r="C18" s="9"/>
      <c r="D18" s="9"/>
      <c r="E18" s="9"/>
      <c r="F18" s="9"/>
      <c r="G18" s="9"/>
      <c r="H18" s="10"/>
      <c r="I18" s="79"/>
    </row>
    <row r="19" spans="1:9" ht="15.75">
      <c r="A19" s="428" t="s">
        <v>6</v>
      </c>
      <c r="B19" s="429"/>
      <c r="C19" s="9"/>
      <c r="D19" s="9"/>
      <c r="E19" s="9"/>
      <c r="F19" s="9"/>
      <c r="G19" s="9"/>
      <c r="H19" s="10"/>
      <c r="I19" s="79"/>
    </row>
    <row r="20" spans="1:9" ht="15.75">
      <c r="A20" s="40" t="s">
        <v>385</v>
      </c>
      <c r="B20" s="430" t="s">
        <v>386</v>
      </c>
      <c r="C20" s="431"/>
      <c r="D20" s="32" t="s">
        <v>86</v>
      </c>
      <c r="E20" s="32" t="s">
        <v>390</v>
      </c>
      <c r="F20" s="32" t="s">
        <v>391</v>
      </c>
      <c r="G20" s="32" t="s">
        <v>392</v>
      </c>
      <c r="H20" s="33" t="s">
        <v>393</v>
      </c>
      <c r="I20" s="79"/>
    </row>
    <row r="21" spans="1:9">
      <c r="A21" s="4"/>
      <c r="B21" s="455" t="s">
        <v>396</v>
      </c>
      <c r="C21" s="435"/>
      <c r="D21" s="73">
        <v>0</v>
      </c>
      <c r="E21" s="4" t="s">
        <v>397</v>
      </c>
      <c r="F21" s="170">
        <v>491293.13130000007</v>
      </c>
      <c r="G21" s="73">
        <v>0.33333333333333331</v>
      </c>
      <c r="H21" s="6">
        <f>(D21*F21)/G21</f>
        <v>0</v>
      </c>
      <c r="I21" s="81"/>
    </row>
    <row r="22" spans="1:9">
      <c r="A22" s="4"/>
      <c r="B22" s="455" t="s">
        <v>398</v>
      </c>
      <c r="C22" s="435"/>
      <c r="D22" s="73">
        <v>0</v>
      </c>
      <c r="E22" s="4" t="s">
        <v>397</v>
      </c>
      <c r="F22" s="170">
        <v>491293.13130000007</v>
      </c>
      <c r="G22" s="73">
        <v>0.33333333333333331</v>
      </c>
      <c r="H22" s="6">
        <f t="shared" ref="H22:H33" si="1">(D22*F22)/G22</f>
        <v>0</v>
      </c>
      <c r="I22" s="81"/>
    </row>
    <row r="23" spans="1:9">
      <c r="A23" s="4"/>
      <c r="B23" s="455" t="s">
        <v>399</v>
      </c>
      <c r="C23" s="435"/>
      <c r="D23" s="73">
        <v>0</v>
      </c>
      <c r="E23" s="4" t="s">
        <v>397</v>
      </c>
      <c r="F23" s="170">
        <v>316179.24959999998</v>
      </c>
      <c r="G23" s="73">
        <v>0.33333333333333331</v>
      </c>
      <c r="H23" s="6">
        <f t="shared" si="1"/>
        <v>0</v>
      </c>
      <c r="I23" s="81"/>
    </row>
    <row r="24" spans="1:9">
      <c r="A24" s="4"/>
      <c r="B24" s="455" t="s">
        <v>400</v>
      </c>
      <c r="C24" s="435"/>
      <c r="D24" s="73">
        <v>0</v>
      </c>
      <c r="E24" s="4" t="s">
        <v>397</v>
      </c>
      <c r="F24" s="170">
        <v>301586.41590000002</v>
      </c>
      <c r="G24" s="73">
        <v>0.33333333333333331</v>
      </c>
      <c r="H24" s="6">
        <f t="shared" si="1"/>
        <v>0</v>
      </c>
      <c r="I24" s="81"/>
    </row>
    <row r="25" spans="1:9">
      <c r="A25" s="4"/>
      <c r="B25" s="455" t="s">
        <v>401</v>
      </c>
      <c r="C25" s="435"/>
      <c r="D25" s="73">
        <v>0</v>
      </c>
      <c r="E25" s="4" t="s">
        <v>397</v>
      </c>
      <c r="F25" s="170">
        <v>257807.9148</v>
      </c>
      <c r="G25" s="73">
        <v>0.33333333333333331</v>
      </c>
      <c r="H25" s="6">
        <f t="shared" si="1"/>
        <v>0</v>
      </c>
      <c r="I25" s="81"/>
    </row>
    <row r="26" spans="1:9">
      <c r="A26" s="4"/>
      <c r="B26" s="455" t="s">
        <v>402</v>
      </c>
      <c r="C26" s="435"/>
      <c r="D26" s="73">
        <v>2</v>
      </c>
      <c r="E26" s="4" t="s">
        <v>397</v>
      </c>
      <c r="F26" s="170">
        <v>199436.62090000001</v>
      </c>
      <c r="G26" s="73">
        <v>0.33333333333333331</v>
      </c>
      <c r="H26" s="6">
        <f t="shared" si="1"/>
        <v>1196619.7254000001</v>
      </c>
      <c r="I26" s="81"/>
    </row>
    <row r="27" spans="1:9">
      <c r="A27" s="4"/>
      <c r="B27" s="455" t="s">
        <v>403</v>
      </c>
      <c r="C27" s="435"/>
      <c r="D27" s="73">
        <v>2</v>
      </c>
      <c r="E27" s="4" t="s">
        <v>397</v>
      </c>
      <c r="F27" s="170">
        <v>81148.381200000018</v>
      </c>
      <c r="G27" s="73">
        <v>0.33333333333333331</v>
      </c>
      <c r="H27" s="6">
        <f t="shared" si="1"/>
        <v>486890.28720000014</v>
      </c>
      <c r="I27" s="81"/>
    </row>
    <row r="28" spans="1:9">
      <c r="A28" s="4"/>
      <c r="B28" s="455" t="s">
        <v>404</v>
      </c>
      <c r="C28" s="435"/>
      <c r="D28" s="73">
        <v>0</v>
      </c>
      <c r="E28" s="4" t="s">
        <v>397</v>
      </c>
      <c r="F28" s="170">
        <v>184843.78719999999</v>
      </c>
      <c r="G28" s="73">
        <v>0.33333333333333331</v>
      </c>
      <c r="H28" s="6">
        <f t="shared" si="1"/>
        <v>0</v>
      </c>
      <c r="I28" s="81"/>
    </row>
    <row r="29" spans="1:9">
      <c r="A29" s="4"/>
      <c r="B29" s="455" t="s">
        <v>405</v>
      </c>
      <c r="C29" s="435"/>
      <c r="D29" s="73">
        <v>0</v>
      </c>
      <c r="E29" s="4" t="s">
        <v>397</v>
      </c>
      <c r="F29" s="170">
        <v>117630.44500000001</v>
      </c>
      <c r="G29" s="73">
        <v>0.33333333333333331</v>
      </c>
      <c r="H29" s="6">
        <f t="shared" si="1"/>
        <v>0</v>
      </c>
      <c r="I29" s="81"/>
    </row>
    <row r="30" spans="1:9">
      <c r="A30" s="4"/>
      <c r="B30" s="455" t="s">
        <v>406</v>
      </c>
      <c r="C30" s="435"/>
      <c r="D30" s="73">
        <v>0</v>
      </c>
      <c r="E30" s="4" t="s">
        <v>397</v>
      </c>
      <c r="F30" s="170">
        <v>184843.78719999999</v>
      </c>
      <c r="G30" s="73">
        <v>0.33333333333333331</v>
      </c>
      <c r="H30" s="6">
        <f t="shared" si="1"/>
        <v>0</v>
      </c>
      <c r="I30" s="81"/>
    </row>
    <row r="31" spans="1:9">
      <c r="A31" s="4"/>
      <c r="B31" s="455" t="s">
        <v>407</v>
      </c>
      <c r="C31" s="435"/>
      <c r="D31" s="73">
        <v>0</v>
      </c>
      <c r="E31" s="4" t="s">
        <v>397</v>
      </c>
      <c r="F31" s="170">
        <v>103037.6522</v>
      </c>
      <c r="G31" s="73">
        <v>0.33333333333333331</v>
      </c>
      <c r="H31" s="6">
        <f t="shared" si="1"/>
        <v>0</v>
      </c>
      <c r="I31" s="81"/>
    </row>
    <row r="32" spans="1:9">
      <c r="A32" s="4"/>
      <c r="B32" s="455" t="s">
        <v>408</v>
      </c>
      <c r="C32" s="435"/>
      <c r="D32" s="73">
        <v>1</v>
      </c>
      <c r="E32" s="4" t="s">
        <v>397</v>
      </c>
      <c r="F32" s="170">
        <v>177547.39079999999</v>
      </c>
      <c r="G32" s="73">
        <v>0.33333333333333331</v>
      </c>
      <c r="H32" s="6">
        <f t="shared" si="1"/>
        <v>532642.17240000004</v>
      </c>
      <c r="I32" s="81"/>
    </row>
    <row r="33" spans="1:9">
      <c r="A33" s="4"/>
      <c r="B33" s="455" t="s">
        <v>409</v>
      </c>
      <c r="C33" s="435"/>
      <c r="D33" s="74">
        <v>0</v>
      </c>
      <c r="E33" s="43" t="s">
        <v>397</v>
      </c>
      <c r="F33" s="170">
        <v>117630.44500000001</v>
      </c>
      <c r="G33" s="73">
        <v>0.33333333333333331</v>
      </c>
      <c r="H33" s="6">
        <f t="shared" si="1"/>
        <v>0</v>
      </c>
      <c r="I33" s="81"/>
    </row>
    <row r="34" spans="1:9" ht="15.75">
      <c r="A34" s="45" t="s">
        <v>410</v>
      </c>
      <c r="B34" s="9"/>
      <c r="C34" s="9"/>
      <c r="D34" s="9"/>
      <c r="E34" s="9"/>
      <c r="F34" s="9"/>
      <c r="G34" s="9"/>
      <c r="H34" s="175">
        <f>SUM(H21:H33)</f>
        <v>2216152.1850000005</v>
      </c>
      <c r="I34" s="79"/>
    </row>
    <row r="35" spans="1:9">
      <c r="A35" s="8"/>
      <c r="B35" s="9"/>
      <c r="C35" s="9"/>
      <c r="D35" s="9"/>
      <c r="E35" s="9"/>
      <c r="F35" s="9"/>
      <c r="G35" s="9"/>
      <c r="H35" s="10"/>
      <c r="I35" s="79"/>
    </row>
    <row r="36" spans="1:9" ht="15.75">
      <c r="A36" s="428" t="s">
        <v>7</v>
      </c>
      <c r="B36" s="429"/>
      <c r="C36" s="9"/>
      <c r="D36" s="9"/>
      <c r="E36" s="9"/>
      <c r="F36" s="9"/>
      <c r="G36" s="9"/>
      <c r="H36" s="10"/>
      <c r="I36" s="79"/>
    </row>
    <row r="37" spans="1:9" ht="15.75">
      <c r="A37" s="40" t="s">
        <v>385</v>
      </c>
      <c r="B37" s="430" t="s">
        <v>386</v>
      </c>
      <c r="C37" s="431"/>
      <c r="D37" s="32" t="s">
        <v>86</v>
      </c>
      <c r="E37" s="32" t="s">
        <v>390</v>
      </c>
      <c r="F37" s="32" t="s">
        <v>411</v>
      </c>
      <c r="G37" s="32" t="s">
        <v>393</v>
      </c>
      <c r="H37" s="33" t="s">
        <v>412</v>
      </c>
      <c r="I37" s="79"/>
    </row>
    <row r="38" spans="1:9" ht="15.75">
      <c r="A38" s="46">
        <v>1</v>
      </c>
      <c r="B38" s="455" t="s">
        <v>413</v>
      </c>
      <c r="C38" s="435"/>
      <c r="D38" s="73">
        <v>1</v>
      </c>
      <c r="E38" s="47" t="s">
        <v>397</v>
      </c>
      <c r="F38" s="73">
        <v>1</v>
      </c>
      <c r="G38" s="170">
        <v>69701.16508838383</v>
      </c>
      <c r="H38" s="6">
        <f>(D38*G38)/F38</f>
        <v>69701.16508838383</v>
      </c>
      <c r="I38" s="81"/>
    </row>
    <row r="39" spans="1:9" ht="15.75">
      <c r="A39" s="46">
        <v>2</v>
      </c>
      <c r="B39" s="455" t="s">
        <v>414</v>
      </c>
      <c r="C39" s="435"/>
      <c r="D39" s="73">
        <v>0</v>
      </c>
      <c r="E39" s="47" t="s">
        <v>397</v>
      </c>
      <c r="F39" s="73">
        <v>30</v>
      </c>
      <c r="G39" s="170">
        <v>2500000</v>
      </c>
      <c r="H39" s="6">
        <f t="shared" ref="H39:H50" si="2">(D39*G39)/F39</f>
        <v>0</v>
      </c>
      <c r="I39" s="81"/>
    </row>
    <row r="40" spans="1:9" ht="15.75">
      <c r="A40" s="46">
        <v>3</v>
      </c>
      <c r="B40" s="455" t="s">
        <v>415</v>
      </c>
      <c r="C40" s="435"/>
      <c r="D40" s="73">
        <v>0</v>
      </c>
      <c r="E40" s="47" t="s">
        <v>397</v>
      </c>
      <c r="F40" s="73">
        <v>0.33333333333333331</v>
      </c>
      <c r="G40" s="170">
        <v>55509.259259259248</v>
      </c>
      <c r="H40" s="6">
        <f t="shared" si="2"/>
        <v>0</v>
      </c>
      <c r="I40" s="81"/>
    </row>
    <row r="41" spans="1:9" ht="15.75">
      <c r="A41" s="46">
        <v>4</v>
      </c>
      <c r="B41" s="455" t="s">
        <v>416</v>
      </c>
      <c r="C41" s="435"/>
      <c r="D41" s="73">
        <v>0</v>
      </c>
      <c r="E41" s="47" t="s">
        <v>397</v>
      </c>
      <c r="F41" s="73">
        <v>13</v>
      </c>
      <c r="G41" s="170">
        <v>1000000</v>
      </c>
      <c r="H41" s="6">
        <f t="shared" si="2"/>
        <v>0</v>
      </c>
      <c r="I41" s="81"/>
    </row>
    <row r="42" spans="1:9" ht="15.75">
      <c r="A42" s="46">
        <v>5</v>
      </c>
      <c r="B42" s="455" t="s">
        <v>417</v>
      </c>
      <c r="C42" s="435"/>
      <c r="D42" s="73">
        <v>0</v>
      </c>
      <c r="E42" s="47" t="s">
        <v>397</v>
      </c>
      <c r="F42" s="73">
        <v>1</v>
      </c>
      <c r="G42" s="170">
        <v>120000</v>
      </c>
      <c r="H42" s="6">
        <f t="shared" si="2"/>
        <v>0</v>
      </c>
      <c r="I42" s="81"/>
    </row>
    <row r="43" spans="1:9" ht="15.75">
      <c r="A43" s="46">
        <v>6</v>
      </c>
      <c r="B43" s="455" t="s">
        <v>418</v>
      </c>
      <c r="C43" s="435"/>
      <c r="D43" s="73">
        <v>0</v>
      </c>
      <c r="E43" s="47" t="s">
        <v>419</v>
      </c>
      <c r="F43" s="73">
        <v>1</v>
      </c>
      <c r="G43" s="170">
        <v>28500</v>
      </c>
      <c r="H43" s="6">
        <f t="shared" si="2"/>
        <v>0</v>
      </c>
      <c r="I43" s="81"/>
    </row>
    <row r="44" spans="1:9" ht="15.75">
      <c r="A44" s="46">
        <v>7</v>
      </c>
      <c r="B44" s="455" t="s">
        <v>420</v>
      </c>
      <c r="C44" s="435"/>
      <c r="D44" s="73">
        <v>0</v>
      </c>
      <c r="E44" s="47" t="s">
        <v>421</v>
      </c>
      <c r="F44" s="73">
        <v>1</v>
      </c>
      <c r="G44" s="170">
        <v>464100</v>
      </c>
      <c r="H44" s="6">
        <f t="shared" si="2"/>
        <v>0</v>
      </c>
      <c r="I44" s="81"/>
    </row>
    <row r="45" spans="1:9" ht="15.75">
      <c r="A45" s="46">
        <v>8</v>
      </c>
      <c r="B45" s="455" t="s">
        <v>422</v>
      </c>
      <c r="C45" s="435"/>
      <c r="D45" s="73">
        <v>1</v>
      </c>
      <c r="E45" s="47" t="s">
        <v>423</v>
      </c>
      <c r="F45" s="73">
        <v>5</v>
      </c>
      <c r="G45" s="170">
        <v>952380.95238095231</v>
      </c>
      <c r="H45" s="6">
        <f t="shared" si="2"/>
        <v>190476.19047619047</v>
      </c>
      <c r="I45" s="81"/>
    </row>
    <row r="46" spans="1:9" ht="15.75">
      <c r="A46" s="46">
        <v>9</v>
      </c>
      <c r="B46" s="455" t="s">
        <v>424</v>
      </c>
      <c r="C46" s="435"/>
      <c r="D46" s="73">
        <v>0</v>
      </c>
      <c r="E46" s="47" t="s">
        <v>423</v>
      </c>
      <c r="F46" s="73">
        <v>20</v>
      </c>
      <c r="G46" s="170">
        <v>2700000</v>
      </c>
      <c r="H46" s="6">
        <f t="shared" si="2"/>
        <v>0</v>
      </c>
      <c r="I46" s="81"/>
    </row>
    <row r="47" spans="1:9" ht="15.75">
      <c r="A47" s="46">
        <v>10</v>
      </c>
      <c r="B47" s="455" t="s">
        <v>425</v>
      </c>
      <c r="C47" s="435"/>
      <c r="D47" s="73">
        <v>0</v>
      </c>
      <c r="E47" s="47" t="s">
        <v>423</v>
      </c>
      <c r="F47" s="73">
        <v>2</v>
      </c>
      <c r="G47" s="170">
        <v>3800000</v>
      </c>
      <c r="H47" s="6">
        <f t="shared" si="2"/>
        <v>0</v>
      </c>
      <c r="I47" s="81"/>
    </row>
    <row r="48" spans="1:9" ht="15.75">
      <c r="A48" s="46">
        <v>11</v>
      </c>
      <c r="B48" s="455" t="s">
        <v>426</v>
      </c>
      <c r="C48" s="435"/>
      <c r="D48" s="73">
        <v>0</v>
      </c>
      <c r="E48" s="47" t="s">
        <v>423</v>
      </c>
      <c r="F48" s="73">
        <v>1</v>
      </c>
      <c r="G48" s="170">
        <v>3200000</v>
      </c>
      <c r="H48" s="6">
        <f t="shared" si="2"/>
        <v>0</v>
      </c>
      <c r="I48" s="81"/>
    </row>
    <row r="49" spans="1:9" ht="15.75">
      <c r="A49" s="46">
        <v>12</v>
      </c>
      <c r="B49" s="455" t="s">
        <v>427</v>
      </c>
      <c r="C49" s="435"/>
      <c r="D49" s="73">
        <v>0</v>
      </c>
      <c r="E49" s="47" t="s">
        <v>423</v>
      </c>
      <c r="F49" s="73">
        <v>2</v>
      </c>
      <c r="G49" s="170">
        <v>2600000</v>
      </c>
      <c r="H49" s="6">
        <f t="shared" si="2"/>
        <v>0</v>
      </c>
      <c r="I49" s="81"/>
    </row>
    <row r="50" spans="1:9" ht="15.75">
      <c r="A50" s="50">
        <v>13</v>
      </c>
      <c r="B50" s="455" t="s">
        <v>428</v>
      </c>
      <c r="C50" s="435"/>
      <c r="D50" s="73">
        <v>0</v>
      </c>
      <c r="E50" s="51" t="s">
        <v>397</v>
      </c>
      <c r="F50" s="73">
        <v>1</v>
      </c>
      <c r="G50" s="170">
        <v>4500000</v>
      </c>
      <c r="H50" s="6">
        <f t="shared" si="2"/>
        <v>0</v>
      </c>
      <c r="I50" s="81"/>
    </row>
    <row r="51" spans="1:9" ht="15.75">
      <c r="A51" s="53" t="s">
        <v>429</v>
      </c>
      <c r="B51" s="9"/>
      <c r="C51" s="38"/>
      <c r="D51" s="38"/>
      <c r="E51" s="38"/>
      <c r="F51" s="9"/>
      <c r="G51" s="9"/>
      <c r="H51" s="175">
        <f>SUM(H38:H50)</f>
        <v>260177.3555645743</v>
      </c>
      <c r="I51" s="81"/>
    </row>
    <row r="52" spans="1:9">
      <c r="A52" s="8"/>
      <c r="B52" s="9"/>
      <c r="C52" s="9"/>
      <c r="D52" s="54"/>
      <c r="E52" s="54"/>
      <c r="F52" s="54"/>
      <c r="G52" s="54"/>
      <c r="H52" s="10"/>
      <c r="I52" s="79"/>
    </row>
    <row r="53" spans="1:9" ht="15.75">
      <c r="A53" s="428" t="s">
        <v>8</v>
      </c>
      <c r="B53" s="429"/>
      <c r="C53" s="9"/>
      <c r="D53" s="54"/>
      <c r="E53" s="54"/>
      <c r="F53" s="54"/>
      <c r="G53" s="54"/>
      <c r="H53" s="10"/>
      <c r="I53" s="79"/>
    </row>
    <row r="54" spans="1:9" ht="15.75">
      <c r="A54" s="40" t="s">
        <v>385</v>
      </c>
      <c r="B54" s="430" t="s">
        <v>386</v>
      </c>
      <c r="C54" s="431"/>
      <c r="D54" s="55" t="s">
        <v>390</v>
      </c>
      <c r="E54" s="55" t="s">
        <v>86</v>
      </c>
      <c r="F54" s="55" t="s">
        <v>430</v>
      </c>
      <c r="G54" s="55" t="s">
        <v>431</v>
      </c>
      <c r="H54" s="33" t="s">
        <v>393</v>
      </c>
      <c r="I54" s="79"/>
    </row>
    <row r="55" spans="1:9" ht="15.75">
      <c r="A55" s="46">
        <v>1</v>
      </c>
      <c r="B55" s="422" t="s">
        <v>432</v>
      </c>
      <c r="C55" s="423"/>
      <c r="D55" s="56" t="s">
        <v>397</v>
      </c>
      <c r="E55" s="73">
        <v>0</v>
      </c>
      <c r="F55" s="170">
        <v>210000</v>
      </c>
      <c r="G55" s="73">
        <v>1</v>
      </c>
      <c r="H55" s="6">
        <f>(E55*F55)/G55</f>
        <v>0</v>
      </c>
      <c r="I55" s="81"/>
    </row>
    <row r="56" spans="1:9" ht="15.75">
      <c r="A56" s="46">
        <v>2</v>
      </c>
      <c r="B56" s="422" t="s">
        <v>433</v>
      </c>
      <c r="C56" s="423"/>
      <c r="D56" s="57" t="s">
        <v>434</v>
      </c>
      <c r="E56" s="73">
        <v>0</v>
      </c>
      <c r="F56" s="170">
        <v>410150.85714285716</v>
      </c>
      <c r="G56" s="73">
        <v>2</v>
      </c>
      <c r="H56" s="6">
        <f t="shared" ref="H56:H57" si="3">(E56*F56)/G56</f>
        <v>0</v>
      </c>
      <c r="I56" s="81"/>
    </row>
    <row r="57" spans="1:9" ht="15.75">
      <c r="A57" s="50">
        <v>3</v>
      </c>
      <c r="B57" s="424" t="s">
        <v>435</v>
      </c>
      <c r="C57" s="425"/>
      <c r="D57" s="58" t="s">
        <v>434</v>
      </c>
      <c r="E57" s="73">
        <v>0</v>
      </c>
      <c r="F57" s="170">
        <v>500000</v>
      </c>
      <c r="G57" s="73">
        <v>0.33333333333333331</v>
      </c>
      <c r="H57" s="6">
        <f t="shared" si="3"/>
        <v>0</v>
      </c>
      <c r="I57" s="81"/>
    </row>
    <row r="58" spans="1:9" ht="15.75">
      <c r="A58" s="45" t="s">
        <v>436</v>
      </c>
      <c r="B58" s="9"/>
      <c r="C58" s="38"/>
      <c r="D58" s="38"/>
      <c r="E58" s="38"/>
      <c r="F58" s="9"/>
      <c r="G58" s="9"/>
      <c r="H58" s="175">
        <f>SUM(H55:H57)</f>
        <v>0</v>
      </c>
      <c r="I58" s="79"/>
    </row>
    <row r="59" spans="1:9">
      <c r="A59" s="59"/>
      <c r="B59" s="9"/>
      <c r="C59" s="9"/>
      <c r="D59" s="9"/>
      <c r="E59" s="38"/>
      <c r="F59" s="9"/>
      <c r="G59" s="9"/>
      <c r="H59" s="10"/>
      <c r="I59" s="79"/>
    </row>
    <row r="60" spans="1:9" ht="15.75">
      <c r="A60" s="428" t="s">
        <v>9</v>
      </c>
      <c r="B60" s="429"/>
      <c r="C60" s="60"/>
      <c r="D60" s="61"/>
      <c r="E60" s="62"/>
      <c r="F60" s="63"/>
      <c r="G60" s="64"/>
      <c r="H60" s="10"/>
      <c r="I60" s="79"/>
    </row>
    <row r="61" spans="1:9" ht="15.75">
      <c r="A61" s="40" t="s">
        <v>385</v>
      </c>
      <c r="B61" s="430" t="s">
        <v>386</v>
      </c>
      <c r="C61" s="431"/>
      <c r="D61" s="55" t="s">
        <v>86</v>
      </c>
      <c r="E61" s="55" t="s">
        <v>390</v>
      </c>
      <c r="F61" s="55" t="s">
        <v>431</v>
      </c>
      <c r="G61" s="55" t="s">
        <v>430</v>
      </c>
      <c r="H61" s="33" t="s">
        <v>393</v>
      </c>
      <c r="I61" s="79"/>
    </row>
    <row r="62" spans="1:9" ht="15.75">
      <c r="A62" s="46">
        <v>1</v>
      </c>
      <c r="B62" s="422" t="s">
        <v>437</v>
      </c>
      <c r="C62" s="423"/>
      <c r="D62" s="73">
        <v>0</v>
      </c>
      <c r="E62" s="47" t="s">
        <v>423</v>
      </c>
      <c r="F62" s="73">
        <v>0.33333333333333331</v>
      </c>
      <c r="G62" s="170">
        <v>70000</v>
      </c>
      <c r="H62" s="6">
        <f>(D62*G62)/F62</f>
        <v>0</v>
      </c>
      <c r="I62" s="79"/>
    </row>
    <row r="63" spans="1:9" ht="15.75">
      <c r="A63" s="46">
        <v>2</v>
      </c>
      <c r="B63" s="422" t="s">
        <v>438</v>
      </c>
      <c r="C63" s="423"/>
      <c r="D63" s="73">
        <v>0</v>
      </c>
      <c r="E63" s="47" t="s">
        <v>423</v>
      </c>
      <c r="F63" s="73">
        <v>13</v>
      </c>
      <c r="G63" s="170">
        <v>45000</v>
      </c>
      <c r="H63" s="6">
        <f t="shared" ref="H63:H64" si="4">(D63*G63)/F63</f>
        <v>0</v>
      </c>
      <c r="I63" s="79"/>
    </row>
    <row r="64" spans="1:9" ht="15.75">
      <c r="A64" s="50">
        <v>3</v>
      </c>
      <c r="B64" s="424" t="s">
        <v>439</v>
      </c>
      <c r="C64" s="425"/>
      <c r="D64" s="73">
        <v>0</v>
      </c>
      <c r="E64" s="51" t="s">
        <v>423</v>
      </c>
      <c r="F64" s="73">
        <v>13</v>
      </c>
      <c r="G64" s="170">
        <v>20000</v>
      </c>
      <c r="H64" s="6">
        <f t="shared" si="4"/>
        <v>0</v>
      </c>
      <c r="I64" s="79"/>
    </row>
    <row r="65" spans="1:9" ht="15.75">
      <c r="A65" s="45" t="s">
        <v>440</v>
      </c>
      <c r="B65" s="9"/>
      <c r="C65" s="38"/>
      <c r="D65" s="54"/>
      <c r="E65" s="54"/>
      <c r="F65" s="54"/>
      <c r="G65" s="54"/>
      <c r="H65" s="175">
        <f>SUM(H62:H64)</f>
        <v>0</v>
      </c>
      <c r="I65" s="79"/>
    </row>
    <row r="66" spans="1:9">
      <c r="A66" s="59"/>
      <c r="B66" s="9"/>
      <c r="C66" s="9"/>
      <c r="D66" s="9"/>
      <c r="E66" s="65"/>
      <c r="F66" s="9"/>
      <c r="G66" s="9"/>
      <c r="H66" s="10"/>
      <c r="I66" s="79"/>
    </row>
    <row r="67" spans="1:9" ht="15.75">
      <c r="A67" s="66" t="s">
        <v>441</v>
      </c>
      <c r="B67" s="9"/>
      <c r="C67" s="9"/>
      <c r="D67" s="9"/>
      <c r="E67" s="9"/>
      <c r="F67" s="9"/>
      <c r="G67" s="9"/>
      <c r="H67" s="175">
        <f>SUM(H65,H58,H51,H34,H17)</f>
        <v>2476329.5405645748</v>
      </c>
      <c r="I67" s="79"/>
    </row>
    <row r="68" spans="1:9">
      <c r="A68" s="8"/>
      <c r="B68" s="9"/>
      <c r="C68" s="9"/>
      <c r="D68" s="9"/>
      <c r="E68" s="9"/>
      <c r="F68" s="9"/>
      <c r="G68" s="9"/>
      <c r="H68" s="10"/>
      <c r="I68" s="79"/>
    </row>
    <row r="69" spans="1:9" ht="15.75">
      <c r="A69" s="67" t="s">
        <v>442</v>
      </c>
      <c r="B69" s="25"/>
      <c r="C69" s="68">
        <v>0</v>
      </c>
      <c r="D69" s="25"/>
      <c r="E69" s="25"/>
      <c r="F69" s="25"/>
      <c r="G69" s="25"/>
      <c r="H69" s="69">
        <v>0</v>
      </c>
      <c r="I69" s="79"/>
    </row>
    <row r="70" spans="1:9" ht="15.75">
      <c r="A70" s="70" t="s">
        <v>443</v>
      </c>
      <c r="B70" s="28"/>
      <c r="C70" s="71">
        <v>0</v>
      </c>
      <c r="D70" s="28"/>
      <c r="E70" s="28"/>
      <c r="F70" s="28"/>
      <c r="G70" s="28"/>
      <c r="H70" s="72">
        <v>0</v>
      </c>
      <c r="I70" s="79"/>
    </row>
    <row r="71" spans="1:9">
      <c r="A71" s="8"/>
      <c r="B71" s="9"/>
      <c r="C71" s="9"/>
      <c r="D71" s="9"/>
      <c r="E71" s="9"/>
      <c r="F71" s="9"/>
      <c r="G71" s="9"/>
      <c r="H71" s="10"/>
      <c r="I71" s="79"/>
    </row>
    <row r="72" spans="1:9" ht="15.75">
      <c r="A72" s="59" t="s">
        <v>444</v>
      </c>
      <c r="B72" s="9"/>
      <c r="C72" s="9"/>
      <c r="D72" s="9"/>
      <c r="E72" s="9"/>
      <c r="F72" s="9"/>
      <c r="G72" s="9"/>
      <c r="H72" s="39">
        <v>0</v>
      </c>
      <c r="I72" s="79"/>
    </row>
    <row r="73" spans="1:9">
      <c r="A73" s="24"/>
      <c r="B73" s="25"/>
      <c r="C73" s="25"/>
      <c r="D73" s="25"/>
      <c r="E73" s="25"/>
      <c r="F73" s="25"/>
      <c r="G73" s="25"/>
      <c r="H73" s="26"/>
      <c r="I73" s="79"/>
    </row>
    <row r="74" spans="1:9">
      <c r="A74" s="79"/>
      <c r="B74" s="79"/>
      <c r="C74" s="79"/>
      <c r="D74" s="79"/>
      <c r="E74" s="79"/>
      <c r="F74" s="79"/>
      <c r="G74" s="79"/>
      <c r="H74" s="79"/>
      <c r="I74" s="79"/>
    </row>
  </sheetData>
  <mergeCells count="50">
    <mergeCell ref="B12:D12"/>
    <mergeCell ref="A1:H1"/>
    <mergeCell ref="A2:H2"/>
    <mergeCell ref="B6:G6"/>
    <mergeCell ref="B10:D10"/>
    <mergeCell ref="B11:D11"/>
    <mergeCell ref="B26:C26"/>
    <mergeCell ref="B13:D13"/>
    <mergeCell ref="B14:D14"/>
    <mergeCell ref="B15:D15"/>
    <mergeCell ref="B16:D16"/>
    <mergeCell ref="A19:B19"/>
    <mergeCell ref="B20:C20"/>
    <mergeCell ref="B21:C21"/>
    <mergeCell ref="B22:C22"/>
    <mergeCell ref="B23:C23"/>
    <mergeCell ref="B24:C24"/>
    <mergeCell ref="B25:C25"/>
    <mergeCell ref="B40:C40"/>
    <mergeCell ref="B27:C27"/>
    <mergeCell ref="B28:C28"/>
    <mergeCell ref="B29:C29"/>
    <mergeCell ref="B30:C30"/>
    <mergeCell ref="B31:C31"/>
    <mergeCell ref="B32:C32"/>
    <mergeCell ref="B33:C33"/>
    <mergeCell ref="A36:B36"/>
    <mergeCell ref="B37:C37"/>
    <mergeCell ref="B38:C38"/>
    <mergeCell ref="B39:C39"/>
    <mergeCell ref="B54:C54"/>
    <mergeCell ref="B41:C41"/>
    <mergeCell ref="B42:C42"/>
    <mergeCell ref="B43:C43"/>
    <mergeCell ref="B44:C44"/>
    <mergeCell ref="B45:C45"/>
    <mergeCell ref="B46:C46"/>
    <mergeCell ref="B47:C47"/>
    <mergeCell ref="B48:C48"/>
    <mergeCell ref="B49:C49"/>
    <mergeCell ref="B50:C50"/>
    <mergeCell ref="A53:B53"/>
    <mergeCell ref="B63:C63"/>
    <mergeCell ref="B64:C64"/>
    <mergeCell ref="B55:C55"/>
    <mergeCell ref="B56:C56"/>
    <mergeCell ref="B57:C57"/>
    <mergeCell ref="A60:B60"/>
    <mergeCell ref="B61:C61"/>
    <mergeCell ref="B62:C62"/>
  </mergeCells>
  <conditionalFormatting sqref="B55:B57 B62:B64">
    <cfRule type="expression" dxfId="105" priority="1">
      <formula>H55&gt;0</formula>
    </cfRule>
  </conditionalFormatting>
  <conditionalFormatting sqref="C55:C57 C62:C64">
    <cfRule type="expression" dxfId="104" priority="2">
      <formula>#REF!&gt;0</formula>
    </cfRule>
  </conditionalFormatting>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1">
    <tabColor rgb="FF00B050"/>
  </sheetPr>
  <dimension ref="A1:I74"/>
  <sheetViews>
    <sheetView topLeftCell="A28" workbookViewId="0">
      <selection activeCell="K44" sqref="K44"/>
    </sheetView>
  </sheetViews>
  <sheetFormatPr baseColWidth="10" defaultColWidth="9.140625" defaultRowHeight="15"/>
  <cols>
    <col min="1" max="1" width="22.42578125" customWidth="1"/>
    <col min="2" max="2" width="34.140625" customWidth="1"/>
    <col min="3" max="3" width="16.140625" customWidth="1"/>
    <col min="4" max="4" width="19.140625" customWidth="1"/>
    <col min="5" max="5" width="17.28515625" bestFit="1" customWidth="1"/>
    <col min="6" max="6" width="18.42578125" customWidth="1"/>
    <col min="7" max="7" width="23.7109375" customWidth="1"/>
    <col min="8" max="8" width="21.5703125" customWidth="1"/>
  </cols>
  <sheetData>
    <row r="1" spans="1:9" ht="15.75">
      <c r="A1" s="441" t="s">
        <v>481</v>
      </c>
      <c r="B1" s="442"/>
      <c r="C1" s="442"/>
      <c r="D1" s="442"/>
      <c r="E1" s="442"/>
      <c r="F1" s="442"/>
      <c r="G1" s="442"/>
      <c r="H1" s="443"/>
      <c r="I1" s="79"/>
    </row>
    <row r="2" spans="1:9" ht="15.75">
      <c r="A2" s="444" t="s">
        <v>378</v>
      </c>
      <c r="B2" s="445"/>
      <c r="C2" s="445"/>
      <c r="D2" s="445"/>
      <c r="E2" s="445"/>
      <c r="F2" s="445"/>
      <c r="G2" s="445"/>
      <c r="H2" s="446"/>
      <c r="I2" s="79"/>
    </row>
    <row r="3" spans="1:9">
      <c r="A3" s="8"/>
      <c r="B3" s="9"/>
      <c r="C3" s="9"/>
      <c r="D3" s="9"/>
      <c r="E3" s="9"/>
      <c r="F3" s="9"/>
      <c r="G3" s="9"/>
      <c r="H3" s="10"/>
      <c r="I3" s="79"/>
    </row>
    <row r="4" spans="1:9" ht="15.75">
      <c r="A4" s="11" t="s">
        <v>379</v>
      </c>
      <c r="B4" s="12" t="s">
        <v>46</v>
      </c>
      <c r="C4" s="13" t="s">
        <v>482</v>
      </c>
      <c r="D4" s="14"/>
      <c r="E4" s="15" t="s">
        <v>380</v>
      </c>
      <c r="F4" s="16">
        <f>H67</f>
        <v>37500.918940000003</v>
      </c>
      <c r="G4" s="13" t="s">
        <v>381</v>
      </c>
      <c r="H4" s="17" t="s">
        <v>382</v>
      </c>
      <c r="I4" s="79"/>
    </row>
    <row r="5" spans="1:9" ht="15.75">
      <c r="A5" s="18"/>
      <c r="B5" s="19"/>
      <c r="C5" s="13"/>
      <c r="D5" s="20"/>
      <c r="E5" s="15"/>
      <c r="F5" s="21"/>
      <c r="G5" s="13"/>
      <c r="H5" s="22"/>
      <c r="I5" s="79"/>
    </row>
    <row r="6" spans="1:9" ht="15.75">
      <c r="A6" s="18" t="s">
        <v>383</v>
      </c>
      <c r="B6" s="447" t="str">
        <f>A1</f>
        <v>INSTALACIÓN DE DEFENSA METALICA - ABATIMIENTO N2</v>
      </c>
      <c r="C6" s="447"/>
      <c r="D6" s="447"/>
      <c r="E6" s="447"/>
      <c r="F6" s="447"/>
      <c r="G6" s="448"/>
      <c r="H6" s="23" t="s">
        <v>138</v>
      </c>
      <c r="I6" s="79"/>
    </row>
    <row r="7" spans="1:9">
      <c r="A7" s="24"/>
      <c r="B7" s="25"/>
      <c r="C7" s="25"/>
      <c r="D7" s="25"/>
      <c r="E7" s="25"/>
      <c r="F7" s="25"/>
      <c r="G7" s="25"/>
      <c r="H7" s="26"/>
      <c r="I7" s="79"/>
    </row>
    <row r="8" spans="1:9">
      <c r="A8" s="27"/>
      <c r="B8" s="28"/>
      <c r="C8" s="28"/>
      <c r="D8" s="28"/>
      <c r="E8" s="28"/>
      <c r="F8" s="28"/>
      <c r="G8" s="28"/>
      <c r="H8" s="29"/>
      <c r="I8" s="79"/>
    </row>
    <row r="9" spans="1:9" ht="15.75">
      <c r="A9" s="30" t="s">
        <v>5</v>
      </c>
      <c r="B9" s="9"/>
      <c r="C9" s="9"/>
      <c r="D9" s="9"/>
      <c r="E9" s="9"/>
      <c r="F9" s="9"/>
      <c r="G9" s="9"/>
      <c r="H9" s="10"/>
      <c r="I9" s="79"/>
    </row>
    <row r="10" spans="1:9" ht="18" customHeight="1">
      <c r="A10" s="31" t="s">
        <v>385</v>
      </c>
      <c r="B10" s="474" t="s">
        <v>386</v>
      </c>
      <c r="C10" s="475"/>
      <c r="D10" s="476"/>
      <c r="E10" s="131" t="s">
        <v>85</v>
      </c>
      <c r="F10" s="131" t="s">
        <v>387</v>
      </c>
      <c r="G10" s="131" t="s">
        <v>86</v>
      </c>
      <c r="H10" s="33" t="s">
        <v>388</v>
      </c>
      <c r="I10" s="80"/>
    </row>
    <row r="11" spans="1:9">
      <c r="A11" s="132"/>
      <c r="B11" s="433"/>
      <c r="C11" s="434"/>
      <c r="D11" s="435"/>
      <c r="E11" s="6"/>
      <c r="F11" s="170"/>
      <c r="G11" s="73"/>
      <c r="H11" s="6">
        <f t="shared" ref="H11:H13" si="0">F11*G11</f>
        <v>0</v>
      </c>
      <c r="I11" s="79"/>
    </row>
    <row r="12" spans="1:9">
      <c r="A12" s="132"/>
      <c r="B12" s="473"/>
      <c r="C12" s="473"/>
      <c r="D12" s="473"/>
      <c r="E12" s="132"/>
      <c r="F12" s="170"/>
      <c r="G12" s="73"/>
      <c r="H12" s="6">
        <f t="shared" si="0"/>
        <v>0</v>
      </c>
      <c r="I12" s="79"/>
    </row>
    <row r="13" spans="1:9">
      <c r="A13" s="132"/>
      <c r="B13" s="473"/>
      <c r="C13" s="473"/>
      <c r="D13" s="473"/>
      <c r="E13" s="132"/>
      <c r="F13" s="170"/>
      <c r="G13" s="73"/>
      <c r="H13" s="6">
        <f t="shared" si="0"/>
        <v>0</v>
      </c>
      <c r="I13" s="79"/>
    </row>
    <row r="14" spans="1:9">
      <c r="A14" s="132"/>
      <c r="B14" s="473"/>
      <c r="C14" s="473"/>
      <c r="D14" s="473"/>
      <c r="E14" s="132"/>
      <c r="F14" s="170"/>
      <c r="G14" s="73"/>
      <c r="H14" s="6">
        <f t="shared" ref="H14:H16" si="1">F14*G14</f>
        <v>0</v>
      </c>
      <c r="I14" s="79"/>
    </row>
    <row r="15" spans="1:9">
      <c r="A15" s="132"/>
      <c r="B15" s="433"/>
      <c r="C15" s="434"/>
      <c r="D15" s="435"/>
      <c r="E15" s="4"/>
      <c r="F15" s="170"/>
      <c r="G15" s="73"/>
      <c r="H15" s="6">
        <f t="shared" si="1"/>
        <v>0</v>
      </c>
      <c r="I15" s="79"/>
    </row>
    <row r="16" spans="1:9">
      <c r="A16" s="132"/>
      <c r="B16" s="436"/>
      <c r="C16" s="437"/>
      <c r="D16" s="438"/>
      <c r="E16" s="5"/>
      <c r="F16" s="170"/>
      <c r="G16" s="73"/>
      <c r="H16" s="7">
        <f t="shared" si="1"/>
        <v>0</v>
      </c>
      <c r="I16" s="79"/>
    </row>
    <row r="17" spans="1:9" ht="15.75">
      <c r="A17" s="37" t="s">
        <v>389</v>
      </c>
      <c r="B17" s="9"/>
      <c r="C17" s="38"/>
      <c r="D17" s="38"/>
      <c r="E17" s="38"/>
      <c r="F17" s="9"/>
      <c r="G17" s="9"/>
      <c r="H17" s="39">
        <f>SUM(H11:H16)</f>
        <v>0</v>
      </c>
      <c r="I17" s="79"/>
    </row>
    <row r="18" spans="1:9">
      <c r="A18" s="8"/>
      <c r="B18" s="9"/>
      <c r="C18" s="9"/>
      <c r="D18" s="9"/>
      <c r="E18" s="9"/>
      <c r="F18" s="9"/>
      <c r="G18" s="9"/>
      <c r="H18" s="10"/>
      <c r="I18" s="79"/>
    </row>
    <row r="19" spans="1:9" ht="15.75">
      <c r="A19" s="428" t="s">
        <v>6</v>
      </c>
      <c r="B19" s="429"/>
      <c r="C19" s="9"/>
      <c r="D19" s="9"/>
      <c r="E19" s="9"/>
      <c r="F19" s="9"/>
      <c r="G19" s="9"/>
      <c r="H19" s="10"/>
      <c r="I19" s="79"/>
    </row>
    <row r="20" spans="1:9" ht="15.75">
      <c r="A20" s="40" t="s">
        <v>385</v>
      </c>
      <c r="B20" s="430" t="s">
        <v>386</v>
      </c>
      <c r="C20" s="431"/>
      <c r="D20" s="32" t="s">
        <v>86</v>
      </c>
      <c r="E20" s="32" t="s">
        <v>390</v>
      </c>
      <c r="F20" s="32" t="s">
        <v>483</v>
      </c>
      <c r="G20" s="32" t="s">
        <v>392</v>
      </c>
      <c r="H20" s="33" t="s">
        <v>393</v>
      </c>
      <c r="I20" s="79"/>
    </row>
    <row r="21" spans="1:9">
      <c r="A21" s="4"/>
      <c r="B21" s="477" t="s">
        <v>396</v>
      </c>
      <c r="C21" s="478"/>
      <c r="D21" s="73">
        <v>0</v>
      </c>
      <c r="E21" s="4" t="s">
        <v>397</v>
      </c>
      <c r="F21" s="170">
        <v>491293.13130000007</v>
      </c>
      <c r="G21" s="73">
        <v>20</v>
      </c>
      <c r="H21" s="42">
        <f>(D21*F21)/G21</f>
        <v>0</v>
      </c>
      <c r="I21" s="81"/>
    </row>
    <row r="22" spans="1:9">
      <c r="A22" s="4"/>
      <c r="B22" s="477" t="s">
        <v>398</v>
      </c>
      <c r="C22" s="478"/>
      <c r="D22" s="73">
        <v>0</v>
      </c>
      <c r="E22" s="4" t="s">
        <v>397</v>
      </c>
      <c r="F22" s="170">
        <v>491293.13130000007</v>
      </c>
      <c r="G22" s="73">
        <v>20</v>
      </c>
      <c r="H22" s="42">
        <f t="shared" ref="H22:H33" si="2">(D22*F22)/G22</f>
        <v>0</v>
      </c>
      <c r="I22" s="81"/>
    </row>
    <row r="23" spans="1:9">
      <c r="A23" s="4"/>
      <c r="B23" s="477" t="s">
        <v>399</v>
      </c>
      <c r="C23" s="478"/>
      <c r="D23" s="73">
        <v>0</v>
      </c>
      <c r="E23" s="4" t="s">
        <v>397</v>
      </c>
      <c r="F23" s="170">
        <v>316179.24959999998</v>
      </c>
      <c r="G23" s="73">
        <v>8.3333333333333329E-2</v>
      </c>
      <c r="H23" s="42">
        <f t="shared" si="2"/>
        <v>0</v>
      </c>
      <c r="I23" s="81"/>
    </row>
    <row r="24" spans="1:9">
      <c r="A24" s="4"/>
      <c r="B24" s="477" t="s">
        <v>400</v>
      </c>
      <c r="C24" s="478"/>
      <c r="D24" s="73">
        <v>0</v>
      </c>
      <c r="E24" s="4" t="s">
        <v>397</v>
      </c>
      <c r="F24" s="170">
        <v>301586.41590000002</v>
      </c>
      <c r="G24" s="73">
        <v>6.6666666666666666E-2</v>
      </c>
      <c r="H24" s="42">
        <f t="shared" si="2"/>
        <v>0</v>
      </c>
      <c r="I24" s="81"/>
    </row>
    <row r="25" spans="1:9">
      <c r="A25" s="4"/>
      <c r="B25" s="477" t="s">
        <v>401</v>
      </c>
      <c r="C25" s="478"/>
      <c r="D25" s="73">
        <v>0</v>
      </c>
      <c r="E25" s="4" t="s">
        <v>397</v>
      </c>
      <c r="F25" s="170">
        <v>257807.9148</v>
      </c>
      <c r="G25" s="73">
        <v>0.1</v>
      </c>
      <c r="H25" s="42">
        <f t="shared" si="2"/>
        <v>0</v>
      </c>
      <c r="I25" s="81"/>
    </row>
    <row r="26" spans="1:9">
      <c r="A26" s="4"/>
      <c r="B26" s="477" t="s">
        <v>402</v>
      </c>
      <c r="C26" s="478"/>
      <c r="D26" s="73">
        <v>0</v>
      </c>
      <c r="E26" s="133" t="s">
        <v>397</v>
      </c>
      <c r="F26" s="170">
        <v>199436.62090000001</v>
      </c>
      <c r="G26" s="73">
        <v>20</v>
      </c>
      <c r="H26" s="42">
        <f t="shared" si="2"/>
        <v>0</v>
      </c>
      <c r="I26" s="81"/>
    </row>
    <row r="27" spans="1:9">
      <c r="A27" s="4"/>
      <c r="B27" s="477" t="s">
        <v>403</v>
      </c>
      <c r="C27" s="478"/>
      <c r="D27" s="73">
        <v>0</v>
      </c>
      <c r="E27" s="133" t="s">
        <v>397</v>
      </c>
      <c r="F27" s="170">
        <v>81148.381200000018</v>
      </c>
      <c r="G27" s="73">
        <v>20</v>
      </c>
      <c r="H27" s="42">
        <f t="shared" si="2"/>
        <v>0</v>
      </c>
      <c r="I27" s="81"/>
    </row>
    <row r="28" spans="1:9">
      <c r="A28" s="4"/>
      <c r="B28" s="477" t="s">
        <v>404</v>
      </c>
      <c r="C28" s="478"/>
      <c r="D28" s="73">
        <v>1</v>
      </c>
      <c r="E28" s="133" t="s">
        <v>397</v>
      </c>
      <c r="F28" s="170">
        <v>184843.78719999999</v>
      </c>
      <c r="G28" s="73">
        <v>20</v>
      </c>
      <c r="H28" s="42">
        <f t="shared" si="2"/>
        <v>9242.1893600000003</v>
      </c>
      <c r="I28" s="81"/>
    </row>
    <row r="29" spans="1:9">
      <c r="A29" s="4"/>
      <c r="B29" s="477" t="s">
        <v>405</v>
      </c>
      <c r="C29" s="478"/>
      <c r="D29" s="73">
        <v>0</v>
      </c>
      <c r="E29" s="133" t="s">
        <v>397</v>
      </c>
      <c r="F29" s="170">
        <v>117630.44500000001</v>
      </c>
      <c r="G29" s="73">
        <v>6.6666666666666666E-2</v>
      </c>
      <c r="H29" s="42">
        <f t="shared" si="2"/>
        <v>0</v>
      </c>
      <c r="I29" s="81"/>
    </row>
    <row r="30" spans="1:9">
      <c r="A30" s="4"/>
      <c r="B30" s="477" t="s">
        <v>406</v>
      </c>
      <c r="C30" s="478"/>
      <c r="D30" s="73">
        <v>1</v>
      </c>
      <c r="E30" s="133" t="s">
        <v>397</v>
      </c>
      <c r="F30" s="170">
        <v>184843.78719999999</v>
      </c>
      <c r="G30" s="73">
        <v>20</v>
      </c>
      <c r="H30" s="42">
        <f t="shared" si="2"/>
        <v>9242.1893600000003</v>
      </c>
      <c r="I30" s="81"/>
    </row>
    <row r="31" spans="1:9">
      <c r="A31" s="4"/>
      <c r="B31" s="477" t="s">
        <v>407</v>
      </c>
      <c r="C31" s="478"/>
      <c r="D31" s="73">
        <v>2</v>
      </c>
      <c r="E31" s="133" t="s">
        <v>397</v>
      </c>
      <c r="F31" s="170">
        <v>103037.6522</v>
      </c>
      <c r="G31" s="73">
        <v>20</v>
      </c>
      <c r="H31" s="42">
        <f t="shared" si="2"/>
        <v>10303.765219999999</v>
      </c>
      <c r="I31" s="81"/>
    </row>
    <row r="32" spans="1:9">
      <c r="A32" s="4"/>
      <c r="B32" s="477" t="s">
        <v>408</v>
      </c>
      <c r="C32" s="478"/>
      <c r="D32" s="73">
        <v>0</v>
      </c>
      <c r="E32" s="133" t="s">
        <v>397</v>
      </c>
      <c r="F32" s="170">
        <v>177547.39079999999</v>
      </c>
      <c r="G32" s="73">
        <v>6.6666666666666666E-2</v>
      </c>
      <c r="H32" s="42">
        <f t="shared" si="2"/>
        <v>0</v>
      </c>
      <c r="I32" s="81"/>
    </row>
    <row r="33" spans="1:9">
      <c r="A33" s="4"/>
      <c r="B33" s="477" t="s">
        <v>409</v>
      </c>
      <c r="C33" s="478"/>
      <c r="D33" s="74">
        <v>0</v>
      </c>
      <c r="E33" s="134" t="s">
        <v>397</v>
      </c>
      <c r="F33" s="170">
        <v>117630.44500000001</v>
      </c>
      <c r="G33" s="73">
        <v>0.05</v>
      </c>
      <c r="H33" s="121">
        <f t="shared" si="2"/>
        <v>0</v>
      </c>
      <c r="I33" s="81"/>
    </row>
    <row r="34" spans="1:9" ht="15.75">
      <c r="A34" s="45" t="s">
        <v>410</v>
      </c>
      <c r="B34" s="9"/>
      <c r="C34" s="9"/>
      <c r="D34" s="9"/>
      <c r="E34" s="9"/>
      <c r="F34" s="9"/>
      <c r="G34" s="9"/>
      <c r="H34" s="39">
        <f>SUM(H21:H33)</f>
        <v>28788.143940000002</v>
      </c>
      <c r="I34" s="79"/>
    </row>
    <row r="35" spans="1:9">
      <c r="A35" s="8"/>
      <c r="B35" s="9"/>
      <c r="C35" s="9"/>
      <c r="D35" s="9"/>
      <c r="E35" s="9"/>
      <c r="F35" s="9"/>
      <c r="G35" s="9"/>
      <c r="H35" s="10"/>
      <c r="I35" s="79"/>
    </row>
    <row r="36" spans="1:9" ht="15.75">
      <c r="A36" s="428" t="s">
        <v>7</v>
      </c>
      <c r="B36" s="429"/>
      <c r="C36" s="9"/>
      <c r="D36" s="9"/>
      <c r="E36" s="9"/>
      <c r="F36" s="9"/>
      <c r="G36" s="9"/>
      <c r="H36" s="10"/>
      <c r="I36" s="79"/>
    </row>
    <row r="37" spans="1:9" ht="15.75">
      <c r="A37" s="40" t="s">
        <v>385</v>
      </c>
      <c r="B37" s="430" t="s">
        <v>386</v>
      </c>
      <c r="C37" s="431"/>
      <c r="D37" s="32" t="s">
        <v>86</v>
      </c>
      <c r="E37" s="32" t="s">
        <v>390</v>
      </c>
      <c r="F37" s="32" t="s">
        <v>411</v>
      </c>
      <c r="G37" s="32" t="s">
        <v>393</v>
      </c>
      <c r="H37" s="33" t="s">
        <v>412</v>
      </c>
      <c r="I37" s="79"/>
    </row>
    <row r="38" spans="1:9" ht="15.75">
      <c r="A38" s="46">
        <v>1</v>
      </c>
      <c r="B38" s="477" t="s">
        <v>413</v>
      </c>
      <c r="C38" s="478"/>
      <c r="D38" s="73">
        <v>1</v>
      </c>
      <c r="E38" s="47" t="s">
        <v>397</v>
      </c>
      <c r="F38" s="73">
        <v>8</v>
      </c>
      <c r="G38" s="170">
        <v>69702.2</v>
      </c>
      <c r="H38" s="49">
        <f>(D38*G38)/F38</f>
        <v>8712.7749999999996</v>
      </c>
      <c r="I38" s="81"/>
    </row>
    <row r="39" spans="1:9" ht="15.75">
      <c r="A39" s="46">
        <v>2</v>
      </c>
      <c r="B39" s="477" t="s">
        <v>414</v>
      </c>
      <c r="C39" s="478"/>
      <c r="D39" s="73">
        <v>0</v>
      </c>
      <c r="E39" s="47" t="s">
        <v>397</v>
      </c>
      <c r="F39" s="73">
        <v>30</v>
      </c>
      <c r="G39" s="170">
        <v>2500000</v>
      </c>
      <c r="H39" s="49">
        <f t="shared" ref="H39:H50" si="3">(D39*G39)/F39</f>
        <v>0</v>
      </c>
      <c r="I39" s="81"/>
    </row>
    <row r="40" spans="1:9" ht="15.75">
      <c r="A40" s="46">
        <v>3</v>
      </c>
      <c r="B40" s="477" t="s">
        <v>415</v>
      </c>
      <c r="C40" s="478"/>
      <c r="D40" s="73">
        <v>0</v>
      </c>
      <c r="E40" s="47" t="s">
        <v>397</v>
      </c>
      <c r="F40" s="73">
        <v>0.33333333333333331</v>
      </c>
      <c r="G40" s="170">
        <v>55509.259259259248</v>
      </c>
      <c r="H40" s="49">
        <f t="shared" si="3"/>
        <v>0</v>
      </c>
      <c r="I40" s="81"/>
    </row>
    <row r="41" spans="1:9" ht="15.75">
      <c r="A41" s="46">
        <v>4</v>
      </c>
      <c r="B41" s="477" t="s">
        <v>416</v>
      </c>
      <c r="C41" s="478"/>
      <c r="D41" s="73">
        <v>0</v>
      </c>
      <c r="E41" s="47" t="s">
        <v>397</v>
      </c>
      <c r="F41" s="73">
        <v>13</v>
      </c>
      <c r="G41" s="170">
        <v>1000000</v>
      </c>
      <c r="H41" s="49">
        <f t="shared" si="3"/>
        <v>0</v>
      </c>
      <c r="I41" s="81"/>
    </row>
    <row r="42" spans="1:9" ht="15.75">
      <c r="A42" s="46">
        <v>5</v>
      </c>
      <c r="B42" s="477" t="s">
        <v>417</v>
      </c>
      <c r="C42" s="478"/>
      <c r="D42" s="73">
        <v>0</v>
      </c>
      <c r="E42" s="47" t="s">
        <v>397</v>
      </c>
      <c r="F42" s="73">
        <v>1</v>
      </c>
      <c r="G42" s="170">
        <v>120000</v>
      </c>
      <c r="H42" s="122">
        <f t="shared" si="3"/>
        <v>0</v>
      </c>
      <c r="I42" s="81"/>
    </row>
    <row r="43" spans="1:9" ht="15.75">
      <c r="A43" s="46">
        <v>6</v>
      </c>
      <c r="B43" s="477" t="s">
        <v>418</v>
      </c>
      <c r="C43" s="478"/>
      <c r="D43" s="73">
        <v>0</v>
      </c>
      <c r="E43" s="47" t="s">
        <v>419</v>
      </c>
      <c r="F43" s="73">
        <v>1</v>
      </c>
      <c r="G43" s="170">
        <v>28500</v>
      </c>
      <c r="H43" s="122">
        <f t="shared" si="3"/>
        <v>0</v>
      </c>
      <c r="I43" s="81"/>
    </row>
    <row r="44" spans="1:9" ht="15.75">
      <c r="A44" s="46">
        <v>7</v>
      </c>
      <c r="B44" s="477" t="s">
        <v>420</v>
      </c>
      <c r="C44" s="478"/>
      <c r="D44" s="73">
        <v>0</v>
      </c>
      <c r="E44" s="47" t="s">
        <v>421</v>
      </c>
      <c r="F44" s="73">
        <v>1</v>
      </c>
      <c r="G44" s="170">
        <v>464100</v>
      </c>
      <c r="H44" s="122">
        <f t="shared" si="3"/>
        <v>0</v>
      </c>
      <c r="I44" s="81"/>
    </row>
    <row r="45" spans="1:9" ht="15.75">
      <c r="A45" s="46">
        <v>8</v>
      </c>
      <c r="B45" s="477" t="s">
        <v>422</v>
      </c>
      <c r="C45" s="478"/>
      <c r="D45" s="73">
        <v>0</v>
      </c>
      <c r="E45" s="47" t="s">
        <v>423</v>
      </c>
      <c r="F45" s="73">
        <v>5</v>
      </c>
      <c r="G45" s="170">
        <v>952380.95238095231</v>
      </c>
      <c r="H45" s="122">
        <f t="shared" si="3"/>
        <v>0</v>
      </c>
      <c r="I45" s="81"/>
    </row>
    <row r="46" spans="1:9" ht="15.75">
      <c r="A46" s="46">
        <v>9</v>
      </c>
      <c r="B46" s="477" t="s">
        <v>424</v>
      </c>
      <c r="C46" s="478"/>
      <c r="D46" s="73">
        <v>0</v>
      </c>
      <c r="E46" s="47" t="s">
        <v>423</v>
      </c>
      <c r="F46" s="73">
        <v>20</v>
      </c>
      <c r="G46" s="170">
        <v>2700000</v>
      </c>
      <c r="H46" s="122">
        <f t="shared" si="3"/>
        <v>0</v>
      </c>
      <c r="I46" s="81"/>
    </row>
    <row r="47" spans="1:9" ht="15.75">
      <c r="A47" s="46">
        <v>10</v>
      </c>
      <c r="B47" s="477" t="s">
        <v>425</v>
      </c>
      <c r="C47" s="478"/>
      <c r="D47" s="73">
        <v>0</v>
      </c>
      <c r="E47" s="47" t="s">
        <v>423</v>
      </c>
      <c r="F47" s="73">
        <v>2</v>
      </c>
      <c r="G47" s="170">
        <v>3800000</v>
      </c>
      <c r="H47" s="122">
        <f t="shared" si="3"/>
        <v>0</v>
      </c>
      <c r="I47" s="81"/>
    </row>
    <row r="48" spans="1:9" ht="15.75">
      <c r="A48" s="46">
        <v>11</v>
      </c>
      <c r="B48" s="477" t="s">
        <v>426</v>
      </c>
      <c r="C48" s="478"/>
      <c r="D48" s="73">
        <v>0</v>
      </c>
      <c r="E48" s="47" t="s">
        <v>423</v>
      </c>
      <c r="F48" s="73">
        <v>1</v>
      </c>
      <c r="G48" s="170">
        <v>3200000</v>
      </c>
      <c r="H48" s="49">
        <f t="shared" si="3"/>
        <v>0</v>
      </c>
      <c r="I48" s="81"/>
    </row>
    <row r="49" spans="1:9" ht="15.75">
      <c r="A49" s="46">
        <v>12</v>
      </c>
      <c r="B49" s="477" t="s">
        <v>427</v>
      </c>
      <c r="C49" s="478"/>
      <c r="D49" s="73">
        <v>0</v>
      </c>
      <c r="E49" s="47" t="s">
        <v>423</v>
      </c>
      <c r="F49" s="73">
        <v>2</v>
      </c>
      <c r="G49" s="170">
        <v>2600000</v>
      </c>
      <c r="H49" s="49">
        <f t="shared" si="3"/>
        <v>0</v>
      </c>
      <c r="I49" s="81"/>
    </row>
    <row r="50" spans="1:9" ht="15.75">
      <c r="A50" s="50">
        <v>13</v>
      </c>
      <c r="B50" s="424" t="s">
        <v>428</v>
      </c>
      <c r="C50" s="425"/>
      <c r="D50" s="73">
        <v>0</v>
      </c>
      <c r="E50" s="51" t="s">
        <v>397</v>
      </c>
      <c r="F50" s="73">
        <v>1</v>
      </c>
      <c r="G50" s="170">
        <v>4500000</v>
      </c>
      <c r="H50" s="123">
        <f t="shared" si="3"/>
        <v>0</v>
      </c>
      <c r="I50" s="81"/>
    </row>
    <row r="51" spans="1:9" ht="15.75">
      <c r="A51" s="53" t="s">
        <v>429</v>
      </c>
      <c r="B51" s="9"/>
      <c r="C51" s="38"/>
      <c r="D51" s="38"/>
      <c r="E51" s="38"/>
      <c r="F51" s="9"/>
      <c r="G51" s="9"/>
      <c r="H51" s="124">
        <f>SUM(H38:H50)</f>
        <v>8712.7749999999996</v>
      </c>
      <c r="I51" s="81"/>
    </row>
    <row r="52" spans="1:9">
      <c r="A52" s="8"/>
      <c r="B52" s="9"/>
      <c r="C52" s="9"/>
      <c r="D52" s="54"/>
      <c r="E52" s="54"/>
      <c r="F52" s="54"/>
      <c r="G52" s="54"/>
      <c r="H52" s="10"/>
      <c r="I52" s="79"/>
    </row>
    <row r="53" spans="1:9" ht="15.75">
      <c r="A53" s="428" t="s">
        <v>8</v>
      </c>
      <c r="B53" s="429"/>
      <c r="C53" s="9"/>
      <c r="D53" s="54"/>
      <c r="E53" s="54"/>
      <c r="F53" s="54"/>
      <c r="G53" s="54"/>
      <c r="H53" s="10"/>
      <c r="I53" s="79"/>
    </row>
    <row r="54" spans="1:9" ht="15.75">
      <c r="A54" s="40" t="s">
        <v>385</v>
      </c>
      <c r="B54" s="430" t="s">
        <v>386</v>
      </c>
      <c r="C54" s="431"/>
      <c r="D54" s="55" t="s">
        <v>390</v>
      </c>
      <c r="E54" s="55" t="s">
        <v>86</v>
      </c>
      <c r="F54" s="55" t="s">
        <v>430</v>
      </c>
      <c r="G54" s="55" t="s">
        <v>431</v>
      </c>
      <c r="H54" s="33" t="s">
        <v>393</v>
      </c>
      <c r="I54" s="79"/>
    </row>
    <row r="55" spans="1:9" ht="15.75">
      <c r="A55" s="46">
        <v>1</v>
      </c>
      <c r="B55" s="422" t="s">
        <v>432</v>
      </c>
      <c r="C55" s="423"/>
      <c r="D55" s="56" t="s">
        <v>397</v>
      </c>
      <c r="E55" s="73">
        <v>0</v>
      </c>
      <c r="F55" s="170">
        <v>210000</v>
      </c>
      <c r="G55" s="73">
        <v>9</v>
      </c>
      <c r="H55" s="42">
        <f>(E55*F55)/G55</f>
        <v>0</v>
      </c>
      <c r="I55" s="81"/>
    </row>
    <row r="56" spans="1:9" ht="15.75">
      <c r="A56" s="46">
        <v>2</v>
      </c>
      <c r="B56" s="422" t="s">
        <v>433</v>
      </c>
      <c r="C56" s="423"/>
      <c r="D56" s="57" t="s">
        <v>434</v>
      </c>
      <c r="E56" s="73">
        <v>0</v>
      </c>
      <c r="F56" s="170">
        <v>410150.85714285716</v>
      </c>
      <c r="G56" s="73">
        <v>2</v>
      </c>
      <c r="H56" s="42">
        <f t="shared" ref="H56:H57" si="4">(E56*F56)/G56</f>
        <v>0</v>
      </c>
      <c r="I56" s="81"/>
    </row>
    <row r="57" spans="1:9" ht="15.75">
      <c r="A57" s="50">
        <v>3</v>
      </c>
      <c r="B57" s="424" t="s">
        <v>435</v>
      </c>
      <c r="C57" s="425"/>
      <c r="D57" s="58" t="s">
        <v>434</v>
      </c>
      <c r="E57" s="73">
        <v>0</v>
      </c>
      <c r="F57" s="170">
        <v>500000</v>
      </c>
      <c r="G57" s="73">
        <v>0.33333333333333331</v>
      </c>
      <c r="H57" s="121">
        <f t="shared" si="4"/>
        <v>0</v>
      </c>
      <c r="I57" s="81"/>
    </row>
    <row r="58" spans="1:9" ht="15.75">
      <c r="A58" s="45" t="s">
        <v>436</v>
      </c>
      <c r="B58" s="9"/>
      <c r="C58" s="38"/>
      <c r="D58" s="38"/>
      <c r="E58" s="38"/>
      <c r="F58" s="9"/>
      <c r="G58" s="9"/>
      <c r="H58" s="39">
        <f>SUM(H55:H57)</f>
        <v>0</v>
      </c>
      <c r="I58" s="79"/>
    </row>
    <row r="59" spans="1:9">
      <c r="A59" s="59"/>
      <c r="B59" s="9"/>
      <c r="C59" s="9"/>
      <c r="D59" s="9"/>
      <c r="E59" s="38"/>
      <c r="F59" s="9"/>
      <c r="G59" s="9"/>
      <c r="H59" s="10"/>
      <c r="I59" s="79"/>
    </row>
    <row r="60" spans="1:9" ht="15.75">
      <c r="A60" s="428" t="s">
        <v>9</v>
      </c>
      <c r="B60" s="429"/>
      <c r="C60" s="60"/>
      <c r="D60" s="61"/>
      <c r="E60" s="62"/>
      <c r="F60" s="63"/>
      <c r="G60" s="64"/>
      <c r="H60" s="10"/>
      <c r="I60" s="79"/>
    </row>
    <row r="61" spans="1:9" ht="15.75">
      <c r="A61" s="40" t="s">
        <v>385</v>
      </c>
      <c r="B61" s="430" t="s">
        <v>386</v>
      </c>
      <c r="C61" s="431"/>
      <c r="D61" s="55" t="s">
        <v>86</v>
      </c>
      <c r="E61" s="55" t="s">
        <v>390</v>
      </c>
      <c r="F61" s="55" t="s">
        <v>431</v>
      </c>
      <c r="G61" s="55" t="s">
        <v>430</v>
      </c>
      <c r="H61" s="33" t="s">
        <v>393</v>
      </c>
      <c r="I61" s="79"/>
    </row>
    <row r="62" spans="1:9" ht="15.75">
      <c r="A62" s="46">
        <v>1</v>
      </c>
      <c r="B62" s="422" t="s">
        <v>437</v>
      </c>
      <c r="C62" s="423"/>
      <c r="D62" s="73">
        <v>0</v>
      </c>
      <c r="E62" s="47" t="s">
        <v>423</v>
      </c>
      <c r="F62" s="73">
        <v>0.33333333333333331</v>
      </c>
      <c r="G62" s="170">
        <v>70000</v>
      </c>
      <c r="H62" s="49">
        <f>(D62*G62)/F62</f>
        <v>0</v>
      </c>
      <c r="I62" s="79"/>
    </row>
    <row r="63" spans="1:9" ht="15.75">
      <c r="A63" s="46">
        <v>2</v>
      </c>
      <c r="B63" s="422" t="s">
        <v>438</v>
      </c>
      <c r="C63" s="423"/>
      <c r="D63" s="73">
        <v>0</v>
      </c>
      <c r="E63" s="47" t="s">
        <v>423</v>
      </c>
      <c r="F63" s="73">
        <v>13</v>
      </c>
      <c r="G63" s="170">
        <v>45000</v>
      </c>
      <c r="H63" s="49">
        <f t="shared" ref="H63:H64" si="5">(D63*G63)/F63</f>
        <v>0</v>
      </c>
      <c r="I63" s="79"/>
    </row>
    <row r="64" spans="1:9" ht="15.75">
      <c r="A64" s="50">
        <v>3</v>
      </c>
      <c r="B64" s="424" t="s">
        <v>439</v>
      </c>
      <c r="C64" s="425"/>
      <c r="D64" s="73">
        <v>0</v>
      </c>
      <c r="E64" s="51" t="s">
        <v>423</v>
      </c>
      <c r="F64" s="73">
        <v>13</v>
      </c>
      <c r="G64" s="170">
        <v>20000</v>
      </c>
      <c r="H64" s="123">
        <f t="shared" si="5"/>
        <v>0</v>
      </c>
      <c r="I64" s="79"/>
    </row>
    <row r="65" spans="1:9" ht="15.75">
      <c r="A65" s="45" t="s">
        <v>440</v>
      </c>
      <c r="B65" s="9"/>
      <c r="C65" s="38"/>
      <c r="D65" s="54"/>
      <c r="E65" s="54"/>
      <c r="F65" s="54"/>
      <c r="G65" s="54"/>
      <c r="H65" s="39">
        <f>SUM(H62:H64)</f>
        <v>0</v>
      </c>
      <c r="I65" s="79"/>
    </row>
    <row r="66" spans="1:9">
      <c r="A66" s="59"/>
      <c r="B66" s="9"/>
      <c r="C66" s="9"/>
      <c r="D66" s="9"/>
      <c r="E66" s="65"/>
      <c r="F66" s="9"/>
      <c r="G66" s="9"/>
      <c r="H66" s="10"/>
      <c r="I66" s="79"/>
    </row>
    <row r="67" spans="1:9" ht="15.75">
      <c r="A67" s="66" t="s">
        <v>441</v>
      </c>
      <c r="B67" s="9"/>
      <c r="C67" s="9"/>
      <c r="D67" s="9"/>
      <c r="E67" s="9"/>
      <c r="F67" s="9"/>
      <c r="G67" s="9"/>
      <c r="H67" s="105">
        <f>SUM(H65,H58,H51,H34,H17)</f>
        <v>37500.918940000003</v>
      </c>
      <c r="I67" s="79"/>
    </row>
    <row r="68" spans="1:9">
      <c r="A68" s="8"/>
      <c r="B68" s="9"/>
      <c r="C68" s="9"/>
      <c r="D68" s="9"/>
      <c r="E68" s="9"/>
      <c r="F68" s="9"/>
      <c r="G68" s="9"/>
      <c r="H68" s="10"/>
      <c r="I68" s="79"/>
    </row>
    <row r="69" spans="1:9" ht="15.75">
      <c r="A69" s="67" t="s">
        <v>442</v>
      </c>
      <c r="B69" s="25"/>
      <c r="C69" s="68">
        <v>0</v>
      </c>
      <c r="D69" s="25"/>
      <c r="E69" s="25"/>
      <c r="F69" s="25"/>
      <c r="G69" s="25"/>
      <c r="H69" s="69">
        <v>0</v>
      </c>
      <c r="I69" s="79"/>
    </row>
    <row r="70" spans="1:9" ht="15.75">
      <c r="A70" s="70" t="s">
        <v>443</v>
      </c>
      <c r="B70" s="28"/>
      <c r="C70" s="71">
        <v>0</v>
      </c>
      <c r="D70" s="28"/>
      <c r="E70" s="28"/>
      <c r="F70" s="28"/>
      <c r="G70" s="28"/>
      <c r="H70" s="72">
        <v>0</v>
      </c>
      <c r="I70" s="79"/>
    </row>
    <row r="71" spans="1:9">
      <c r="A71" s="8"/>
      <c r="B71" s="9"/>
      <c r="C71" s="9"/>
      <c r="D71" s="9"/>
      <c r="E71" s="9"/>
      <c r="F71" s="9"/>
      <c r="G71" s="9"/>
      <c r="H71" s="10"/>
      <c r="I71" s="79"/>
    </row>
    <row r="72" spans="1:9" ht="15.75">
      <c r="A72" s="59" t="s">
        <v>444</v>
      </c>
      <c r="B72" s="9"/>
      <c r="C72" s="9"/>
      <c r="D72" s="9"/>
      <c r="E72" s="9"/>
      <c r="F72" s="9"/>
      <c r="G72" s="9"/>
      <c r="H72" s="39">
        <v>0</v>
      </c>
      <c r="I72" s="79"/>
    </row>
    <row r="73" spans="1:9">
      <c r="A73" s="24"/>
      <c r="B73" s="25"/>
      <c r="C73" s="25"/>
      <c r="D73" s="25"/>
      <c r="E73" s="25"/>
      <c r="F73" s="25"/>
      <c r="G73" s="25"/>
      <c r="H73" s="26"/>
      <c r="I73" s="79"/>
    </row>
    <row r="74" spans="1:9">
      <c r="A74" s="79"/>
      <c r="B74" s="79"/>
      <c r="C74" s="79"/>
      <c r="D74" s="79"/>
      <c r="E74" s="79"/>
      <c r="F74" s="79"/>
      <c r="G74" s="79"/>
      <c r="H74" s="79"/>
      <c r="I74" s="79"/>
    </row>
  </sheetData>
  <mergeCells count="50">
    <mergeCell ref="B63:C63"/>
    <mergeCell ref="B64:C64"/>
    <mergeCell ref="B55:C55"/>
    <mergeCell ref="B56:C56"/>
    <mergeCell ref="B57:C57"/>
    <mergeCell ref="A60:B60"/>
    <mergeCell ref="B61:C61"/>
    <mergeCell ref="B62:C62"/>
    <mergeCell ref="B54:C54"/>
    <mergeCell ref="B41:C41"/>
    <mergeCell ref="B42:C42"/>
    <mergeCell ref="B43:C43"/>
    <mergeCell ref="B44:C44"/>
    <mergeCell ref="B45:C45"/>
    <mergeCell ref="B46:C46"/>
    <mergeCell ref="B47:C47"/>
    <mergeCell ref="B48:C48"/>
    <mergeCell ref="B49:C49"/>
    <mergeCell ref="B50:C50"/>
    <mergeCell ref="A53:B53"/>
    <mergeCell ref="B40:C40"/>
    <mergeCell ref="B27:C27"/>
    <mergeCell ref="B28:C28"/>
    <mergeCell ref="B29:C29"/>
    <mergeCell ref="B30:C30"/>
    <mergeCell ref="B31:C31"/>
    <mergeCell ref="B32:C32"/>
    <mergeCell ref="B33:C33"/>
    <mergeCell ref="A36:B36"/>
    <mergeCell ref="B37:C37"/>
    <mergeCell ref="B38:C38"/>
    <mergeCell ref="B39:C39"/>
    <mergeCell ref="B26:C26"/>
    <mergeCell ref="B13:D13"/>
    <mergeCell ref="B14:D14"/>
    <mergeCell ref="B15:D15"/>
    <mergeCell ref="B16:D16"/>
    <mergeCell ref="A19:B19"/>
    <mergeCell ref="B20:C20"/>
    <mergeCell ref="B21:C21"/>
    <mergeCell ref="B22:C22"/>
    <mergeCell ref="B23:C23"/>
    <mergeCell ref="B24:C24"/>
    <mergeCell ref="B25:C25"/>
    <mergeCell ref="B12:D12"/>
    <mergeCell ref="A1:H1"/>
    <mergeCell ref="A2:H2"/>
    <mergeCell ref="B6:G6"/>
    <mergeCell ref="B10:D10"/>
    <mergeCell ref="B11:D11"/>
  </mergeCells>
  <conditionalFormatting sqref="B50 B55:B57 B62:B64">
    <cfRule type="expression" dxfId="103" priority="1">
      <formula>H50&gt;0</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2" id="{20BB3C16-6130-4696-B019-1A041B6BDEE4}">
            <xm:f>'1.32'!#REF!&gt;0</xm:f>
            <x14:dxf>
              <font>
                <b/>
                <i/>
                <color rgb="FF253E66"/>
              </font>
              <fill>
                <patternFill>
                  <bgColor rgb="FF8ED2C9"/>
                </patternFill>
              </fill>
            </x14:dxf>
          </x14:cfRule>
          <xm:sqref>C50 C55:C57 C62:C64</xm:sqref>
        </x14:conditionalFormatting>
      </x14:conditionalFormatting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2">
    <tabColor rgb="FF00B050"/>
  </sheetPr>
  <dimension ref="A1:H75"/>
  <sheetViews>
    <sheetView workbookViewId="0">
      <selection activeCell="H4" sqref="H4"/>
    </sheetView>
  </sheetViews>
  <sheetFormatPr baseColWidth="10" defaultColWidth="11.42578125" defaultRowHeight="12.75"/>
  <cols>
    <col min="1" max="1" width="22.42578125" style="79" customWidth="1"/>
    <col min="2" max="2" width="34.140625" style="79" customWidth="1"/>
    <col min="3" max="3" width="16.140625" style="79" customWidth="1"/>
    <col min="4" max="4" width="19.140625" style="79" customWidth="1"/>
    <col min="5" max="5" width="17.28515625" style="79" bestFit="1" customWidth="1"/>
    <col min="6" max="6" width="18.42578125" style="79" customWidth="1"/>
    <col min="7" max="7" width="23.7109375" style="79" customWidth="1"/>
    <col min="8" max="8" width="21.5703125" style="79" customWidth="1"/>
    <col min="9" max="16384" width="11.42578125" style="79"/>
  </cols>
  <sheetData>
    <row r="1" spans="1:8" ht="16.149999999999999" customHeight="1" thickTop="1">
      <c r="A1" s="441" t="s">
        <v>484</v>
      </c>
      <c r="B1" s="442"/>
      <c r="C1" s="442"/>
      <c r="D1" s="442"/>
      <c r="E1" s="442"/>
      <c r="F1" s="442"/>
      <c r="G1" s="442"/>
      <c r="H1" s="443"/>
    </row>
    <row r="2" spans="1:8" ht="15.75">
      <c r="A2" s="444" t="s">
        <v>378</v>
      </c>
      <c r="B2" s="445"/>
      <c r="C2" s="445"/>
      <c r="D2" s="445"/>
      <c r="E2" s="445"/>
      <c r="F2" s="445"/>
      <c r="G2" s="445"/>
      <c r="H2" s="446"/>
    </row>
    <row r="3" spans="1:8">
      <c r="A3" s="8"/>
      <c r="B3" s="9"/>
      <c r="C3" s="9"/>
      <c r="D3" s="9"/>
      <c r="E3" s="9"/>
      <c r="F3" s="9"/>
      <c r="G3" s="9"/>
      <c r="H3" s="10"/>
    </row>
    <row r="4" spans="1:8" ht="15.75">
      <c r="A4" s="11" t="s">
        <v>379</v>
      </c>
      <c r="B4" s="12" t="s">
        <v>48</v>
      </c>
      <c r="C4" s="13"/>
      <c r="D4" s="14"/>
      <c r="E4" s="15" t="s">
        <v>380</v>
      </c>
      <c r="F4" s="16">
        <f>H67</f>
        <v>44367.324310453674</v>
      </c>
      <c r="G4" s="13" t="s">
        <v>381</v>
      </c>
      <c r="H4" s="17" t="s">
        <v>382</v>
      </c>
    </row>
    <row r="5" spans="1:8" ht="12" customHeight="1">
      <c r="A5" s="18"/>
      <c r="B5" s="19"/>
      <c r="C5" s="13"/>
      <c r="D5" s="20"/>
      <c r="E5" s="15"/>
      <c r="F5" s="21"/>
      <c r="G5" s="13"/>
      <c r="H5" s="22"/>
    </row>
    <row r="6" spans="1:8" ht="33" customHeight="1">
      <c r="A6" s="18" t="s">
        <v>383</v>
      </c>
      <c r="B6" s="447" t="str">
        <f>A1</f>
        <v>INSTALACIÓN DE PLACAS DE IDENTIFICACIÓN DE PELIGRO RED ENERGIZADA (INCLUYE PLACA EN ACRILICO Y CONECTORES A RED)</v>
      </c>
      <c r="C6" s="447"/>
      <c r="D6" s="447"/>
      <c r="E6" s="447"/>
      <c r="F6" s="447"/>
      <c r="G6" s="448"/>
      <c r="H6" s="23" t="s">
        <v>384</v>
      </c>
    </row>
    <row r="7" spans="1:8" ht="13.5" thickBot="1">
      <c r="A7" s="24"/>
      <c r="B7" s="25"/>
      <c r="C7" s="25"/>
      <c r="D7" s="25"/>
      <c r="E7" s="25"/>
      <c r="F7" s="25"/>
      <c r="G7" s="25"/>
      <c r="H7" s="26"/>
    </row>
    <row r="8" spans="1:8" ht="13.5" thickTop="1">
      <c r="A8" s="27"/>
      <c r="B8" s="28"/>
      <c r="C8" s="28"/>
      <c r="D8" s="28"/>
      <c r="E8" s="28"/>
      <c r="F8" s="28"/>
      <c r="G8" s="28"/>
      <c r="H8" s="29"/>
    </row>
    <row r="9" spans="1:8" ht="15.75">
      <c r="A9" s="30" t="s">
        <v>5</v>
      </c>
      <c r="B9" s="9"/>
      <c r="C9" s="9"/>
      <c r="D9" s="9"/>
      <c r="E9" s="9"/>
      <c r="F9" s="9"/>
      <c r="G9" s="9"/>
      <c r="H9" s="10"/>
    </row>
    <row r="10" spans="1:8" s="80" customFormat="1" ht="15" customHeight="1">
      <c r="A10" s="31" t="s">
        <v>385</v>
      </c>
      <c r="B10" s="449" t="s">
        <v>386</v>
      </c>
      <c r="C10" s="450"/>
      <c r="D10" s="431"/>
      <c r="E10" s="32" t="s">
        <v>85</v>
      </c>
      <c r="F10" s="32" t="s">
        <v>387</v>
      </c>
      <c r="G10" s="32" t="s">
        <v>86</v>
      </c>
      <c r="H10" s="33" t="s">
        <v>388</v>
      </c>
    </row>
    <row r="11" spans="1:8" ht="15">
      <c r="A11" s="4"/>
      <c r="B11" s="426" t="s">
        <v>485</v>
      </c>
      <c r="C11" s="432"/>
      <c r="D11" s="427"/>
      <c r="E11" s="179" t="s">
        <v>14</v>
      </c>
      <c r="F11" s="170">
        <v>20000</v>
      </c>
      <c r="G11" s="73">
        <v>1</v>
      </c>
      <c r="H11" s="6">
        <f>F11*G11</f>
        <v>20000</v>
      </c>
    </row>
    <row r="12" spans="1:8" ht="15">
      <c r="A12" s="4"/>
      <c r="B12" s="426" t="s">
        <v>486</v>
      </c>
      <c r="C12" s="432"/>
      <c r="D12" s="427"/>
      <c r="E12" s="179" t="s">
        <v>14</v>
      </c>
      <c r="F12" s="170">
        <v>15000</v>
      </c>
      <c r="G12" s="73">
        <v>1</v>
      </c>
      <c r="H12" s="6">
        <f t="shared" ref="H12:H16" si="0">F12*G12</f>
        <v>15000</v>
      </c>
    </row>
    <row r="13" spans="1:8" ht="15">
      <c r="A13" s="4"/>
      <c r="B13" s="426"/>
      <c r="C13" s="432"/>
      <c r="D13" s="427"/>
      <c r="E13" s="4"/>
      <c r="F13" s="170"/>
      <c r="G13" s="73"/>
      <c r="H13" s="6">
        <f t="shared" si="0"/>
        <v>0</v>
      </c>
    </row>
    <row r="14" spans="1:8" ht="15">
      <c r="A14" s="4"/>
      <c r="B14" s="433"/>
      <c r="C14" s="434"/>
      <c r="D14" s="435"/>
      <c r="E14" s="4"/>
      <c r="F14" s="170"/>
      <c r="G14" s="73"/>
      <c r="H14" s="6">
        <f t="shared" si="0"/>
        <v>0</v>
      </c>
    </row>
    <row r="15" spans="1:8" ht="15">
      <c r="A15" s="4"/>
      <c r="B15" s="433"/>
      <c r="C15" s="434"/>
      <c r="D15" s="435"/>
      <c r="E15" s="4"/>
      <c r="F15" s="170"/>
      <c r="G15" s="73"/>
      <c r="H15" s="6">
        <f t="shared" si="0"/>
        <v>0</v>
      </c>
    </row>
    <row r="16" spans="1:8" ht="15">
      <c r="A16" s="4"/>
      <c r="B16" s="436"/>
      <c r="C16" s="437"/>
      <c r="D16" s="438"/>
      <c r="E16" s="5"/>
      <c r="F16" s="170"/>
      <c r="G16" s="73"/>
      <c r="H16" s="6">
        <f t="shared" si="0"/>
        <v>0</v>
      </c>
    </row>
    <row r="17" spans="1:8" ht="15.75">
      <c r="A17" s="37" t="s">
        <v>389</v>
      </c>
      <c r="B17" s="9"/>
      <c r="C17" s="38"/>
      <c r="D17" s="38"/>
      <c r="E17" s="38"/>
      <c r="F17" s="9"/>
      <c r="G17" s="9"/>
      <c r="H17" s="87">
        <f>SUM(H11:H16)</f>
        <v>35000</v>
      </c>
    </row>
    <row r="18" spans="1:8">
      <c r="A18" s="8"/>
      <c r="B18" s="9"/>
      <c r="C18" s="9"/>
      <c r="D18" s="9"/>
      <c r="E18" s="9"/>
      <c r="F18" s="9"/>
      <c r="G18" s="9"/>
      <c r="H18" s="10"/>
    </row>
    <row r="19" spans="1:8" ht="15.75">
      <c r="A19" s="428" t="s">
        <v>6</v>
      </c>
      <c r="B19" s="429"/>
      <c r="C19" s="9"/>
      <c r="D19" s="9"/>
      <c r="E19" s="9"/>
      <c r="F19" s="9"/>
      <c r="G19" s="9"/>
      <c r="H19" s="10"/>
    </row>
    <row r="20" spans="1:8" ht="30" customHeight="1">
      <c r="A20" s="40" t="s">
        <v>385</v>
      </c>
      <c r="B20" s="430" t="s">
        <v>386</v>
      </c>
      <c r="C20" s="431"/>
      <c r="D20" s="32" t="s">
        <v>86</v>
      </c>
      <c r="E20" s="32" t="s">
        <v>390</v>
      </c>
      <c r="F20" s="32" t="s">
        <v>391</v>
      </c>
      <c r="G20" s="32" t="s">
        <v>392</v>
      </c>
      <c r="H20" s="33" t="s">
        <v>393</v>
      </c>
    </row>
    <row r="21" spans="1:8" s="81" customFormat="1" ht="15">
      <c r="A21" s="4"/>
      <c r="B21" s="455" t="s">
        <v>396</v>
      </c>
      <c r="C21" s="435"/>
      <c r="D21" s="73">
        <v>0</v>
      </c>
      <c r="E21" s="4" t="s">
        <v>397</v>
      </c>
      <c r="F21" s="170">
        <f>'1.15'!F21</f>
        <v>491355.26262931031</v>
      </c>
      <c r="G21" s="73">
        <v>20</v>
      </c>
      <c r="H21" s="92">
        <f>(D21*F21)/G21</f>
        <v>0</v>
      </c>
    </row>
    <row r="22" spans="1:8" s="81" customFormat="1" ht="15">
      <c r="A22" s="4"/>
      <c r="B22" s="455" t="s">
        <v>398</v>
      </c>
      <c r="C22" s="435"/>
      <c r="D22" s="73">
        <v>0</v>
      </c>
      <c r="E22" s="4" t="s">
        <v>397</v>
      </c>
      <c r="F22" s="170">
        <f>'1.15'!F22</f>
        <v>491355.26262931031</v>
      </c>
      <c r="G22" s="73">
        <v>20</v>
      </c>
      <c r="H22" s="92">
        <f t="shared" ref="H22:H33" si="1">(D22*F22)/G22</f>
        <v>0</v>
      </c>
    </row>
    <row r="23" spans="1:8" s="81" customFormat="1" ht="15">
      <c r="A23" s="4"/>
      <c r="B23" s="455" t="s">
        <v>399</v>
      </c>
      <c r="C23" s="435"/>
      <c r="D23" s="73">
        <v>0</v>
      </c>
      <c r="E23" s="4" t="s">
        <v>397</v>
      </c>
      <c r="F23" s="170">
        <f>'1.15'!F23</f>
        <v>316219.23517241376</v>
      </c>
      <c r="G23" s="73">
        <v>20</v>
      </c>
      <c r="H23" s="92">
        <f t="shared" si="1"/>
        <v>0</v>
      </c>
    </row>
    <row r="24" spans="1:8" s="81" customFormat="1" ht="15">
      <c r="A24" s="4"/>
      <c r="B24" s="455" t="s">
        <v>400</v>
      </c>
      <c r="C24" s="435"/>
      <c r="D24" s="73">
        <v>0</v>
      </c>
      <c r="E24" s="4" t="s">
        <v>397</v>
      </c>
      <c r="F24" s="170">
        <f>'1.15'!F24</f>
        <v>301624.55599137931</v>
      </c>
      <c r="G24" s="73">
        <v>20</v>
      </c>
      <c r="H24" s="92">
        <f t="shared" si="1"/>
        <v>0</v>
      </c>
    </row>
    <row r="25" spans="1:8" s="81" customFormat="1" ht="15">
      <c r="A25" s="4"/>
      <c r="B25" s="455" t="s">
        <v>401</v>
      </c>
      <c r="C25" s="435"/>
      <c r="D25" s="73">
        <v>0</v>
      </c>
      <c r="E25" s="4" t="s">
        <v>397</v>
      </c>
      <c r="F25" s="170">
        <f>'1.15'!F25</f>
        <v>257840.51844827583</v>
      </c>
      <c r="G25" s="73">
        <v>20</v>
      </c>
      <c r="H25" s="92">
        <f t="shared" si="1"/>
        <v>0</v>
      </c>
    </row>
    <row r="26" spans="1:8" s="81" customFormat="1" ht="15">
      <c r="A26" s="4"/>
      <c r="B26" s="455" t="s">
        <v>402</v>
      </c>
      <c r="C26" s="435"/>
      <c r="D26" s="73">
        <v>0</v>
      </c>
      <c r="E26" s="4" t="s">
        <v>397</v>
      </c>
      <c r="F26" s="170">
        <f>'1.15'!F26</f>
        <v>199461.84262931033</v>
      </c>
      <c r="G26" s="73">
        <v>20</v>
      </c>
      <c r="H26" s="92">
        <f t="shared" si="1"/>
        <v>0</v>
      </c>
    </row>
    <row r="27" spans="1:8" s="81" customFormat="1" ht="15">
      <c r="A27" s="4"/>
      <c r="B27" s="455" t="s">
        <v>403</v>
      </c>
      <c r="C27" s="435"/>
      <c r="D27" s="73">
        <v>0</v>
      </c>
      <c r="E27" s="4" t="s">
        <v>397</v>
      </c>
      <c r="F27" s="170">
        <f>'1.15'!F27</f>
        <v>81158.643620689661</v>
      </c>
      <c r="G27" s="73">
        <v>20</v>
      </c>
      <c r="H27" s="92">
        <f t="shared" si="1"/>
        <v>0</v>
      </c>
    </row>
    <row r="28" spans="1:8" s="81" customFormat="1" ht="15">
      <c r="A28" s="4"/>
      <c r="B28" s="455" t="s">
        <v>404</v>
      </c>
      <c r="C28" s="435"/>
      <c r="D28" s="73">
        <v>0</v>
      </c>
      <c r="E28" s="4" t="s">
        <v>397</v>
      </c>
      <c r="F28" s="170">
        <f>'1.15'!F28</f>
        <v>184867.16344827582</v>
      </c>
      <c r="G28" s="73">
        <v>20</v>
      </c>
      <c r="H28" s="92">
        <f t="shared" si="1"/>
        <v>0</v>
      </c>
    </row>
    <row r="29" spans="1:8" s="81" customFormat="1" ht="15">
      <c r="A29" s="4"/>
      <c r="B29" s="455" t="s">
        <v>405</v>
      </c>
      <c r="C29" s="435"/>
      <c r="D29" s="73">
        <v>1</v>
      </c>
      <c r="E29" s="4" t="s">
        <v>397</v>
      </c>
      <c r="F29" s="170">
        <f>'1.15'!F29</f>
        <v>117645.32112068964</v>
      </c>
      <c r="G29" s="73">
        <v>20</v>
      </c>
      <c r="H29" s="92">
        <f t="shared" si="1"/>
        <v>5882.2660560344821</v>
      </c>
    </row>
    <row r="30" spans="1:8" s="81" customFormat="1" ht="15">
      <c r="A30" s="4"/>
      <c r="B30" s="455" t="s">
        <v>406</v>
      </c>
      <c r="C30" s="435"/>
      <c r="D30" s="73">
        <v>0</v>
      </c>
      <c r="E30" s="4" t="s">
        <v>397</v>
      </c>
      <c r="F30" s="170">
        <f>'1.15'!F30</f>
        <v>184867.16344827582</v>
      </c>
      <c r="G30" s="73">
        <v>20</v>
      </c>
      <c r="H30" s="92">
        <f t="shared" si="1"/>
        <v>0</v>
      </c>
    </row>
    <row r="31" spans="1:8" s="81" customFormat="1" ht="15">
      <c r="A31" s="4"/>
      <c r="B31" s="455" t="s">
        <v>407</v>
      </c>
      <c r="C31" s="435"/>
      <c r="D31" s="73">
        <v>0</v>
      </c>
      <c r="E31" s="4" t="s">
        <v>397</v>
      </c>
      <c r="F31" s="170">
        <f>'1.15'!F31</f>
        <v>103050.68284482758</v>
      </c>
      <c r="G31" s="73">
        <v>20</v>
      </c>
      <c r="H31" s="92">
        <f t="shared" si="1"/>
        <v>0</v>
      </c>
    </row>
    <row r="32" spans="1:8" s="81" customFormat="1" ht="15">
      <c r="A32" s="4"/>
      <c r="B32" s="455" t="s">
        <v>408</v>
      </c>
      <c r="C32" s="435"/>
      <c r="D32" s="73">
        <v>0</v>
      </c>
      <c r="E32" s="4" t="s">
        <v>397</v>
      </c>
      <c r="F32" s="170">
        <f>'1.15'!F32</f>
        <v>177569.84431034481</v>
      </c>
      <c r="G32" s="73">
        <v>20</v>
      </c>
      <c r="H32" s="92">
        <f t="shared" si="1"/>
        <v>0</v>
      </c>
    </row>
    <row r="33" spans="1:8" s="81" customFormat="1" ht="15">
      <c r="A33" s="4"/>
      <c r="B33" s="455" t="s">
        <v>409</v>
      </c>
      <c r="C33" s="435"/>
      <c r="D33" s="74">
        <v>0</v>
      </c>
      <c r="E33" s="43" t="s">
        <v>397</v>
      </c>
      <c r="F33" s="170">
        <f>'1.15'!F33</f>
        <v>117646.13922413792</v>
      </c>
      <c r="G33" s="73">
        <v>20</v>
      </c>
      <c r="H33" s="92">
        <f t="shared" si="1"/>
        <v>0</v>
      </c>
    </row>
    <row r="34" spans="1:8" ht="15.75">
      <c r="A34" s="45" t="s">
        <v>410</v>
      </c>
      <c r="B34" s="9"/>
      <c r="C34" s="9"/>
      <c r="D34" s="9"/>
      <c r="E34" s="9"/>
      <c r="F34" s="9"/>
      <c r="G34" s="9"/>
      <c r="H34" s="87">
        <f>SUM(H21:H33)</f>
        <v>5882.2660560344821</v>
      </c>
    </row>
    <row r="35" spans="1:8">
      <c r="A35" s="8"/>
      <c r="B35" s="9"/>
      <c r="C35" s="9"/>
      <c r="D35" s="9"/>
      <c r="E35" s="9"/>
      <c r="F35" s="9"/>
      <c r="G35" s="9"/>
      <c r="H35" s="10"/>
    </row>
    <row r="36" spans="1:8" ht="15.75">
      <c r="A36" s="428" t="s">
        <v>7</v>
      </c>
      <c r="B36" s="429"/>
      <c r="C36" s="9"/>
      <c r="D36" s="9"/>
      <c r="E36" s="9"/>
      <c r="F36" s="9"/>
      <c r="G36" s="9"/>
      <c r="H36" s="10"/>
    </row>
    <row r="37" spans="1:8" ht="15.75">
      <c r="A37" s="40" t="s">
        <v>385</v>
      </c>
      <c r="B37" s="430" t="s">
        <v>386</v>
      </c>
      <c r="C37" s="431"/>
      <c r="D37" s="32" t="s">
        <v>86</v>
      </c>
      <c r="E37" s="32" t="s">
        <v>390</v>
      </c>
      <c r="F37" s="32" t="s">
        <v>411</v>
      </c>
      <c r="G37" s="32" t="s">
        <v>393</v>
      </c>
      <c r="H37" s="33" t="s">
        <v>412</v>
      </c>
    </row>
    <row r="38" spans="1:8" s="81" customFormat="1" ht="15">
      <c r="A38" s="46">
        <v>1</v>
      </c>
      <c r="B38" s="455" t="s">
        <v>413</v>
      </c>
      <c r="C38" s="435"/>
      <c r="D38" s="73">
        <v>1</v>
      </c>
      <c r="E38" s="47" t="s">
        <v>397</v>
      </c>
      <c r="F38" s="73">
        <v>20</v>
      </c>
      <c r="G38" s="170">
        <v>69701.16508838383</v>
      </c>
      <c r="H38" s="91">
        <f>(D38*G38)/F38</f>
        <v>3485.0582544191916</v>
      </c>
    </row>
    <row r="39" spans="1:8" s="81" customFormat="1" ht="15" customHeight="1">
      <c r="A39" s="46">
        <v>2</v>
      </c>
      <c r="B39" s="455" t="s">
        <v>414</v>
      </c>
      <c r="C39" s="435"/>
      <c r="D39" s="73">
        <v>0</v>
      </c>
      <c r="E39" s="47" t="s">
        <v>397</v>
      </c>
      <c r="F39" s="73">
        <v>30</v>
      </c>
      <c r="G39" s="170">
        <v>2500000</v>
      </c>
      <c r="H39" s="91">
        <f t="shared" ref="H39:H50" si="2">(D39*G39)/F39</f>
        <v>0</v>
      </c>
    </row>
    <row r="40" spans="1:8" s="81" customFormat="1" ht="15">
      <c r="A40" s="46">
        <v>3</v>
      </c>
      <c r="B40" s="455" t="s">
        <v>415</v>
      </c>
      <c r="C40" s="435"/>
      <c r="D40" s="73">
        <v>0</v>
      </c>
      <c r="E40" s="47" t="s">
        <v>397</v>
      </c>
      <c r="F40" s="73">
        <v>20</v>
      </c>
      <c r="G40" s="170">
        <v>55509.259259259248</v>
      </c>
      <c r="H40" s="91">
        <f t="shared" si="2"/>
        <v>0</v>
      </c>
    </row>
    <row r="41" spans="1:8" s="81" customFormat="1" ht="15">
      <c r="A41" s="46">
        <v>4</v>
      </c>
      <c r="B41" s="455" t="s">
        <v>416</v>
      </c>
      <c r="C41" s="435"/>
      <c r="D41" s="73">
        <v>0</v>
      </c>
      <c r="E41" s="47" t="s">
        <v>397</v>
      </c>
      <c r="F41" s="73">
        <v>13</v>
      </c>
      <c r="G41" s="170">
        <v>1000000</v>
      </c>
      <c r="H41" s="91">
        <f t="shared" si="2"/>
        <v>0</v>
      </c>
    </row>
    <row r="42" spans="1:8" s="81" customFormat="1" ht="15">
      <c r="A42" s="46">
        <v>5</v>
      </c>
      <c r="B42" s="455" t="s">
        <v>417</v>
      </c>
      <c r="C42" s="435"/>
      <c r="D42" s="73">
        <v>0</v>
      </c>
      <c r="E42" s="47" t="s">
        <v>397</v>
      </c>
      <c r="F42" s="73">
        <v>20</v>
      </c>
      <c r="G42" s="170">
        <v>120000</v>
      </c>
      <c r="H42" s="91">
        <f t="shared" si="2"/>
        <v>0</v>
      </c>
    </row>
    <row r="43" spans="1:8" s="81" customFormat="1" ht="15">
      <c r="A43" s="46">
        <v>6</v>
      </c>
      <c r="B43" s="455" t="s">
        <v>418</v>
      </c>
      <c r="C43" s="435"/>
      <c r="D43" s="73">
        <v>0</v>
      </c>
      <c r="E43" s="47" t="s">
        <v>419</v>
      </c>
      <c r="F43" s="73">
        <v>20</v>
      </c>
      <c r="G43" s="170">
        <v>28500</v>
      </c>
      <c r="H43" s="91">
        <f t="shared" si="2"/>
        <v>0</v>
      </c>
    </row>
    <row r="44" spans="1:8" s="81" customFormat="1" ht="15">
      <c r="A44" s="46">
        <v>7</v>
      </c>
      <c r="B44" s="455" t="s">
        <v>420</v>
      </c>
      <c r="C44" s="435"/>
      <c r="D44" s="73">
        <v>0</v>
      </c>
      <c r="E44" s="47" t="s">
        <v>421</v>
      </c>
      <c r="F44" s="73">
        <v>1</v>
      </c>
      <c r="G44" s="170">
        <v>464100</v>
      </c>
      <c r="H44" s="91">
        <f t="shared" si="2"/>
        <v>0</v>
      </c>
    </row>
    <row r="45" spans="1:8" s="81" customFormat="1" ht="15">
      <c r="A45" s="46">
        <v>8</v>
      </c>
      <c r="B45" s="455" t="s">
        <v>422</v>
      </c>
      <c r="C45" s="435"/>
      <c r="D45" s="73">
        <v>0</v>
      </c>
      <c r="E45" s="47" t="s">
        <v>423</v>
      </c>
      <c r="F45" s="73">
        <v>5</v>
      </c>
      <c r="G45" s="170">
        <v>952380.95238095231</v>
      </c>
      <c r="H45" s="91">
        <f t="shared" si="2"/>
        <v>0</v>
      </c>
    </row>
    <row r="46" spans="1:8" s="81" customFormat="1" ht="15">
      <c r="A46" s="46">
        <v>9</v>
      </c>
      <c r="B46" s="455" t="s">
        <v>424</v>
      </c>
      <c r="C46" s="435"/>
      <c r="D46" s="73">
        <v>0</v>
      </c>
      <c r="E46" s="47" t="s">
        <v>423</v>
      </c>
      <c r="F46" s="73">
        <v>24</v>
      </c>
      <c r="G46" s="170">
        <v>2700000</v>
      </c>
      <c r="H46" s="91">
        <f t="shared" si="2"/>
        <v>0</v>
      </c>
    </row>
    <row r="47" spans="1:8" s="81" customFormat="1" ht="15">
      <c r="A47" s="46">
        <v>10</v>
      </c>
      <c r="B47" s="455" t="s">
        <v>425</v>
      </c>
      <c r="C47" s="435"/>
      <c r="D47" s="73">
        <v>0</v>
      </c>
      <c r="E47" s="47" t="s">
        <v>423</v>
      </c>
      <c r="F47" s="73">
        <v>2</v>
      </c>
      <c r="G47" s="170">
        <v>3800000</v>
      </c>
      <c r="H47" s="91">
        <f t="shared" si="2"/>
        <v>0</v>
      </c>
    </row>
    <row r="48" spans="1:8" s="81" customFormat="1" ht="15">
      <c r="A48" s="46">
        <v>11</v>
      </c>
      <c r="B48" s="455" t="s">
        <v>426</v>
      </c>
      <c r="C48" s="435"/>
      <c r="D48" s="73">
        <v>0</v>
      </c>
      <c r="E48" s="47" t="s">
        <v>423</v>
      </c>
      <c r="F48" s="73">
        <v>20</v>
      </c>
      <c r="G48" s="170">
        <v>3200000</v>
      </c>
      <c r="H48" s="91">
        <f t="shared" si="2"/>
        <v>0</v>
      </c>
    </row>
    <row r="49" spans="1:8" s="81" customFormat="1" ht="15">
      <c r="A49" s="46">
        <v>12</v>
      </c>
      <c r="B49" s="455" t="s">
        <v>427</v>
      </c>
      <c r="C49" s="435"/>
      <c r="D49" s="73">
        <v>0</v>
      </c>
      <c r="E49" s="47" t="s">
        <v>423</v>
      </c>
      <c r="F49" s="73">
        <v>2</v>
      </c>
      <c r="G49" s="170">
        <v>2600000</v>
      </c>
      <c r="H49" s="91">
        <f t="shared" si="2"/>
        <v>0</v>
      </c>
    </row>
    <row r="50" spans="1:8" s="81" customFormat="1" ht="15">
      <c r="A50" s="50">
        <v>13</v>
      </c>
      <c r="B50" s="455" t="s">
        <v>428</v>
      </c>
      <c r="C50" s="435"/>
      <c r="D50" s="73">
        <v>0</v>
      </c>
      <c r="E50" s="51" t="s">
        <v>397</v>
      </c>
      <c r="F50" s="73">
        <v>50</v>
      </c>
      <c r="G50" s="170">
        <v>4500000</v>
      </c>
      <c r="H50" s="91">
        <f t="shared" si="2"/>
        <v>0</v>
      </c>
    </row>
    <row r="51" spans="1:8" s="81" customFormat="1" ht="15.75">
      <c r="A51" s="53" t="s">
        <v>429</v>
      </c>
      <c r="B51" s="9"/>
      <c r="C51" s="38"/>
      <c r="D51" s="38"/>
      <c r="E51" s="38"/>
      <c r="F51" s="9"/>
      <c r="G51" s="9"/>
      <c r="H51" s="88">
        <f>SUM(H38:H50)</f>
        <v>3485.0582544191916</v>
      </c>
    </row>
    <row r="52" spans="1:8">
      <c r="A52" s="8"/>
      <c r="B52" s="9"/>
      <c r="C52" s="9"/>
      <c r="D52" s="54"/>
      <c r="E52" s="54"/>
      <c r="F52" s="54"/>
      <c r="G52" s="54"/>
      <c r="H52" s="10"/>
    </row>
    <row r="53" spans="1:8" ht="15.75">
      <c r="A53" s="428" t="s">
        <v>8</v>
      </c>
      <c r="B53" s="429"/>
      <c r="C53" s="9"/>
      <c r="D53" s="54"/>
      <c r="E53" s="54"/>
      <c r="F53" s="54"/>
      <c r="G53" s="54"/>
      <c r="H53" s="10"/>
    </row>
    <row r="54" spans="1:8" ht="15.75">
      <c r="A54" s="40" t="s">
        <v>385</v>
      </c>
      <c r="B54" s="430" t="s">
        <v>386</v>
      </c>
      <c r="C54" s="431"/>
      <c r="D54" s="55" t="s">
        <v>390</v>
      </c>
      <c r="E54" s="55" t="s">
        <v>86</v>
      </c>
      <c r="F54" s="55" t="s">
        <v>430</v>
      </c>
      <c r="G54" s="55" t="s">
        <v>431</v>
      </c>
      <c r="H54" s="33" t="s">
        <v>393</v>
      </c>
    </row>
    <row r="55" spans="1:8" s="81" customFormat="1" ht="15">
      <c r="A55" s="46">
        <v>1</v>
      </c>
      <c r="B55" s="422" t="s">
        <v>432</v>
      </c>
      <c r="C55" s="423"/>
      <c r="D55" s="56" t="s">
        <v>397</v>
      </c>
      <c r="E55" s="73">
        <v>0</v>
      </c>
      <c r="F55" s="170">
        <v>210000</v>
      </c>
      <c r="G55" s="73">
        <v>8</v>
      </c>
      <c r="H55" s="92">
        <f>(E55*F55)/G55</f>
        <v>0</v>
      </c>
    </row>
    <row r="56" spans="1:8" s="81" customFormat="1" ht="15">
      <c r="A56" s="46">
        <v>2</v>
      </c>
      <c r="B56" s="422" t="s">
        <v>433</v>
      </c>
      <c r="C56" s="423"/>
      <c r="D56" s="57" t="s">
        <v>434</v>
      </c>
      <c r="E56" s="73">
        <v>0</v>
      </c>
      <c r="F56" s="170">
        <v>410150.85714285716</v>
      </c>
      <c r="G56" s="73">
        <v>2</v>
      </c>
      <c r="H56" s="92">
        <f t="shared" ref="H56:H57" si="3">(E56*F56)/G56</f>
        <v>0</v>
      </c>
    </row>
    <row r="57" spans="1:8" s="81" customFormat="1" ht="15">
      <c r="A57" s="50">
        <v>3</v>
      </c>
      <c r="B57" s="424" t="s">
        <v>435</v>
      </c>
      <c r="C57" s="425"/>
      <c r="D57" s="58" t="s">
        <v>434</v>
      </c>
      <c r="E57" s="73">
        <v>0</v>
      </c>
      <c r="F57" s="170">
        <v>500000</v>
      </c>
      <c r="G57" s="73">
        <v>20</v>
      </c>
      <c r="H57" s="92">
        <f t="shared" si="3"/>
        <v>0</v>
      </c>
    </row>
    <row r="58" spans="1:8" ht="15.75">
      <c r="A58" s="45" t="s">
        <v>436</v>
      </c>
      <c r="B58" s="9"/>
      <c r="C58" s="38"/>
      <c r="D58" s="38"/>
      <c r="E58" s="38"/>
      <c r="F58" s="9"/>
      <c r="G58" s="9"/>
      <c r="H58" s="87">
        <f>SUM(H55:H57)</f>
        <v>0</v>
      </c>
    </row>
    <row r="59" spans="1:8">
      <c r="A59" s="59"/>
      <c r="B59" s="9"/>
      <c r="C59" s="9"/>
      <c r="D59" s="9"/>
      <c r="E59" s="38"/>
      <c r="F59" s="9"/>
      <c r="G59" s="9"/>
      <c r="H59" s="10"/>
    </row>
    <row r="60" spans="1:8" ht="15.75">
      <c r="A60" s="428" t="s">
        <v>9</v>
      </c>
      <c r="B60" s="429"/>
      <c r="C60" s="60"/>
      <c r="D60" s="61"/>
      <c r="E60" s="62"/>
      <c r="F60" s="63"/>
      <c r="G60" s="64"/>
      <c r="H60" s="10"/>
    </row>
    <row r="61" spans="1:8" ht="15.75">
      <c r="A61" s="40" t="s">
        <v>385</v>
      </c>
      <c r="B61" s="430" t="s">
        <v>386</v>
      </c>
      <c r="C61" s="431"/>
      <c r="D61" s="55" t="s">
        <v>86</v>
      </c>
      <c r="E61" s="55" t="s">
        <v>390</v>
      </c>
      <c r="F61" s="55" t="s">
        <v>431</v>
      </c>
      <c r="G61" s="55" t="s">
        <v>430</v>
      </c>
      <c r="H61" s="33" t="s">
        <v>393</v>
      </c>
    </row>
    <row r="62" spans="1:8" ht="15">
      <c r="A62" s="46">
        <v>1</v>
      </c>
      <c r="B62" s="422" t="s">
        <v>437</v>
      </c>
      <c r="C62" s="423"/>
      <c r="D62" s="73">
        <v>0</v>
      </c>
      <c r="E62" s="47" t="s">
        <v>423</v>
      </c>
      <c r="F62" s="73">
        <v>20</v>
      </c>
      <c r="G62" s="170">
        <v>70000</v>
      </c>
      <c r="H62" s="91">
        <f>(D62*G62)/F62</f>
        <v>0</v>
      </c>
    </row>
    <row r="63" spans="1:8" ht="15">
      <c r="A63" s="46">
        <v>2</v>
      </c>
      <c r="B63" s="422" t="s">
        <v>438</v>
      </c>
      <c r="C63" s="423"/>
      <c r="D63" s="73">
        <v>0</v>
      </c>
      <c r="E63" s="47" t="s">
        <v>423</v>
      </c>
      <c r="F63" s="73">
        <v>13</v>
      </c>
      <c r="G63" s="170">
        <v>45000</v>
      </c>
      <c r="H63" s="91">
        <f t="shared" ref="H63:H64" si="4">(D63*G63)/F63</f>
        <v>0</v>
      </c>
    </row>
    <row r="64" spans="1:8" ht="15">
      <c r="A64" s="50">
        <v>3</v>
      </c>
      <c r="B64" s="424" t="s">
        <v>439</v>
      </c>
      <c r="C64" s="425"/>
      <c r="D64" s="73">
        <v>0</v>
      </c>
      <c r="E64" s="51" t="s">
        <v>423</v>
      </c>
      <c r="F64" s="73">
        <v>13</v>
      </c>
      <c r="G64" s="170">
        <v>20000</v>
      </c>
      <c r="H64" s="91">
        <f t="shared" si="4"/>
        <v>0</v>
      </c>
    </row>
    <row r="65" spans="1:8" ht="15.75">
      <c r="A65" s="45" t="s">
        <v>440</v>
      </c>
      <c r="B65" s="9"/>
      <c r="C65" s="38"/>
      <c r="D65" s="54"/>
      <c r="E65" s="54"/>
      <c r="F65" s="54"/>
      <c r="G65" s="54"/>
      <c r="H65" s="87">
        <f>SUM(H62:H64)</f>
        <v>0</v>
      </c>
    </row>
    <row r="66" spans="1:8">
      <c r="A66" s="59"/>
      <c r="B66" s="9"/>
      <c r="C66" s="9"/>
      <c r="D66" s="9"/>
      <c r="E66" s="65"/>
      <c r="F66" s="9"/>
      <c r="G66" s="9"/>
      <c r="H66" s="10"/>
    </row>
    <row r="67" spans="1:8" ht="15.75">
      <c r="A67" s="66" t="s">
        <v>441</v>
      </c>
      <c r="B67" s="9"/>
      <c r="C67" s="9"/>
      <c r="D67" s="9"/>
      <c r="E67" s="9"/>
      <c r="F67" s="9"/>
      <c r="G67" s="9"/>
      <c r="H67" s="86">
        <f>SUM(H65,H58,H51,H34,H17)</f>
        <v>44367.324310453674</v>
      </c>
    </row>
    <row r="68" spans="1:8">
      <c r="A68" s="8"/>
      <c r="B68" s="9"/>
      <c r="C68" s="9"/>
      <c r="D68" s="9"/>
      <c r="E68" s="9"/>
      <c r="F68" s="9"/>
      <c r="G68" s="9"/>
      <c r="H68" s="10"/>
    </row>
    <row r="69" spans="1:8" ht="16.5" thickBot="1">
      <c r="A69" s="67" t="s">
        <v>442</v>
      </c>
      <c r="B69" s="25"/>
      <c r="C69" s="68">
        <v>0</v>
      </c>
      <c r="D69" s="25"/>
      <c r="E69" s="25"/>
      <c r="F69" s="25"/>
      <c r="G69" s="25"/>
      <c r="H69" s="69">
        <v>0</v>
      </c>
    </row>
    <row r="70" spans="1:8" ht="15.75" thickTop="1">
      <c r="A70" s="70" t="s">
        <v>443</v>
      </c>
      <c r="B70" s="28"/>
      <c r="C70" s="71">
        <v>0</v>
      </c>
      <c r="D70" s="28"/>
      <c r="E70" s="28"/>
      <c r="F70" s="28"/>
      <c r="G70" s="28"/>
      <c r="H70" s="72">
        <v>0</v>
      </c>
    </row>
    <row r="71" spans="1:8">
      <c r="A71" s="8"/>
      <c r="B71" s="9"/>
      <c r="C71" s="9"/>
      <c r="D71" s="9"/>
      <c r="E71" s="9"/>
      <c r="F71" s="9"/>
      <c r="G71" s="9"/>
      <c r="H71" s="10"/>
    </row>
    <row r="72" spans="1:8" ht="15.75">
      <c r="A72" s="59" t="s">
        <v>444</v>
      </c>
      <c r="B72" s="9"/>
      <c r="C72" s="9"/>
      <c r="D72" s="9"/>
      <c r="E72" s="9"/>
      <c r="F72" s="9"/>
      <c r="G72" s="9"/>
      <c r="H72" s="39">
        <v>0</v>
      </c>
    </row>
    <row r="73" spans="1:8" ht="13.5" thickBot="1">
      <c r="A73" s="24"/>
      <c r="B73" s="25"/>
      <c r="C73" s="25"/>
      <c r="D73" s="25"/>
      <c r="E73" s="25"/>
      <c r="F73" s="25"/>
      <c r="G73" s="25"/>
      <c r="H73" s="26"/>
    </row>
    <row r="74" spans="1:8" ht="13.5" thickTop="1"/>
    <row r="75" spans="1:8">
      <c r="A75" s="3"/>
      <c r="H75" s="2"/>
    </row>
  </sheetData>
  <mergeCells count="50">
    <mergeCell ref="B12:D12"/>
    <mergeCell ref="A1:H1"/>
    <mergeCell ref="A2:H2"/>
    <mergeCell ref="B6:G6"/>
    <mergeCell ref="B10:D10"/>
    <mergeCell ref="B11:D11"/>
    <mergeCell ref="B26:C26"/>
    <mergeCell ref="B13:D13"/>
    <mergeCell ref="B14:D14"/>
    <mergeCell ref="B15:D15"/>
    <mergeCell ref="B16:D16"/>
    <mergeCell ref="A19:B19"/>
    <mergeCell ref="B20:C20"/>
    <mergeCell ref="B21:C21"/>
    <mergeCell ref="B22:C22"/>
    <mergeCell ref="B23:C23"/>
    <mergeCell ref="B24:C24"/>
    <mergeCell ref="B25:C25"/>
    <mergeCell ref="B40:C40"/>
    <mergeCell ref="B27:C27"/>
    <mergeCell ref="B28:C28"/>
    <mergeCell ref="B29:C29"/>
    <mergeCell ref="B30:C30"/>
    <mergeCell ref="B31:C31"/>
    <mergeCell ref="B32:C32"/>
    <mergeCell ref="B33:C33"/>
    <mergeCell ref="A36:B36"/>
    <mergeCell ref="B37:C37"/>
    <mergeCell ref="B38:C38"/>
    <mergeCell ref="B39:C39"/>
    <mergeCell ref="B54:C54"/>
    <mergeCell ref="B41:C41"/>
    <mergeCell ref="B42:C42"/>
    <mergeCell ref="B43:C43"/>
    <mergeCell ref="B44:C44"/>
    <mergeCell ref="B45:C45"/>
    <mergeCell ref="B46:C46"/>
    <mergeCell ref="B47:C47"/>
    <mergeCell ref="B48:C48"/>
    <mergeCell ref="B49:C49"/>
    <mergeCell ref="B50:C50"/>
    <mergeCell ref="A53:B53"/>
    <mergeCell ref="B63:C63"/>
    <mergeCell ref="B64:C64"/>
    <mergeCell ref="B55:C55"/>
    <mergeCell ref="B56:C56"/>
    <mergeCell ref="B57:C57"/>
    <mergeCell ref="A60:B60"/>
    <mergeCell ref="B61:C61"/>
    <mergeCell ref="B62:C62"/>
  </mergeCells>
  <conditionalFormatting sqref="B55:B57 B62:B64">
    <cfRule type="expression" dxfId="101" priority="1">
      <formula>H55&gt;0</formula>
    </cfRule>
  </conditionalFormatting>
  <conditionalFormatting sqref="C55:C57 C62:C64">
    <cfRule type="expression" dxfId="100" priority="2">
      <formula>#REF!&gt;0</formula>
    </cfRule>
  </conditionalFormatting>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3">
    <tabColor rgb="FF00B050"/>
  </sheetPr>
  <dimension ref="A1:H75"/>
  <sheetViews>
    <sheetView workbookViewId="0">
      <selection activeCell="H4" sqref="H4"/>
    </sheetView>
  </sheetViews>
  <sheetFormatPr baseColWidth="10" defaultColWidth="11.42578125" defaultRowHeight="12.75"/>
  <cols>
    <col min="1" max="1" width="22.42578125" style="79" customWidth="1"/>
    <col min="2" max="2" width="34.140625" style="79" customWidth="1"/>
    <col min="3" max="3" width="16.140625" style="79" customWidth="1"/>
    <col min="4" max="4" width="19.140625" style="79" customWidth="1"/>
    <col min="5" max="5" width="17.28515625" style="79" bestFit="1" customWidth="1"/>
    <col min="6" max="6" width="18.42578125" style="79" customWidth="1"/>
    <col min="7" max="7" width="23.7109375" style="79" customWidth="1"/>
    <col min="8" max="8" width="21.5703125" style="79" customWidth="1"/>
    <col min="9" max="16384" width="11.42578125" style="79"/>
  </cols>
  <sheetData>
    <row r="1" spans="1:8" ht="16.149999999999999" customHeight="1" thickTop="1">
      <c r="A1" s="441" t="s">
        <v>487</v>
      </c>
      <c r="B1" s="442"/>
      <c r="C1" s="442"/>
      <c r="D1" s="442"/>
      <c r="E1" s="442"/>
      <c r="F1" s="442"/>
      <c r="G1" s="442"/>
      <c r="H1" s="443"/>
    </row>
    <row r="2" spans="1:8" ht="15.75">
      <c r="A2" s="444" t="s">
        <v>378</v>
      </c>
      <c r="B2" s="445"/>
      <c r="C2" s="445"/>
      <c r="D2" s="445"/>
      <c r="E2" s="445"/>
      <c r="F2" s="445"/>
      <c r="G2" s="445"/>
      <c r="H2" s="446"/>
    </row>
    <row r="3" spans="1:8">
      <c r="A3" s="8"/>
      <c r="B3" s="9"/>
      <c r="C3" s="9"/>
      <c r="D3" s="9"/>
      <c r="E3" s="9"/>
      <c r="F3" s="9"/>
      <c r="G3" s="9"/>
      <c r="H3" s="10"/>
    </row>
    <row r="4" spans="1:8" ht="15.75">
      <c r="A4" s="11" t="s">
        <v>379</v>
      </c>
      <c r="B4" s="12" t="s">
        <v>49</v>
      </c>
      <c r="C4" s="13"/>
      <c r="D4" s="14"/>
      <c r="E4" s="15" t="s">
        <v>380</v>
      </c>
      <c r="F4" s="16">
        <f>H67</f>
        <v>37835.81652597092</v>
      </c>
      <c r="G4" s="13" t="s">
        <v>381</v>
      </c>
      <c r="H4" s="17" t="s">
        <v>382</v>
      </c>
    </row>
    <row r="5" spans="1:8" ht="12" customHeight="1">
      <c r="A5" s="18"/>
      <c r="B5" s="19"/>
      <c r="C5" s="13"/>
      <c r="D5" s="20"/>
      <c r="E5" s="15"/>
      <c r="F5" s="21"/>
      <c r="G5" s="13"/>
      <c r="H5" s="22"/>
    </row>
    <row r="6" spans="1:8" ht="32.25" customHeight="1">
      <c r="A6" s="18" t="s">
        <v>383</v>
      </c>
      <c r="B6" s="447" t="str">
        <f>A1</f>
        <v>INSTALACIÓN DE PLACAS DE IDENTIFICACIÓN DE POSTE, (INCLUYE PLACA DE ALUMINIO, CINTA BAND IT Y HEBILLA)</v>
      </c>
      <c r="C6" s="447"/>
      <c r="D6" s="447"/>
      <c r="E6" s="447"/>
      <c r="F6" s="447"/>
      <c r="G6" s="448"/>
      <c r="H6" s="23" t="s">
        <v>384</v>
      </c>
    </row>
    <row r="7" spans="1:8" ht="13.5" thickBot="1">
      <c r="A7" s="24"/>
      <c r="B7" s="25"/>
      <c r="C7" s="25"/>
      <c r="D7" s="25"/>
      <c r="E7" s="25"/>
      <c r="F7" s="25"/>
      <c r="G7" s="25"/>
      <c r="H7" s="26"/>
    </row>
    <row r="8" spans="1:8" ht="13.5" thickTop="1">
      <c r="A8" s="27"/>
      <c r="B8" s="28"/>
      <c r="C8" s="28"/>
      <c r="D8" s="28"/>
      <c r="E8" s="28"/>
      <c r="F8" s="28"/>
      <c r="G8" s="28"/>
      <c r="H8" s="29"/>
    </row>
    <row r="9" spans="1:8" ht="15.75">
      <c r="A9" s="30" t="s">
        <v>5</v>
      </c>
      <c r="B9" s="9"/>
      <c r="C9" s="9"/>
      <c r="D9" s="9"/>
      <c r="E9" s="9"/>
      <c r="F9" s="9"/>
      <c r="G9" s="9"/>
      <c r="H9" s="10"/>
    </row>
    <row r="10" spans="1:8" s="80" customFormat="1" ht="15" customHeight="1">
      <c r="A10" s="31" t="s">
        <v>385</v>
      </c>
      <c r="B10" s="449" t="s">
        <v>386</v>
      </c>
      <c r="C10" s="450"/>
      <c r="D10" s="431"/>
      <c r="E10" s="32" t="s">
        <v>85</v>
      </c>
      <c r="F10" s="32" t="s">
        <v>387</v>
      </c>
      <c r="G10" s="32" t="s">
        <v>86</v>
      </c>
      <c r="H10" s="33" t="s">
        <v>388</v>
      </c>
    </row>
    <row r="11" spans="1:8" ht="15">
      <c r="A11" s="4"/>
      <c r="B11" s="426" t="s">
        <v>488</v>
      </c>
      <c r="C11" s="432"/>
      <c r="D11" s="427"/>
      <c r="E11" s="82" t="s">
        <v>14</v>
      </c>
      <c r="F11" s="170">
        <v>15000</v>
      </c>
      <c r="G11" s="73">
        <v>1</v>
      </c>
      <c r="H11" s="6">
        <f>F11*G11</f>
        <v>15000</v>
      </c>
    </row>
    <row r="12" spans="1:8" ht="15">
      <c r="A12" s="4"/>
      <c r="B12" s="426" t="s">
        <v>489</v>
      </c>
      <c r="C12" s="432"/>
      <c r="D12" s="427"/>
      <c r="E12" s="82" t="s">
        <v>138</v>
      </c>
      <c r="F12" s="170">
        <v>6500</v>
      </c>
      <c r="G12" s="73">
        <v>0.5</v>
      </c>
      <c r="H12" s="6">
        <f t="shared" ref="H12:H16" si="0">F12*G12</f>
        <v>3250</v>
      </c>
    </row>
    <row r="13" spans="1:8" ht="15">
      <c r="A13" s="4"/>
      <c r="B13" s="426" t="s">
        <v>490</v>
      </c>
      <c r="C13" s="432"/>
      <c r="D13" s="427"/>
      <c r="E13" s="82" t="s">
        <v>14</v>
      </c>
      <c r="F13" s="170">
        <v>670</v>
      </c>
      <c r="G13" s="73">
        <v>2</v>
      </c>
      <c r="H13" s="6">
        <f t="shared" si="0"/>
        <v>1340</v>
      </c>
    </row>
    <row r="14" spans="1:8" ht="15">
      <c r="A14" s="4"/>
      <c r="B14" s="433"/>
      <c r="C14" s="434"/>
      <c r="D14" s="435"/>
      <c r="E14" s="4"/>
      <c r="F14" s="170"/>
      <c r="G14" s="73"/>
      <c r="H14" s="6">
        <f t="shared" si="0"/>
        <v>0</v>
      </c>
    </row>
    <row r="15" spans="1:8" ht="15">
      <c r="A15" s="4"/>
      <c r="B15" s="433"/>
      <c r="C15" s="434"/>
      <c r="D15" s="435"/>
      <c r="E15" s="4"/>
      <c r="F15" s="170"/>
      <c r="G15" s="73"/>
      <c r="H15" s="6">
        <f t="shared" si="0"/>
        <v>0</v>
      </c>
    </row>
    <row r="16" spans="1:8" ht="15">
      <c r="A16" s="4"/>
      <c r="B16" s="436" t="s">
        <v>491</v>
      </c>
      <c r="C16" s="437"/>
      <c r="D16" s="438"/>
      <c r="E16" s="5"/>
      <c r="F16" s="170"/>
      <c r="G16" s="73"/>
      <c r="H16" s="6">
        <f t="shared" si="0"/>
        <v>0</v>
      </c>
    </row>
    <row r="17" spans="1:8" ht="15.75">
      <c r="A17" s="37" t="s">
        <v>389</v>
      </c>
      <c r="B17" s="9"/>
      <c r="C17" s="38"/>
      <c r="D17" s="38"/>
      <c r="E17" s="38"/>
      <c r="F17" s="9"/>
      <c r="G17" s="9"/>
      <c r="H17" s="87">
        <f>SUM(H11:H16)</f>
        <v>19590</v>
      </c>
    </row>
    <row r="18" spans="1:8">
      <c r="A18" s="8"/>
      <c r="B18" s="9"/>
      <c r="C18" s="9"/>
      <c r="D18" s="9"/>
      <c r="E18" s="9"/>
      <c r="F18" s="9"/>
      <c r="G18" s="9"/>
      <c r="H18" s="10"/>
    </row>
    <row r="19" spans="1:8" ht="15.75">
      <c r="A19" s="428" t="s">
        <v>6</v>
      </c>
      <c r="B19" s="429"/>
      <c r="C19" s="9"/>
      <c r="D19" s="9"/>
      <c r="E19" s="9"/>
      <c r="F19" s="9"/>
      <c r="G19" s="9"/>
      <c r="H19" s="10"/>
    </row>
    <row r="20" spans="1:8" ht="30" customHeight="1">
      <c r="A20" s="40" t="s">
        <v>385</v>
      </c>
      <c r="B20" s="430" t="s">
        <v>386</v>
      </c>
      <c r="C20" s="431"/>
      <c r="D20" s="32" t="s">
        <v>86</v>
      </c>
      <c r="E20" s="32" t="s">
        <v>390</v>
      </c>
      <c r="F20" s="32" t="s">
        <v>391</v>
      </c>
      <c r="G20" s="32" t="s">
        <v>392</v>
      </c>
      <c r="H20" s="33" t="s">
        <v>393</v>
      </c>
    </row>
    <row r="21" spans="1:8" s="81" customFormat="1" ht="15">
      <c r="A21" s="4"/>
      <c r="B21" s="479" t="s">
        <v>396</v>
      </c>
      <c r="C21" s="480"/>
      <c r="D21" s="73">
        <v>0</v>
      </c>
      <c r="E21" s="4" t="s">
        <v>397</v>
      </c>
      <c r="F21" s="170">
        <f>'1.15'!F21</f>
        <v>491355.26262931031</v>
      </c>
      <c r="G21" s="73">
        <v>20</v>
      </c>
      <c r="H21" s="92">
        <f>(D21*F21)/G21</f>
        <v>0</v>
      </c>
    </row>
    <row r="22" spans="1:8" s="81" customFormat="1" ht="15">
      <c r="A22" s="4"/>
      <c r="B22" s="479" t="s">
        <v>398</v>
      </c>
      <c r="C22" s="480"/>
      <c r="D22" s="73">
        <v>0</v>
      </c>
      <c r="E22" s="4" t="s">
        <v>397</v>
      </c>
      <c r="F22" s="170">
        <f>'1.15'!F22</f>
        <v>491355.26262931031</v>
      </c>
      <c r="G22" s="73">
        <v>20</v>
      </c>
      <c r="H22" s="92">
        <f t="shared" ref="H22:H33" si="1">(D22*F22)/G22</f>
        <v>0</v>
      </c>
    </row>
    <row r="23" spans="1:8" s="81" customFormat="1" ht="15">
      <c r="A23" s="4"/>
      <c r="B23" s="479" t="s">
        <v>399</v>
      </c>
      <c r="C23" s="480"/>
      <c r="D23" s="73">
        <v>0</v>
      </c>
      <c r="E23" s="4" t="s">
        <v>397</v>
      </c>
      <c r="F23" s="170">
        <f>'1.15'!F23</f>
        <v>316219.23517241376</v>
      </c>
      <c r="G23" s="73">
        <v>20</v>
      </c>
      <c r="H23" s="92">
        <f t="shared" si="1"/>
        <v>0</v>
      </c>
    </row>
    <row r="24" spans="1:8" s="81" customFormat="1" ht="15">
      <c r="A24" s="4"/>
      <c r="B24" s="479" t="s">
        <v>400</v>
      </c>
      <c r="C24" s="480"/>
      <c r="D24" s="73">
        <v>0</v>
      </c>
      <c r="E24" s="4" t="s">
        <v>397</v>
      </c>
      <c r="F24" s="170">
        <f>'1.15'!F24</f>
        <v>301624.55599137931</v>
      </c>
      <c r="G24" s="73">
        <v>20</v>
      </c>
      <c r="H24" s="92">
        <f t="shared" si="1"/>
        <v>0</v>
      </c>
    </row>
    <row r="25" spans="1:8" s="81" customFormat="1" ht="15">
      <c r="A25" s="4"/>
      <c r="B25" s="479" t="s">
        <v>401</v>
      </c>
      <c r="C25" s="480"/>
      <c r="D25" s="73">
        <v>0</v>
      </c>
      <c r="E25" s="4" t="s">
        <v>397</v>
      </c>
      <c r="F25" s="170">
        <f>'1.15'!F25</f>
        <v>257840.51844827583</v>
      </c>
      <c r="G25" s="73">
        <v>20</v>
      </c>
      <c r="H25" s="92">
        <f t="shared" si="1"/>
        <v>0</v>
      </c>
    </row>
    <row r="26" spans="1:8" s="81" customFormat="1" ht="15">
      <c r="A26" s="4"/>
      <c r="B26" s="479" t="s">
        <v>402</v>
      </c>
      <c r="C26" s="480"/>
      <c r="D26" s="73">
        <v>0</v>
      </c>
      <c r="E26" s="4" t="s">
        <v>397</v>
      </c>
      <c r="F26" s="170">
        <f>'1.15'!F26</f>
        <v>199461.84262931033</v>
      </c>
      <c r="G26" s="73">
        <v>20</v>
      </c>
      <c r="H26" s="92">
        <f t="shared" si="1"/>
        <v>0</v>
      </c>
    </row>
    <row r="27" spans="1:8" s="81" customFormat="1" ht="15">
      <c r="A27" s="4"/>
      <c r="B27" s="479" t="s">
        <v>403</v>
      </c>
      <c r="C27" s="480"/>
      <c r="D27" s="73">
        <v>0</v>
      </c>
      <c r="E27" s="4" t="s">
        <v>397</v>
      </c>
      <c r="F27" s="170">
        <f>'1.15'!F27</f>
        <v>81158.643620689661</v>
      </c>
      <c r="G27" s="73">
        <v>20</v>
      </c>
      <c r="H27" s="92">
        <f t="shared" si="1"/>
        <v>0</v>
      </c>
    </row>
    <row r="28" spans="1:8" s="81" customFormat="1" ht="15">
      <c r="A28" s="4"/>
      <c r="B28" s="479" t="s">
        <v>404</v>
      </c>
      <c r="C28" s="480"/>
      <c r="D28" s="73">
        <v>0</v>
      </c>
      <c r="E28" s="4" t="s">
        <v>397</v>
      </c>
      <c r="F28" s="170">
        <f>'1.15'!F28</f>
        <v>184867.16344827582</v>
      </c>
      <c r="G28" s="73">
        <v>20</v>
      </c>
      <c r="H28" s="92">
        <f t="shared" si="1"/>
        <v>0</v>
      </c>
    </row>
    <row r="29" spans="1:8" s="81" customFormat="1" ht="15">
      <c r="A29" s="4"/>
      <c r="B29" s="479" t="s">
        <v>405</v>
      </c>
      <c r="C29" s="480"/>
      <c r="D29" s="73">
        <v>1</v>
      </c>
      <c r="E29" s="4" t="s">
        <v>397</v>
      </c>
      <c r="F29" s="170">
        <f>'1.15'!F29</f>
        <v>117645.32112068964</v>
      </c>
      <c r="G29" s="73">
        <v>20</v>
      </c>
      <c r="H29" s="92">
        <f t="shared" si="1"/>
        <v>5882.2660560344821</v>
      </c>
    </row>
    <row r="30" spans="1:8" s="81" customFormat="1" ht="15">
      <c r="A30" s="4"/>
      <c r="B30" s="479" t="s">
        <v>406</v>
      </c>
      <c r="C30" s="480"/>
      <c r="D30" s="73">
        <v>0</v>
      </c>
      <c r="E30" s="4" t="s">
        <v>397</v>
      </c>
      <c r="F30" s="170">
        <f>'1.15'!F30</f>
        <v>184867.16344827582</v>
      </c>
      <c r="G30" s="73">
        <v>20</v>
      </c>
      <c r="H30" s="92">
        <f t="shared" si="1"/>
        <v>0</v>
      </c>
    </row>
    <row r="31" spans="1:8" s="81" customFormat="1" ht="15">
      <c r="A31" s="4"/>
      <c r="B31" s="479" t="s">
        <v>407</v>
      </c>
      <c r="C31" s="480"/>
      <c r="D31" s="73">
        <v>0</v>
      </c>
      <c r="E31" s="4" t="s">
        <v>397</v>
      </c>
      <c r="F31" s="170">
        <f>'1.15'!F31</f>
        <v>103050.68284482758</v>
      </c>
      <c r="G31" s="73">
        <v>20</v>
      </c>
      <c r="H31" s="92">
        <f t="shared" si="1"/>
        <v>0</v>
      </c>
    </row>
    <row r="32" spans="1:8" s="81" customFormat="1" ht="15">
      <c r="A32" s="4"/>
      <c r="B32" s="479" t="s">
        <v>408</v>
      </c>
      <c r="C32" s="480"/>
      <c r="D32" s="73">
        <v>1</v>
      </c>
      <c r="E32" s="4" t="s">
        <v>397</v>
      </c>
      <c r="F32" s="170">
        <f>'1.15'!F32</f>
        <v>177569.84431034481</v>
      </c>
      <c r="G32" s="73">
        <v>20</v>
      </c>
      <c r="H32" s="92">
        <f t="shared" si="1"/>
        <v>8878.4922155172408</v>
      </c>
    </row>
    <row r="33" spans="1:8" s="81" customFormat="1" ht="15">
      <c r="A33" s="4"/>
      <c r="B33" s="479" t="s">
        <v>409</v>
      </c>
      <c r="C33" s="480"/>
      <c r="D33" s="74">
        <v>0</v>
      </c>
      <c r="E33" s="43" t="s">
        <v>397</v>
      </c>
      <c r="F33" s="170">
        <f>'1.15'!F33</f>
        <v>117646.13922413792</v>
      </c>
      <c r="G33" s="73">
        <v>20</v>
      </c>
      <c r="H33" s="92">
        <f t="shared" si="1"/>
        <v>0</v>
      </c>
    </row>
    <row r="34" spans="1:8" ht="15.75">
      <c r="A34" s="45" t="s">
        <v>410</v>
      </c>
      <c r="B34" s="9"/>
      <c r="C34" s="9"/>
      <c r="D34" s="9"/>
      <c r="E34" s="9"/>
      <c r="F34" s="9"/>
      <c r="G34" s="9"/>
      <c r="H34" s="87">
        <f>SUM(H21:H33)</f>
        <v>14760.758271551724</v>
      </c>
    </row>
    <row r="35" spans="1:8">
      <c r="A35" s="8"/>
      <c r="B35" s="9"/>
      <c r="C35" s="9"/>
      <c r="D35" s="9"/>
      <c r="E35" s="9"/>
      <c r="F35" s="9"/>
      <c r="G35" s="9"/>
      <c r="H35" s="10"/>
    </row>
    <row r="36" spans="1:8" ht="15.75">
      <c r="A36" s="428" t="s">
        <v>7</v>
      </c>
      <c r="B36" s="429"/>
      <c r="C36" s="9"/>
      <c r="D36" s="9"/>
      <c r="E36" s="9"/>
      <c r="F36" s="9"/>
      <c r="G36" s="9"/>
      <c r="H36" s="10"/>
    </row>
    <row r="37" spans="1:8" ht="15.75">
      <c r="A37" s="40" t="s">
        <v>385</v>
      </c>
      <c r="B37" s="430" t="s">
        <v>386</v>
      </c>
      <c r="C37" s="431"/>
      <c r="D37" s="32" t="s">
        <v>86</v>
      </c>
      <c r="E37" s="32" t="s">
        <v>390</v>
      </c>
      <c r="F37" s="32" t="s">
        <v>411</v>
      </c>
      <c r="G37" s="32" t="s">
        <v>393</v>
      </c>
      <c r="H37" s="33" t="s">
        <v>412</v>
      </c>
    </row>
    <row r="38" spans="1:8" s="81" customFormat="1" ht="15">
      <c r="A38" s="46">
        <v>1</v>
      </c>
      <c r="B38" s="479" t="s">
        <v>413</v>
      </c>
      <c r="C38" s="480"/>
      <c r="D38" s="73">
        <v>1</v>
      </c>
      <c r="E38" s="47" t="s">
        <v>397</v>
      </c>
      <c r="F38" s="73">
        <v>20</v>
      </c>
      <c r="G38" s="170">
        <v>69701.16508838383</v>
      </c>
      <c r="H38" s="91">
        <f>(D38*G38)/F38</f>
        <v>3485.0582544191916</v>
      </c>
    </row>
    <row r="39" spans="1:8" s="81" customFormat="1" ht="15" customHeight="1">
      <c r="A39" s="46">
        <v>2</v>
      </c>
      <c r="B39" s="479" t="s">
        <v>414</v>
      </c>
      <c r="C39" s="480"/>
      <c r="D39" s="73">
        <v>0</v>
      </c>
      <c r="E39" s="47" t="s">
        <v>397</v>
      </c>
      <c r="F39" s="73">
        <v>30</v>
      </c>
      <c r="G39" s="170">
        <v>2500000</v>
      </c>
      <c r="H39" s="91">
        <f t="shared" ref="H39:H50" si="2">(D39*G39)/F39</f>
        <v>0</v>
      </c>
    </row>
    <row r="40" spans="1:8" s="81" customFormat="1" ht="15">
      <c r="A40" s="46">
        <v>3</v>
      </c>
      <c r="B40" s="479" t="s">
        <v>415</v>
      </c>
      <c r="C40" s="480"/>
      <c r="D40" s="73">
        <v>0</v>
      </c>
      <c r="E40" s="47" t="s">
        <v>397</v>
      </c>
      <c r="F40" s="73">
        <v>20</v>
      </c>
      <c r="G40" s="170">
        <v>55509.259259259248</v>
      </c>
      <c r="H40" s="91">
        <f t="shared" si="2"/>
        <v>0</v>
      </c>
    </row>
    <row r="41" spans="1:8" s="81" customFormat="1" ht="15">
      <c r="A41" s="46">
        <v>4</v>
      </c>
      <c r="B41" s="479" t="s">
        <v>416</v>
      </c>
      <c r="C41" s="480"/>
      <c r="D41" s="73">
        <v>0</v>
      </c>
      <c r="E41" s="47" t="s">
        <v>397</v>
      </c>
      <c r="F41" s="73">
        <v>13</v>
      </c>
      <c r="G41" s="170">
        <v>1000000</v>
      </c>
      <c r="H41" s="91">
        <f t="shared" si="2"/>
        <v>0</v>
      </c>
    </row>
    <row r="42" spans="1:8" s="81" customFormat="1" ht="15">
      <c r="A42" s="46">
        <v>5</v>
      </c>
      <c r="B42" s="479" t="s">
        <v>417</v>
      </c>
      <c r="C42" s="480"/>
      <c r="D42" s="73">
        <v>0</v>
      </c>
      <c r="E42" s="47" t="s">
        <v>397</v>
      </c>
      <c r="F42" s="73">
        <v>20</v>
      </c>
      <c r="G42" s="170">
        <v>120000</v>
      </c>
      <c r="H42" s="91">
        <f t="shared" si="2"/>
        <v>0</v>
      </c>
    </row>
    <row r="43" spans="1:8" s="81" customFormat="1" ht="15">
      <c r="A43" s="46">
        <v>6</v>
      </c>
      <c r="B43" s="479" t="s">
        <v>418</v>
      </c>
      <c r="C43" s="480"/>
      <c r="D43" s="73">
        <v>0</v>
      </c>
      <c r="E43" s="47" t="s">
        <v>419</v>
      </c>
      <c r="F43" s="73">
        <v>20</v>
      </c>
      <c r="G43" s="170">
        <v>28500</v>
      </c>
      <c r="H43" s="91">
        <f t="shared" si="2"/>
        <v>0</v>
      </c>
    </row>
    <row r="44" spans="1:8" s="81" customFormat="1" ht="15">
      <c r="A44" s="46">
        <v>7</v>
      </c>
      <c r="B44" s="479" t="s">
        <v>420</v>
      </c>
      <c r="C44" s="480"/>
      <c r="D44" s="73">
        <v>0</v>
      </c>
      <c r="E44" s="47" t="s">
        <v>421</v>
      </c>
      <c r="F44" s="73">
        <v>1</v>
      </c>
      <c r="G44" s="170">
        <v>464100</v>
      </c>
      <c r="H44" s="91">
        <f t="shared" si="2"/>
        <v>0</v>
      </c>
    </row>
    <row r="45" spans="1:8" s="81" customFormat="1" ht="15">
      <c r="A45" s="46">
        <v>8</v>
      </c>
      <c r="B45" s="479" t="s">
        <v>422</v>
      </c>
      <c r="C45" s="480"/>
      <c r="D45" s="73">
        <v>0</v>
      </c>
      <c r="E45" s="47" t="s">
        <v>423</v>
      </c>
      <c r="F45" s="73">
        <v>5</v>
      </c>
      <c r="G45" s="170">
        <v>952380.95238095231</v>
      </c>
      <c r="H45" s="91">
        <f t="shared" si="2"/>
        <v>0</v>
      </c>
    </row>
    <row r="46" spans="1:8" s="81" customFormat="1" ht="15">
      <c r="A46" s="46">
        <v>9</v>
      </c>
      <c r="B46" s="479" t="s">
        <v>424</v>
      </c>
      <c r="C46" s="480"/>
      <c r="D46" s="73">
        <v>0</v>
      </c>
      <c r="E46" s="47" t="s">
        <v>423</v>
      </c>
      <c r="F46" s="73">
        <v>24</v>
      </c>
      <c r="G46" s="170">
        <v>2700000</v>
      </c>
      <c r="H46" s="91">
        <f t="shared" si="2"/>
        <v>0</v>
      </c>
    </row>
    <row r="47" spans="1:8" s="81" customFormat="1" ht="15">
      <c r="A47" s="46">
        <v>10</v>
      </c>
      <c r="B47" s="479" t="s">
        <v>425</v>
      </c>
      <c r="C47" s="480"/>
      <c r="D47" s="73">
        <v>0</v>
      </c>
      <c r="E47" s="47" t="s">
        <v>423</v>
      </c>
      <c r="F47" s="73">
        <v>2</v>
      </c>
      <c r="G47" s="170">
        <v>3800000</v>
      </c>
      <c r="H47" s="91">
        <f t="shared" si="2"/>
        <v>0</v>
      </c>
    </row>
    <row r="48" spans="1:8" s="81" customFormat="1" ht="15">
      <c r="A48" s="46">
        <v>11</v>
      </c>
      <c r="B48" s="479" t="s">
        <v>426</v>
      </c>
      <c r="C48" s="480"/>
      <c r="D48" s="73">
        <v>0</v>
      </c>
      <c r="E48" s="47" t="s">
        <v>423</v>
      </c>
      <c r="F48" s="73">
        <v>20</v>
      </c>
      <c r="G48" s="170">
        <v>3200000</v>
      </c>
      <c r="H48" s="91">
        <f t="shared" si="2"/>
        <v>0</v>
      </c>
    </row>
    <row r="49" spans="1:8" s="81" customFormat="1" ht="15">
      <c r="A49" s="46">
        <v>12</v>
      </c>
      <c r="B49" s="479" t="s">
        <v>427</v>
      </c>
      <c r="C49" s="480"/>
      <c r="D49" s="73">
        <v>0</v>
      </c>
      <c r="E49" s="47" t="s">
        <v>423</v>
      </c>
      <c r="F49" s="73">
        <v>2</v>
      </c>
      <c r="G49" s="170">
        <v>2600000</v>
      </c>
      <c r="H49" s="91">
        <f t="shared" si="2"/>
        <v>0</v>
      </c>
    </row>
    <row r="50" spans="1:8" s="81" customFormat="1" ht="15">
      <c r="A50" s="50">
        <v>13</v>
      </c>
      <c r="B50" s="479" t="s">
        <v>428</v>
      </c>
      <c r="C50" s="480"/>
      <c r="D50" s="73">
        <v>0</v>
      </c>
      <c r="E50" s="51" t="s">
        <v>397</v>
      </c>
      <c r="F50" s="73">
        <v>50</v>
      </c>
      <c r="G50" s="170">
        <v>4500000</v>
      </c>
      <c r="H50" s="91">
        <f t="shared" si="2"/>
        <v>0</v>
      </c>
    </row>
    <row r="51" spans="1:8" s="81" customFormat="1" ht="15.75">
      <c r="A51" s="53" t="s">
        <v>429</v>
      </c>
      <c r="B51" s="9"/>
      <c r="C51" s="38"/>
      <c r="D51" s="38"/>
      <c r="E51" s="38"/>
      <c r="F51" s="9"/>
      <c r="G51" s="9"/>
      <c r="H51" s="88">
        <f>SUM(H38:H50)</f>
        <v>3485.0582544191916</v>
      </c>
    </row>
    <row r="52" spans="1:8">
      <c r="A52" s="8"/>
      <c r="B52" s="9"/>
      <c r="C52" s="9"/>
      <c r="D52" s="54"/>
      <c r="E52" s="54"/>
      <c r="F52" s="54"/>
      <c r="G52" s="54"/>
      <c r="H52" s="10"/>
    </row>
    <row r="53" spans="1:8" ht="15.75">
      <c r="A53" s="428" t="s">
        <v>8</v>
      </c>
      <c r="B53" s="429"/>
      <c r="C53" s="9"/>
      <c r="D53" s="54"/>
      <c r="E53" s="54"/>
      <c r="F53" s="54"/>
      <c r="G53" s="54"/>
      <c r="H53" s="10"/>
    </row>
    <row r="54" spans="1:8" ht="15.75">
      <c r="A54" s="40" t="s">
        <v>385</v>
      </c>
      <c r="B54" s="430" t="s">
        <v>386</v>
      </c>
      <c r="C54" s="431"/>
      <c r="D54" s="55" t="s">
        <v>390</v>
      </c>
      <c r="E54" s="55" t="s">
        <v>86</v>
      </c>
      <c r="F54" s="55" t="s">
        <v>430</v>
      </c>
      <c r="G54" s="55" t="s">
        <v>431</v>
      </c>
      <c r="H54" s="33" t="s">
        <v>393</v>
      </c>
    </row>
    <row r="55" spans="1:8" s="81" customFormat="1" ht="15">
      <c r="A55" s="46">
        <v>1</v>
      </c>
      <c r="B55" s="422" t="s">
        <v>432</v>
      </c>
      <c r="C55" s="423"/>
      <c r="D55" s="56" t="s">
        <v>397</v>
      </c>
      <c r="E55" s="73">
        <v>0</v>
      </c>
      <c r="F55" s="170">
        <v>210000</v>
      </c>
      <c r="G55" s="73">
        <v>8</v>
      </c>
      <c r="H55" s="92">
        <f>(E55*F55)/G55</f>
        <v>0</v>
      </c>
    </row>
    <row r="56" spans="1:8" s="81" customFormat="1" ht="15">
      <c r="A56" s="46">
        <v>2</v>
      </c>
      <c r="B56" s="422" t="s">
        <v>433</v>
      </c>
      <c r="C56" s="423"/>
      <c r="D56" s="57" t="s">
        <v>434</v>
      </c>
      <c r="E56" s="73">
        <v>0</v>
      </c>
      <c r="F56" s="170">
        <v>410150.85714285716</v>
      </c>
      <c r="G56" s="73">
        <v>2</v>
      </c>
      <c r="H56" s="92">
        <f t="shared" ref="H56:H57" si="3">(E56*F56)/G56</f>
        <v>0</v>
      </c>
    </row>
    <row r="57" spans="1:8" s="81" customFormat="1" ht="15">
      <c r="A57" s="50">
        <v>3</v>
      </c>
      <c r="B57" s="424" t="s">
        <v>435</v>
      </c>
      <c r="C57" s="425"/>
      <c r="D57" s="58" t="s">
        <v>434</v>
      </c>
      <c r="E57" s="73">
        <v>0</v>
      </c>
      <c r="F57" s="170">
        <v>500000</v>
      </c>
      <c r="G57" s="73">
        <v>20</v>
      </c>
      <c r="H57" s="92">
        <f t="shared" si="3"/>
        <v>0</v>
      </c>
    </row>
    <row r="58" spans="1:8" ht="15.75">
      <c r="A58" s="45" t="s">
        <v>436</v>
      </c>
      <c r="B58" s="9"/>
      <c r="C58" s="38"/>
      <c r="D58" s="38"/>
      <c r="E58" s="38"/>
      <c r="F58" s="9"/>
      <c r="G58" s="9"/>
      <c r="H58" s="87">
        <f>SUM(H55:H57)</f>
        <v>0</v>
      </c>
    </row>
    <row r="59" spans="1:8">
      <c r="A59" s="59"/>
      <c r="B59" s="9"/>
      <c r="C59" s="9"/>
      <c r="D59" s="9"/>
      <c r="E59" s="38"/>
      <c r="F59" s="9"/>
      <c r="G59" s="9"/>
      <c r="H59" s="10"/>
    </row>
    <row r="60" spans="1:8" ht="15.75">
      <c r="A60" s="428" t="s">
        <v>9</v>
      </c>
      <c r="B60" s="429"/>
      <c r="C60" s="60"/>
      <c r="D60" s="61"/>
      <c r="E60" s="62"/>
      <c r="F60" s="63"/>
      <c r="G60" s="64"/>
      <c r="H60" s="10"/>
    </row>
    <row r="61" spans="1:8" ht="15.75">
      <c r="A61" s="40" t="s">
        <v>385</v>
      </c>
      <c r="B61" s="430" t="s">
        <v>386</v>
      </c>
      <c r="C61" s="431"/>
      <c r="D61" s="55" t="s">
        <v>86</v>
      </c>
      <c r="E61" s="55" t="s">
        <v>390</v>
      </c>
      <c r="F61" s="55" t="s">
        <v>431</v>
      </c>
      <c r="G61" s="55" t="s">
        <v>430</v>
      </c>
      <c r="H61" s="33" t="s">
        <v>393</v>
      </c>
    </row>
    <row r="62" spans="1:8" ht="15">
      <c r="A62" s="46">
        <v>1</v>
      </c>
      <c r="B62" s="422" t="s">
        <v>437</v>
      </c>
      <c r="C62" s="423"/>
      <c r="D62" s="73">
        <v>0</v>
      </c>
      <c r="E62" s="47" t="s">
        <v>423</v>
      </c>
      <c r="F62" s="73">
        <v>20</v>
      </c>
      <c r="G62" s="170">
        <v>70000</v>
      </c>
      <c r="H62" s="91">
        <f>(D62*G62)/F62</f>
        <v>0</v>
      </c>
    </row>
    <row r="63" spans="1:8" ht="15">
      <c r="A63" s="46">
        <v>2</v>
      </c>
      <c r="B63" s="422" t="s">
        <v>438</v>
      </c>
      <c r="C63" s="423"/>
      <c r="D63" s="73">
        <v>0</v>
      </c>
      <c r="E63" s="47" t="s">
        <v>423</v>
      </c>
      <c r="F63" s="73">
        <v>13</v>
      </c>
      <c r="G63" s="170">
        <v>45000</v>
      </c>
      <c r="H63" s="91">
        <f t="shared" ref="H63:H64" si="4">(D63*G63)/F63</f>
        <v>0</v>
      </c>
    </row>
    <row r="64" spans="1:8" ht="15">
      <c r="A64" s="50">
        <v>3</v>
      </c>
      <c r="B64" s="424" t="s">
        <v>439</v>
      </c>
      <c r="C64" s="425"/>
      <c r="D64" s="73">
        <v>0</v>
      </c>
      <c r="E64" s="51" t="s">
        <v>423</v>
      </c>
      <c r="F64" s="73">
        <v>13</v>
      </c>
      <c r="G64" s="170">
        <v>20000</v>
      </c>
      <c r="H64" s="91">
        <f t="shared" si="4"/>
        <v>0</v>
      </c>
    </row>
    <row r="65" spans="1:8" ht="15.75">
      <c r="A65" s="45" t="s">
        <v>440</v>
      </c>
      <c r="B65" s="9"/>
      <c r="C65" s="38"/>
      <c r="D65" s="54"/>
      <c r="E65" s="54"/>
      <c r="F65" s="54"/>
      <c r="G65" s="54"/>
      <c r="H65" s="87">
        <f>SUM(H62:H64)</f>
        <v>0</v>
      </c>
    </row>
    <row r="66" spans="1:8">
      <c r="A66" s="59"/>
      <c r="B66" s="9"/>
      <c r="C66" s="9"/>
      <c r="D66" s="9"/>
      <c r="E66" s="65"/>
      <c r="F66" s="9"/>
      <c r="G66" s="9"/>
      <c r="H66" s="10"/>
    </row>
    <row r="67" spans="1:8" ht="15.75">
      <c r="A67" s="66" t="s">
        <v>441</v>
      </c>
      <c r="B67" s="9"/>
      <c r="C67" s="9"/>
      <c r="D67" s="9"/>
      <c r="E67" s="9"/>
      <c r="F67" s="9"/>
      <c r="G67" s="9"/>
      <c r="H67" s="86">
        <f>SUM(H65,H58,H51,H34,H17)</f>
        <v>37835.81652597092</v>
      </c>
    </row>
    <row r="68" spans="1:8">
      <c r="A68" s="8"/>
      <c r="B68" s="9"/>
      <c r="C68" s="9"/>
      <c r="D68" s="9"/>
      <c r="E68" s="9"/>
      <c r="F68" s="9"/>
      <c r="G68" s="9"/>
      <c r="H68" s="10"/>
    </row>
    <row r="69" spans="1:8" ht="16.5" thickBot="1">
      <c r="A69" s="67" t="s">
        <v>442</v>
      </c>
      <c r="B69" s="25"/>
      <c r="C69" s="68">
        <v>0</v>
      </c>
      <c r="D69" s="25"/>
      <c r="E69" s="25"/>
      <c r="F69" s="25"/>
      <c r="G69" s="25"/>
      <c r="H69" s="69">
        <v>0</v>
      </c>
    </row>
    <row r="70" spans="1:8" ht="15.75" thickTop="1">
      <c r="A70" s="70" t="s">
        <v>443</v>
      </c>
      <c r="B70" s="28"/>
      <c r="C70" s="71">
        <v>0</v>
      </c>
      <c r="D70" s="28"/>
      <c r="E70" s="28"/>
      <c r="F70" s="28"/>
      <c r="G70" s="28"/>
      <c r="H70" s="72">
        <v>0</v>
      </c>
    </row>
    <row r="71" spans="1:8">
      <c r="A71" s="8"/>
      <c r="B71" s="9"/>
      <c r="C71" s="9"/>
      <c r="D71" s="9"/>
      <c r="E71" s="9"/>
      <c r="F71" s="9"/>
      <c r="G71" s="9"/>
      <c r="H71" s="10"/>
    </row>
    <row r="72" spans="1:8" ht="15.75">
      <c r="A72" s="59" t="s">
        <v>444</v>
      </c>
      <c r="B72" s="9"/>
      <c r="C72" s="9"/>
      <c r="D72" s="9"/>
      <c r="E72" s="9"/>
      <c r="F72" s="9"/>
      <c r="G72" s="9"/>
      <c r="H72" s="39">
        <v>0</v>
      </c>
    </row>
    <row r="73" spans="1:8" ht="13.5" thickBot="1">
      <c r="A73" s="24"/>
      <c r="B73" s="25"/>
      <c r="C73" s="25"/>
      <c r="D73" s="25"/>
      <c r="E73" s="25"/>
      <c r="F73" s="25"/>
      <c r="G73" s="25"/>
      <c r="H73" s="26"/>
    </row>
    <row r="74" spans="1:8" ht="13.5" thickTop="1"/>
    <row r="75" spans="1:8">
      <c r="A75" s="3"/>
      <c r="H75" s="2"/>
    </row>
  </sheetData>
  <mergeCells count="50">
    <mergeCell ref="B12:D12"/>
    <mergeCell ref="A1:H1"/>
    <mergeCell ref="A2:H2"/>
    <mergeCell ref="B6:G6"/>
    <mergeCell ref="B10:D10"/>
    <mergeCell ref="B11:D11"/>
    <mergeCell ref="B26:C26"/>
    <mergeCell ref="B13:D13"/>
    <mergeCell ref="B14:D14"/>
    <mergeCell ref="B15:D15"/>
    <mergeCell ref="B16:D16"/>
    <mergeCell ref="A19:B19"/>
    <mergeCell ref="B20:C20"/>
    <mergeCell ref="B21:C21"/>
    <mergeCell ref="B22:C22"/>
    <mergeCell ref="B23:C23"/>
    <mergeCell ref="B24:C24"/>
    <mergeCell ref="B25:C25"/>
    <mergeCell ref="B40:C40"/>
    <mergeCell ref="B27:C27"/>
    <mergeCell ref="B28:C28"/>
    <mergeCell ref="B29:C29"/>
    <mergeCell ref="B30:C30"/>
    <mergeCell ref="B31:C31"/>
    <mergeCell ref="B32:C32"/>
    <mergeCell ref="B33:C33"/>
    <mergeCell ref="A36:B36"/>
    <mergeCell ref="B37:C37"/>
    <mergeCell ref="B38:C38"/>
    <mergeCell ref="B39:C39"/>
    <mergeCell ref="B54:C54"/>
    <mergeCell ref="B41:C41"/>
    <mergeCell ref="B42:C42"/>
    <mergeCell ref="B43:C43"/>
    <mergeCell ref="B44:C44"/>
    <mergeCell ref="B45:C45"/>
    <mergeCell ref="B46:C46"/>
    <mergeCell ref="B47:C47"/>
    <mergeCell ref="B48:C48"/>
    <mergeCell ref="B49:C49"/>
    <mergeCell ref="B50:C50"/>
    <mergeCell ref="A53:B53"/>
    <mergeCell ref="B63:C63"/>
    <mergeCell ref="B64:C64"/>
    <mergeCell ref="B55:C55"/>
    <mergeCell ref="B56:C56"/>
    <mergeCell ref="B57:C57"/>
    <mergeCell ref="A60:B60"/>
    <mergeCell ref="B61:C61"/>
    <mergeCell ref="B62:C62"/>
  </mergeCells>
  <conditionalFormatting sqref="B55:B57 B62:B64">
    <cfRule type="expression" dxfId="99" priority="1">
      <formula>H55&gt;0</formula>
    </cfRule>
  </conditionalFormatting>
  <conditionalFormatting sqref="C55:C57 C62:C64">
    <cfRule type="expression" dxfId="98" priority="2">
      <formula>#REF!&gt;0</formula>
    </cfRule>
  </conditionalFormatting>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4">
    <tabColor rgb="FF00B050"/>
  </sheetPr>
  <dimension ref="A1:H75"/>
  <sheetViews>
    <sheetView workbookViewId="0">
      <selection activeCell="H4" sqref="H4"/>
    </sheetView>
  </sheetViews>
  <sheetFormatPr baseColWidth="10" defaultColWidth="11.42578125" defaultRowHeight="12.75"/>
  <cols>
    <col min="1" max="1" width="22.42578125" style="79" customWidth="1"/>
    <col min="2" max="2" width="34.140625" style="79" customWidth="1"/>
    <col min="3" max="3" width="16.140625" style="79" customWidth="1"/>
    <col min="4" max="4" width="19.140625" style="79" customWidth="1"/>
    <col min="5" max="5" width="17.28515625" style="79" bestFit="1" customWidth="1"/>
    <col min="6" max="6" width="18.42578125" style="79" customWidth="1"/>
    <col min="7" max="7" width="23.7109375" style="79" customWidth="1"/>
    <col min="8" max="8" width="21.5703125" style="79" customWidth="1"/>
    <col min="9" max="16384" width="11.42578125" style="79"/>
  </cols>
  <sheetData>
    <row r="1" spans="1:8" ht="30.75" customHeight="1" thickTop="1">
      <c r="A1" s="441" t="s">
        <v>492</v>
      </c>
      <c r="B1" s="442"/>
      <c r="C1" s="442"/>
      <c r="D1" s="442"/>
      <c r="E1" s="442"/>
      <c r="F1" s="442"/>
      <c r="G1" s="442"/>
      <c r="H1" s="443"/>
    </row>
    <row r="2" spans="1:8" ht="15.75">
      <c r="A2" s="444" t="s">
        <v>378</v>
      </c>
      <c r="B2" s="445"/>
      <c r="C2" s="445"/>
      <c r="D2" s="445"/>
      <c r="E2" s="445"/>
      <c r="F2" s="445"/>
      <c r="G2" s="445"/>
      <c r="H2" s="446"/>
    </row>
    <row r="3" spans="1:8">
      <c r="A3" s="8"/>
      <c r="B3" s="9"/>
      <c r="C3" s="9"/>
      <c r="D3" s="9"/>
      <c r="E3" s="9"/>
      <c r="F3" s="9"/>
      <c r="G3" s="9"/>
      <c r="H3" s="10"/>
    </row>
    <row r="4" spans="1:8" ht="15.75">
      <c r="A4" s="11" t="s">
        <v>379</v>
      </c>
      <c r="B4" s="12" t="s">
        <v>50</v>
      </c>
      <c r="C4" s="13"/>
      <c r="D4" s="14"/>
      <c r="E4" s="15" t="s">
        <v>380</v>
      </c>
      <c r="F4" s="16">
        <f>H67</f>
        <v>2394280.4283642457</v>
      </c>
      <c r="G4" s="13" t="s">
        <v>381</v>
      </c>
      <c r="H4" s="17" t="s">
        <v>382</v>
      </c>
    </row>
    <row r="5" spans="1:8" ht="12" customHeight="1">
      <c r="A5" s="18"/>
      <c r="B5" s="19"/>
      <c r="C5" s="13"/>
      <c r="D5" s="20"/>
      <c r="E5" s="15"/>
      <c r="F5" s="21"/>
      <c r="G5" s="13"/>
      <c r="H5" s="22"/>
    </row>
    <row r="6" spans="1:8" ht="33" customHeight="1">
      <c r="A6" s="18" t="s">
        <v>383</v>
      </c>
      <c r="B6" s="447" t="str">
        <f>A1</f>
        <v>LEVANTAMIENTO DE PLANO AS-BUILT DE OBRA CONSTRUIDA, GEOREFERENCIADA, MEDIA TENSIÓN Y BAJA TENSIÓN, INCLUYE REGISTRO FOTOGRÁFICO, COPIA FÍSICA Y ARCHIVOS EN CD</v>
      </c>
      <c r="C6" s="447"/>
      <c r="D6" s="447"/>
      <c r="E6" s="447"/>
      <c r="F6" s="447"/>
      <c r="G6" s="448"/>
      <c r="H6" s="23" t="s">
        <v>466</v>
      </c>
    </row>
    <row r="7" spans="1:8" ht="13.5" thickBot="1">
      <c r="A7" s="24"/>
      <c r="B7" s="25"/>
      <c r="C7" s="25"/>
      <c r="D7" s="25"/>
      <c r="E7" s="25"/>
      <c r="F7" s="25"/>
      <c r="G7" s="25"/>
      <c r="H7" s="26"/>
    </row>
    <row r="8" spans="1:8" ht="13.5" thickTop="1">
      <c r="A8" s="27"/>
      <c r="B8" s="28"/>
      <c r="C8" s="28"/>
      <c r="D8" s="28"/>
      <c r="E8" s="28"/>
      <c r="F8" s="28"/>
      <c r="G8" s="28"/>
      <c r="H8" s="29"/>
    </row>
    <row r="9" spans="1:8" ht="15.75">
      <c r="A9" s="30" t="s">
        <v>5</v>
      </c>
      <c r="B9" s="9"/>
      <c r="C9" s="9"/>
      <c r="D9" s="9"/>
      <c r="E9" s="9"/>
      <c r="F9" s="9"/>
      <c r="G9" s="9"/>
      <c r="H9" s="10"/>
    </row>
    <row r="10" spans="1:8" s="80" customFormat="1" ht="15" customHeight="1">
      <c r="A10" s="31" t="s">
        <v>385</v>
      </c>
      <c r="B10" s="449" t="s">
        <v>386</v>
      </c>
      <c r="C10" s="450"/>
      <c r="D10" s="431"/>
      <c r="E10" s="32" t="s">
        <v>85</v>
      </c>
      <c r="F10" s="32" t="s">
        <v>387</v>
      </c>
      <c r="G10" s="32" t="s">
        <v>86</v>
      </c>
      <c r="H10" s="33" t="s">
        <v>388</v>
      </c>
    </row>
    <row r="11" spans="1:8" ht="15">
      <c r="A11" s="4"/>
      <c r="B11" s="426" t="s">
        <v>493</v>
      </c>
      <c r="C11" s="432"/>
      <c r="D11" s="427"/>
      <c r="E11" s="82"/>
      <c r="F11" s="170"/>
      <c r="G11" s="73"/>
      <c r="H11" s="6">
        <f>F11*G11</f>
        <v>0</v>
      </c>
    </row>
    <row r="12" spans="1:8" ht="15">
      <c r="A12" s="4"/>
      <c r="B12" s="426"/>
      <c r="C12" s="432"/>
      <c r="D12" s="427"/>
      <c r="E12" s="82"/>
      <c r="F12" s="170"/>
      <c r="G12" s="73"/>
      <c r="H12" s="6">
        <f t="shared" ref="H12:H16" si="0">F12*G12</f>
        <v>0</v>
      </c>
    </row>
    <row r="13" spans="1:8" ht="15">
      <c r="A13" s="4"/>
      <c r="B13" s="426"/>
      <c r="C13" s="432"/>
      <c r="D13" s="427"/>
      <c r="E13" s="82"/>
      <c r="F13" s="170"/>
      <c r="G13" s="73"/>
      <c r="H13" s="6">
        <f t="shared" si="0"/>
        <v>0</v>
      </c>
    </row>
    <row r="14" spans="1:8" ht="15">
      <c r="A14" s="4"/>
      <c r="B14" s="433"/>
      <c r="C14" s="434"/>
      <c r="D14" s="435"/>
      <c r="E14" s="4"/>
      <c r="F14" s="170"/>
      <c r="G14" s="73"/>
      <c r="H14" s="6">
        <f t="shared" si="0"/>
        <v>0</v>
      </c>
    </row>
    <row r="15" spans="1:8" ht="15">
      <c r="A15" s="4"/>
      <c r="B15" s="433"/>
      <c r="C15" s="434"/>
      <c r="D15" s="435"/>
      <c r="E15" s="4"/>
      <c r="F15" s="170"/>
      <c r="G15" s="73"/>
      <c r="H15" s="6">
        <f t="shared" si="0"/>
        <v>0</v>
      </c>
    </row>
    <row r="16" spans="1:8" ht="15">
      <c r="A16" s="4"/>
      <c r="B16" s="436"/>
      <c r="C16" s="437"/>
      <c r="D16" s="438"/>
      <c r="E16" s="5"/>
      <c r="F16" s="170"/>
      <c r="G16" s="73"/>
      <c r="H16" s="6">
        <f t="shared" si="0"/>
        <v>0</v>
      </c>
    </row>
    <row r="17" spans="1:8" ht="15.75">
      <c r="A17" s="37" t="s">
        <v>389</v>
      </c>
      <c r="B17" s="9"/>
      <c r="C17" s="38"/>
      <c r="D17" s="38"/>
      <c r="E17" s="38"/>
      <c r="F17" s="9"/>
      <c r="G17" s="9"/>
      <c r="H17" s="87">
        <f>SUM(H11:H16)</f>
        <v>0</v>
      </c>
    </row>
    <row r="18" spans="1:8">
      <c r="A18" s="8"/>
      <c r="B18" s="9"/>
      <c r="C18" s="9"/>
      <c r="D18" s="9"/>
      <c r="E18" s="9"/>
      <c r="F18" s="9"/>
      <c r="G18" s="9"/>
      <c r="H18" s="10"/>
    </row>
    <row r="19" spans="1:8" ht="15.75">
      <c r="A19" s="428" t="s">
        <v>6</v>
      </c>
      <c r="B19" s="429"/>
      <c r="C19" s="9"/>
      <c r="D19" s="9"/>
      <c r="E19" s="9"/>
      <c r="F19" s="9"/>
      <c r="G19" s="9"/>
      <c r="H19" s="10"/>
    </row>
    <row r="20" spans="1:8" ht="30" customHeight="1">
      <c r="A20" s="40" t="s">
        <v>385</v>
      </c>
      <c r="B20" s="430" t="s">
        <v>386</v>
      </c>
      <c r="C20" s="431"/>
      <c r="D20" s="32" t="s">
        <v>86</v>
      </c>
      <c r="E20" s="32" t="s">
        <v>390</v>
      </c>
      <c r="F20" s="32" t="s">
        <v>391</v>
      </c>
      <c r="G20" s="32" t="s">
        <v>392</v>
      </c>
      <c r="H20" s="33" t="s">
        <v>393</v>
      </c>
    </row>
    <row r="21" spans="1:8" s="81" customFormat="1" ht="15">
      <c r="A21" s="4"/>
      <c r="B21" s="455" t="s">
        <v>396</v>
      </c>
      <c r="C21" s="435"/>
      <c r="D21" s="73">
        <v>0</v>
      </c>
      <c r="E21" s="4" t="s">
        <v>397</v>
      </c>
      <c r="F21" s="170">
        <f>'1.15'!F21</f>
        <v>491355.26262931031</v>
      </c>
      <c r="G21" s="73">
        <v>20</v>
      </c>
      <c r="H21" s="92">
        <f>(D21*F21)/G21</f>
        <v>0</v>
      </c>
    </row>
    <row r="22" spans="1:8" s="81" customFormat="1" ht="15">
      <c r="A22" s="4"/>
      <c r="B22" s="455" t="s">
        <v>398</v>
      </c>
      <c r="C22" s="435"/>
      <c r="D22" s="73">
        <v>0</v>
      </c>
      <c r="E22" s="4" t="s">
        <v>397</v>
      </c>
      <c r="F22" s="170">
        <f>'1.15'!F22</f>
        <v>491355.26262931031</v>
      </c>
      <c r="G22" s="73">
        <v>20</v>
      </c>
      <c r="H22" s="92">
        <f t="shared" ref="H22:H33" si="1">(D22*F22)/G22</f>
        <v>0</v>
      </c>
    </row>
    <row r="23" spans="1:8" s="81" customFormat="1" ht="15">
      <c r="A23" s="4"/>
      <c r="B23" s="455" t="s">
        <v>399</v>
      </c>
      <c r="C23" s="435"/>
      <c r="D23" s="73">
        <v>1</v>
      </c>
      <c r="E23" s="4" t="s">
        <v>397</v>
      </c>
      <c r="F23" s="170">
        <f>'1.15'!F23</f>
        <v>316219.23517241376</v>
      </c>
      <c r="G23" s="73">
        <v>0.5</v>
      </c>
      <c r="H23" s="92">
        <f t="shared" si="1"/>
        <v>632438.47034482751</v>
      </c>
    </row>
    <row r="24" spans="1:8" s="81" customFormat="1" ht="15">
      <c r="A24" s="4"/>
      <c r="B24" s="455" t="s">
        <v>400</v>
      </c>
      <c r="C24" s="435"/>
      <c r="D24" s="73">
        <v>0</v>
      </c>
      <c r="E24" s="4" t="s">
        <v>397</v>
      </c>
      <c r="F24" s="170">
        <f>'1.15'!F24</f>
        <v>301624.55599137931</v>
      </c>
      <c r="G24" s="73">
        <v>20</v>
      </c>
      <c r="H24" s="92">
        <f t="shared" si="1"/>
        <v>0</v>
      </c>
    </row>
    <row r="25" spans="1:8" s="81" customFormat="1" ht="15">
      <c r="A25" s="4"/>
      <c r="B25" s="455" t="s">
        <v>401</v>
      </c>
      <c r="C25" s="435"/>
      <c r="D25" s="73">
        <v>1</v>
      </c>
      <c r="E25" s="4" t="s">
        <v>397</v>
      </c>
      <c r="F25" s="170">
        <f>'1.15'!F25</f>
        <v>257840.51844827583</v>
      </c>
      <c r="G25" s="73">
        <v>0.5</v>
      </c>
      <c r="H25" s="92">
        <f t="shared" si="1"/>
        <v>515681.03689655167</v>
      </c>
    </row>
    <row r="26" spans="1:8" s="81" customFormat="1" ht="15">
      <c r="A26" s="4"/>
      <c r="B26" s="455" t="s">
        <v>402</v>
      </c>
      <c r="C26" s="435"/>
      <c r="D26" s="73">
        <v>0</v>
      </c>
      <c r="E26" s="4" t="s">
        <v>397</v>
      </c>
      <c r="F26" s="170">
        <f>'1.15'!F26</f>
        <v>199461.84262931033</v>
      </c>
      <c r="G26" s="73">
        <v>20</v>
      </c>
      <c r="H26" s="92">
        <f t="shared" si="1"/>
        <v>0</v>
      </c>
    </row>
    <row r="27" spans="1:8" s="81" customFormat="1" ht="15">
      <c r="A27" s="4"/>
      <c r="B27" s="455" t="s">
        <v>403</v>
      </c>
      <c r="C27" s="435"/>
      <c r="D27" s="73">
        <v>0</v>
      </c>
      <c r="E27" s="4" t="s">
        <v>397</v>
      </c>
      <c r="F27" s="170">
        <f>'1.15'!F27</f>
        <v>81158.643620689661</v>
      </c>
      <c r="G27" s="73">
        <v>20</v>
      </c>
      <c r="H27" s="92">
        <f t="shared" si="1"/>
        <v>0</v>
      </c>
    </row>
    <row r="28" spans="1:8" s="81" customFormat="1" ht="15">
      <c r="A28" s="4"/>
      <c r="B28" s="455" t="s">
        <v>404</v>
      </c>
      <c r="C28" s="435"/>
      <c r="D28" s="73">
        <v>0</v>
      </c>
      <c r="E28" s="4" t="s">
        <v>397</v>
      </c>
      <c r="F28" s="170">
        <f>'1.15'!F28</f>
        <v>184867.16344827582</v>
      </c>
      <c r="G28" s="73">
        <v>20</v>
      </c>
      <c r="H28" s="92">
        <f t="shared" si="1"/>
        <v>0</v>
      </c>
    </row>
    <row r="29" spans="1:8" s="81" customFormat="1" ht="15">
      <c r="A29" s="4"/>
      <c r="B29" s="455" t="s">
        <v>405</v>
      </c>
      <c r="C29" s="435"/>
      <c r="D29" s="73">
        <v>1</v>
      </c>
      <c r="E29" s="4" t="s">
        <v>397</v>
      </c>
      <c r="F29" s="170">
        <f>'1.15'!F29</f>
        <v>117645.32112068964</v>
      </c>
      <c r="G29" s="73">
        <v>0.5</v>
      </c>
      <c r="H29" s="92">
        <f t="shared" si="1"/>
        <v>235290.64224137928</v>
      </c>
    </row>
    <row r="30" spans="1:8" s="81" customFormat="1" ht="15">
      <c r="A30" s="4"/>
      <c r="B30" s="455" t="s">
        <v>406</v>
      </c>
      <c r="C30" s="435"/>
      <c r="D30" s="73">
        <v>0</v>
      </c>
      <c r="E30" s="4" t="s">
        <v>397</v>
      </c>
      <c r="F30" s="170">
        <f>'1.15'!F30</f>
        <v>184867.16344827582</v>
      </c>
      <c r="G30" s="73">
        <v>20</v>
      </c>
      <c r="H30" s="92">
        <f t="shared" si="1"/>
        <v>0</v>
      </c>
    </row>
    <row r="31" spans="1:8" s="81" customFormat="1" ht="15">
      <c r="A31" s="4"/>
      <c r="B31" s="455" t="s">
        <v>407</v>
      </c>
      <c r="C31" s="435"/>
      <c r="D31" s="73">
        <v>0</v>
      </c>
      <c r="E31" s="4" t="s">
        <v>397</v>
      </c>
      <c r="F31" s="170">
        <f>'1.15'!F31</f>
        <v>103050.68284482758</v>
      </c>
      <c r="G31" s="73">
        <v>20</v>
      </c>
      <c r="H31" s="92">
        <f t="shared" si="1"/>
        <v>0</v>
      </c>
    </row>
    <row r="32" spans="1:8" s="81" customFormat="1" ht="15">
      <c r="A32" s="4"/>
      <c r="B32" s="455" t="s">
        <v>408</v>
      </c>
      <c r="C32" s="435"/>
      <c r="D32" s="73">
        <v>0</v>
      </c>
      <c r="E32" s="4" t="s">
        <v>397</v>
      </c>
      <c r="F32" s="170">
        <f>'1.15'!F32</f>
        <v>177569.84431034481</v>
      </c>
      <c r="G32" s="73">
        <v>20</v>
      </c>
      <c r="H32" s="92">
        <f t="shared" si="1"/>
        <v>0</v>
      </c>
    </row>
    <row r="33" spans="1:8" s="81" customFormat="1" ht="15">
      <c r="A33" s="4"/>
      <c r="B33" s="455" t="s">
        <v>409</v>
      </c>
      <c r="C33" s="435"/>
      <c r="D33" s="74">
        <v>1</v>
      </c>
      <c r="E33" s="43" t="s">
        <v>397</v>
      </c>
      <c r="F33" s="170">
        <f>'1.15'!F33</f>
        <v>117646.13922413792</v>
      </c>
      <c r="G33" s="73">
        <v>0.125</v>
      </c>
      <c r="H33" s="92">
        <f t="shared" si="1"/>
        <v>941169.11379310337</v>
      </c>
    </row>
    <row r="34" spans="1:8" ht="15.75">
      <c r="A34" s="45" t="s">
        <v>410</v>
      </c>
      <c r="B34" s="9"/>
      <c r="C34" s="9"/>
      <c r="D34" s="9"/>
      <c r="E34" s="9"/>
      <c r="F34" s="9"/>
      <c r="G34" s="9"/>
      <c r="H34" s="87">
        <f>SUM(H21:H33)</f>
        <v>2324579.2632758617</v>
      </c>
    </row>
    <row r="35" spans="1:8">
      <c r="A35" s="8"/>
      <c r="B35" s="9"/>
      <c r="C35" s="9"/>
      <c r="D35" s="9"/>
      <c r="E35" s="9"/>
      <c r="F35" s="9"/>
      <c r="G35" s="9"/>
      <c r="H35" s="10"/>
    </row>
    <row r="36" spans="1:8" ht="15.75">
      <c r="A36" s="428" t="s">
        <v>7</v>
      </c>
      <c r="B36" s="429"/>
      <c r="C36" s="9"/>
      <c r="D36" s="9"/>
      <c r="E36" s="9"/>
      <c r="F36" s="9"/>
      <c r="G36" s="9"/>
      <c r="H36" s="10"/>
    </row>
    <row r="37" spans="1:8" ht="15.75">
      <c r="A37" s="40" t="s">
        <v>385</v>
      </c>
      <c r="B37" s="430" t="s">
        <v>386</v>
      </c>
      <c r="C37" s="431"/>
      <c r="D37" s="32" t="s">
        <v>86</v>
      </c>
      <c r="E37" s="32" t="s">
        <v>390</v>
      </c>
      <c r="F37" s="32" t="s">
        <v>411</v>
      </c>
      <c r="G37" s="32" t="s">
        <v>393</v>
      </c>
      <c r="H37" s="33" t="s">
        <v>412</v>
      </c>
    </row>
    <row r="38" spans="1:8" s="81" customFormat="1" ht="15">
      <c r="A38" s="46">
        <v>1</v>
      </c>
      <c r="B38" s="455" t="s">
        <v>413</v>
      </c>
      <c r="C38" s="435"/>
      <c r="D38" s="73">
        <v>1</v>
      </c>
      <c r="E38" s="47" t="s">
        <v>397</v>
      </c>
      <c r="F38" s="73">
        <v>1</v>
      </c>
      <c r="G38" s="170">
        <v>69701.16508838383</v>
      </c>
      <c r="H38" s="91">
        <f>(D38*G38)/F38</f>
        <v>69701.16508838383</v>
      </c>
    </row>
    <row r="39" spans="1:8" s="81" customFormat="1" ht="15" customHeight="1">
      <c r="A39" s="46">
        <v>2</v>
      </c>
      <c r="B39" s="455" t="s">
        <v>414</v>
      </c>
      <c r="C39" s="435"/>
      <c r="D39" s="73">
        <v>0</v>
      </c>
      <c r="E39" s="47" t="s">
        <v>397</v>
      </c>
      <c r="F39" s="73">
        <v>30</v>
      </c>
      <c r="G39" s="170">
        <v>2500000</v>
      </c>
      <c r="H39" s="91">
        <f t="shared" ref="H39:H50" si="2">(D39*G39)/F39</f>
        <v>0</v>
      </c>
    </row>
    <row r="40" spans="1:8" s="81" customFormat="1" ht="15">
      <c r="A40" s="46">
        <v>3</v>
      </c>
      <c r="B40" s="455" t="s">
        <v>415</v>
      </c>
      <c r="C40" s="435"/>
      <c r="D40" s="73">
        <v>0</v>
      </c>
      <c r="E40" s="47" t="s">
        <v>397</v>
      </c>
      <c r="F40" s="73">
        <v>20</v>
      </c>
      <c r="G40" s="170">
        <v>55509.259259259248</v>
      </c>
      <c r="H40" s="91">
        <f t="shared" si="2"/>
        <v>0</v>
      </c>
    </row>
    <row r="41" spans="1:8" s="81" customFormat="1" ht="15">
      <c r="A41" s="46">
        <v>4</v>
      </c>
      <c r="B41" s="455" t="s">
        <v>416</v>
      </c>
      <c r="C41" s="435"/>
      <c r="D41" s="73">
        <v>0</v>
      </c>
      <c r="E41" s="47" t="s">
        <v>397</v>
      </c>
      <c r="F41" s="73">
        <v>13</v>
      </c>
      <c r="G41" s="170">
        <v>1000000</v>
      </c>
      <c r="H41" s="91">
        <f t="shared" si="2"/>
        <v>0</v>
      </c>
    </row>
    <row r="42" spans="1:8" s="81" customFormat="1" ht="15">
      <c r="A42" s="46">
        <v>5</v>
      </c>
      <c r="B42" s="455" t="s">
        <v>417</v>
      </c>
      <c r="C42" s="435"/>
      <c r="D42" s="73">
        <v>0</v>
      </c>
      <c r="E42" s="47" t="s">
        <v>397</v>
      </c>
      <c r="F42" s="73">
        <v>1</v>
      </c>
      <c r="G42" s="170">
        <v>120000</v>
      </c>
      <c r="H42" s="91">
        <f t="shared" si="2"/>
        <v>0</v>
      </c>
    </row>
    <row r="43" spans="1:8" s="81" customFormat="1" ht="15">
      <c r="A43" s="46">
        <v>6</v>
      </c>
      <c r="B43" s="455" t="s">
        <v>418</v>
      </c>
      <c r="C43" s="435"/>
      <c r="D43" s="73">
        <v>0</v>
      </c>
      <c r="E43" s="47" t="s">
        <v>419</v>
      </c>
      <c r="F43" s="73">
        <v>1</v>
      </c>
      <c r="G43" s="170">
        <v>28500</v>
      </c>
      <c r="H43" s="91">
        <f t="shared" si="2"/>
        <v>0</v>
      </c>
    </row>
    <row r="44" spans="1:8" s="81" customFormat="1" ht="15">
      <c r="A44" s="46">
        <v>7</v>
      </c>
      <c r="B44" s="455" t="s">
        <v>420</v>
      </c>
      <c r="C44" s="435"/>
      <c r="D44" s="73">
        <v>0</v>
      </c>
      <c r="E44" s="47" t="s">
        <v>421</v>
      </c>
      <c r="F44" s="73">
        <v>1</v>
      </c>
      <c r="G44" s="170">
        <v>464100</v>
      </c>
      <c r="H44" s="91">
        <f t="shared" si="2"/>
        <v>0</v>
      </c>
    </row>
    <row r="45" spans="1:8" s="81" customFormat="1" ht="15">
      <c r="A45" s="46">
        <v>8</v>
      </c>
      <c r="B45" s="455" t="s">
        <v>422</v>
      </c>
      <c r="C45" s="435"/>
      <c r="D45" s="73">
        <v>0</v>
      </c>
      <c r="E45" s="47" t="s">
        <v>423</v>
      </c>
      <c r="F45" s="73">
        <v>5</v>
      </c>
      <c r="G45" s="170">
        <v>952380.95238095231</v>
      </c>
      <c r="H45" s="91">
        <f t="shared" si="2"/>
        <v>0</v>
      </c>
    </row>
    <row r="46" spans="1:8" s="81" customFormat="1" ht="15">
      <c r="A46" s="46">
        <v>9</v>
      </c>
      <c r="B46" s="455" t="s">
        <v>424</v>
      </c>
      <c r="C46" s="435"/>
      <c r="D46" s="73">
        <v>0</v>
      </c>
      <c r="E46" s="47" t="s">
        <v>423</v>
      </c>
      <c r="F46" s="73">
        <v>24</v>
      </c>
      <c r="G46" s="170">
        <v>2700000</v>
      </c>
      <c r="H46" s="91">
        <f t="shared" si="2"/>
        <v>0</v>
      </c>
    </row>
    <row r="47" spans="1:8" s="81" customFormat="1" ht="15">
      <c r="A47" s="46">
        <v>10</v>
      </c>
      <c r="B47" s="455" t="s">
        <v>425</v>
      </c>
      <c r="C47" s="435"/>
      <c r="D47" s="73">
        <v>0</v>
      </c>
      <c r="E47" s="47" t="s">
        <v>423</v>
      </c>
      <c r="F47" s="73">
        <v>2</v>
      </c>
      <c r="G47" s="170">
        <v>3800000</v>
      </c>
      <c r="H47" s="91">
        <f t="shared" si="2"/>
        <v>0</v>
      </c>
    </row>
    <row r="48" spans="1:8" s="81" customFormat="1" ht="15">
      <c r="A48" s="46">
        <v>11</v>
      </c>
      <c r="B48" s="455" t="s">
        <v>426</v>
      </c>
      <c r="C48" s="435"/>
      <c r="D48" s="73">
        <v>0</v>
      </c>
      <c r="E48" s="47" t="s">
        <v>423</v>
      </c>
      <c r="F48" s="73">
        <v>1</v>
      </c>
      <c r="G48" s="170">
        <v>3200000</v>
      </c>
      <c r="H48" s="91">
        <f t="shared" si="2"/>
        <v>0</v>
      </c>
    </row>
    <row r="49" spans="1:8" s="81" customFormat="1" ht="15">
      <c r="A49" s="46">
        <v>12</v>
      </c>
      <c r="B49" s="455" t="s">
        <v>427</v>
      </c>
      <c r="C49" s="435"/>
      <c r="D49" s="73">
        <v>0</v>
      </c>
      <c r="E49" s="47" t="s">
        <v>423</v>
      </c>
      <c r="F49" s="73">
        <v>2</v>
      </c>
      <c r="G49" s="170">
        <v>2600000</v>
      </c>
      <c r="H49" s="91">
        <f t="shared" si="2"/>
        <v>0</v>
      </c>
    </row>
    <row r="50" spans="1:8" s="81" customFormat="1" ht="15">
      <c r="A50" s="50">
        <v>13</v>
      </c>
      <c r="B50" s="455" t="s">
        <v>428</v>
      </c>
      <c r="C50" s="435"/>
      <c r="D50" s="73">
        <v>0</v>
      </c>
      <c r="E50" s="51" t="s">
        <v>397</v>
      </c>
      <c r="F50" s="73">
        <v>50</v>
      </c>
      <c r="G50" s="170">
        <v>4500000</v>
      </c>
      <c r="H50" s="91">
        <f t="shared" si="2"/>
        <v>0</v>
      </c>
    </row>
    <row r="51" spans="1:8" s="81" customFormat="1" ht="15.75">
      <c r="A51" s="53" t="s">
        <v>429</v>
      </c>
      <c r="B51" s="9"/>
      <c r="C51" s="38"/>
      <c r="D51" s="38"/>
      <c r="E51" s="38"/>
      <c r="F51" s="9"/>
      <c r="G51" s="9"/>
      <c r="H51" s="88">
        <f>SUM(H38:H50)</f>
        <v>69701.16508838383</v>
      </c>
    </row>
    <row r="52" spans="1:8">
      <c r="A52" s="8"/>
      <c r="B52" s="9"/>
      <c r="C52" s="9"/>
      <c r="D52" s="54"/>
      <c r="E52" s="54"/>
      <c r="F52" s="54"/>
      <c r="G52" s="54"/>
      <c r="H52" s="10"/>
    </row>
    <row r="53" spans="1:8" ht="15.75">
      <c r="A53" s="428" t="s">
        <v>8</v>
      </c>
      <c r="B53" s="429"/>
      <c r="C53" s="9"/>
      <c r="D53" s="54"/>
      <c r="E53" s="54"/>
      <c r="F53" s="54"/>
      <c r="G53" s="54"/>
      <c r="H53" s="10"/>
    </row>
    <row r="54" spans="1:8" ht="15.75">
      <c r="A54" s="40" t="s">
        <v>385</v>
      </c>
      <c r="B54" s="430" t="s">
        <v>386</v>
      </c>
      <c r="C54" s="431"/>
      <c r="D54" s="55" t="s">
        <v>390</v>
      </c>
      <c r="E54" s="55" t="s">
        <v>86</v>
      </c>
      <c r="F54" s="55" t="s">
        <v>430</v>
      </c>
      <c r="G54" s="55" t="s">
        <v>431</v>
      </c>
      <c r="H54" s="33" t="s">
        <v>393</v>
      </c>
    </row>
    <row r="55" spans="1:8" s="81" customFormat="1" ht="15">
      <c r="A55" s="46">
        <v>1</v>
      </c>
      <c r="B55" s="422" t="s">
        <v>432</v>
      </c>
      <c r="C55" s="423"/>
      <c r="D55" s="56" t="s">
        <v>397</v>
      </c>
      <c r="E55" s="73">
        <v>0</v>
      </c>
      <c r="F55" s="170">
        <v>210000</v>
      </c>
      <c r="G55" s="73">
        <v>8</v>
      </c>
      <c r="H55" s="92">
        <f>(E55*F55)/G55</f>
        <v>0</v>
      </c>
    </row>
    <row r="56" spans="1:8" s="81" customFormat="1" ht="15">
      <c r="A56" s="46">
        <v>2</v>
      </c>
      <c r="B56" s="422" t="s">
        <v>433</v>
      </c>
      <c r="C56" s="423"/>
      <c r="D56" s="57" t="s">
        <v>434</v>
      </c>
      <c r="E56" s="73">
        <v>0</v>
      </c>
      <c r="F56" s="170">
        <v>410150.85714285716</v>
      </c>
      <c r="G56" s="73">
        <v>2</v>
      </c>
      <c r="H56" s="92">
        <f t="shared" ref="H56:H57" si="3">(E56*F56)/G56</f>
        <v>0</v>
      </c>
    </row>
    <row r="57" spans="1:8" s="81" customFormat="1" ht="15">
      <c r="A57" s="50">
        <v>3</v>
      </c>
      <c r="B57" s="424" t="s">
        <v>435</v>
      </c>
      <c r="C57" s="425"/>
      <c r="D57" s="58" t="s">
        <v>434</v>
      </c>
      <c r="E57" s="73">
        <v>0</v>
      </c>
      <c r="F57" s="170">
        <v>500000</v>
      </c>
      <c r="G57" s="73">
        <v>20</v>
      </c>
      <c r="H57" s="92">
        <f t="shared" si="3"/>
        <v>0</v>
      </c>
    </row>
    <row r="58" spans="1:8" ht="15.75">
      <c r="A58" s="45" t="s">
        <v>436</v>
      </c>
      <c r="B58" s="9"/>
      <c r="C58" s="38"/>
      <c r="D58" s="38"/>
      <c r="E58" s="38"/>
      <c r="F58" s="9"/>
      <c r="G58" s="9"/>
      <c r="H58" s="87">
        <f>SUM(H55:H57)</f>
        <v>0</v>
      </c>
    </row>
    <row r="59" spans="1:8">
      <c r="A59" s="59"/>
      <c r="B59" s="9"/>
      <c r="C59" s="9"/>
      <c r="D59" s="9"/>
      <c r="E59" s="38"/>
      <c r="F59" s="9"/>
      <c r="G59" s="9"/>
      <c r="H59" s="10"/>
    </row>
    <row r="60" spans="1:8" ht="15.75">
      <c r="A60" s="428" t="s">
        <v>9</v>
      </c>
      <c r="B60" s="429"/>
      <c r="C60" s="60"/>
      <c r="D60" s="61"/>
      <c r="E60" s="62"/>
      <c r="F60" s="63"/>
      <c r="G60" s="64"/>
      <c r="H60" s="10"/>
    </row>
    <row r="61" spans="1:8" ht="15.75">
      <c r="A61" s="40" t="s">
        <v>385</v>
      </c>
      <c r="B61" s="430" t="s">
        <v>386</v>
      </c>
      <c r="C61" s="431"/>
      <c r="D61" s="55" t="s">
        <v>86</v>
      </c>
      <c r="E61" s="55" t="s">
        <v>390</v>
      </c>
      <c r="F61" s="55" t="s">
        <v>431</v>
      </c>
      <c r="G61" s="55" t="s">
        <v>430</v>
      </c>
      <c r="H61" s="33" t="s">
        <v>393</v>
      </c>
    </row>
    <row r="62" spans="1:8" ht="15">
      <c r="A62" s="46">
        <v>1</v>
      </c>
      <c r="B62" s="422" t="s">
        <v>437</v>
      </c>
      <c r="C62" s="423"/>
      <c r="D62" s="73">
        <v>0</v>
      </c>
      <c r="E62" s="47" t="s">
        <v>423</v>
      </c>
      <c r="F62" s="73">
        <v>20</v>
      </c>
      <c r="G62" s="170">
        <v>70000</v>
      </c>
      <c r="H62" s="91">
        <f>(D62*G62)/F62</f>
        <v>0</v>
      </c>
    </row>
    <row r="63" spans="1:8" ht="15">
      <c r="A63" s="46">
        <v>2</v>
      </c>
      <c r="B63" s="422" t="s">
        <v>438</v>
      </c>
      <c r="C63" s="423"/>
      <c r="D63" s="73">
        <v>0</v>
      </c>
      <c r="E63" s="47" t="s">
        <v>423</v>
      </c>
      <c r="F63" s="73">
        <v>13</v>
      </c>
      <c r="G63" s="170">
        <v>45000</v>
      </c>
      <c r="H63" s="91">
        <f t="shared" ref="H63:H64" si="4">(D63*G63)/F63</f>
        <v>0</v>
      </c>
    </row>
    <row r="64" spans="1:8" ht="15">
      <c r="A64" s="50">
        <v>3</v>
      </c>
      <c r="B64" s="424" t="s">
        <v>439</v>
      </c>
      <c r="C64" s="425"/>
      <c r="D64" s="73">
        <v>0</v>
      </c>
      <c r="E64" s="51" t="s">
        <v>423</v>
      </c>
      <c r="F64" s="73">
        <v>13</v>
      </c>
      <c r="G64" s="170">
        <v>20000</v>
      </c>
      <c r="H64" s="91">
        <f t="shared" si="4"/>
        <v>0</v>
      </c>
    </row>
    <row r="65" spans="1:8" ht="15.75">
      <c r="A65" s="45" t="s">
        <v>440</v>
      </c>
      <c r="B65" s="9"/>
      <c r="C65" s="38"/>
      <c r="D65" s="54"/>
      <c r="E65" s="54"/>
      <c r="F65" s="54"/>
      <c r="G65" s="54"/>
      <c r="H65" s="87">
        <f>SUM(H62:H64)</f>
        <v>0</v>
      </c>
    </row>
    <row r="66" spans="1:8">
      <c r="A66" s="59"/>
      <c r="B66" s="9"/>
      <c r="C66" s="9"/>
      <c r="D66" s="9"/>
      <c r="E66" s="65"/>
      <c r="F66" s="9"/>
      <c r="G66" s="9"/>
      <c r="H66" s="10"/>
    </row>
    <row r="67" spans="1:8" ht="15.75">
      <c r="A67" s="66" t="s">
        <v>441</v>
      </c>
      <c r="B67" s="9"/>
      <c r="C67" s="9"/>
      <c r="D67" s="9"/>
      <c r="E67" s="9"/>
      <c r="F67" s="9"/>
      <c r="G67" s="9"/>
      <c r="H67" s="86">
        <f>SUM(H65,H51,H58,H34,H17)</f>
        <v>2394280.4283642457</v>
      </c>
    </row>
    <row r="68" spans="1:8">
      <c r="A68" s="8"/>
      <c r="B68" s="9"/>
      <c r="C68" s="9"/>
      <c r="D68" s="9"/>
      <c r="E68" s="9"/>
      <c r="F68" s="9"/>
      <c r="G68" s="9"/>
      <c r="H68" s="10"/>
    </row>
    <row r="69" spans="1:8" ht="16.5" thickBot="1">
      <c r="A69" s="67" t="s">
        <v>442</v>
      </c>
      <c r="B69" s="25"/>
      <c r="C69" s="68">
        <v>0</v>
      </c>
      <c r="D69" s="25"/>
      <c r="E69" s="25"/>
      <c r="F69" s="25"/>
      <c r="G69" s="25"/>
      <c r="H69" s="69">
        <v>0</v>
      </c>
    </row>
    <row r="70" spans="1:8" ht="15.75" thickTop="1">
      <c r="A70" s="70" t="s">
        <v>443</v>
      </c>
      <c r="B70" s="28"/>
      <c r="C70" s="71">
        <v>0</v>
      </c>
      <c r="D70" s="28"/>
      <c r="E70" s="28"/>
      <c r="F70" s="28"/>
      <c r="G70" s="28"/>
      <c r="H70" s="72">
        <v>0</v>
      </c>
    </row>
    <row r="71" spans="1:8">
      <c r="A71" s="8"/>
      <c r="B71" s="9"/>
      <c r="C71" s="9"/>
      <c r="D71" s="9"/>
      <c r="E71" s="9"/>
      <c r="F71" s="9"/>
      <c r="G71" s="9"/>
      <c r="H71" s="10"/>
    </row>
    <row r="72" spans="1:8" ht="15.75">
      <c r="A72" s="59" t="s">
        <v>444</v>
      </c>
      <c r="B72" s="9"/>
      <c r="C72" s="9"/>
      <c r="D72" s="9"/>
      <c r="E72" s="9"/>
      <c r="F72" s="9"/>
      <c r="G72" s="9"/>
      <c r="H72" s="39">
        <v>0</v>
      </c>
    </row>
    <row r="73" spans="1:8" ht="13.5" thickBot="1">
      <c r="A73" s="24"/>
      <c r="B73" s="25"/>
      <c r="C73" s="25"/>
      <c r="D73" s="25"/>
      <c r="E73" s="25"/>
      <c r="F73" s="25"/>
      <c r="G73" s="25"/>
      <c r="H73" s="26"/>
    </row>
    <row r="74" spans="1:8" ht="13.5" thickTop="1"/>
    <row r="75" spans="1:8">
      <c r="A75" s="3"/>
      <c r="H75" s="2"/>
    </row>
  </sheetData>
  <mergeCells count="50">
    <mergeCell ref="B12:D12"/>
    <mergeCell ref="A1:H1"/>
    <mergeCell ref="A2:H2"/>
    <mergeCell ref="B6:G6"/>
    <mergeCell ref="B10:D10"/>
    <mergeCell ref="B11:D11"/>
    <mergeCell ref="B26:C26"/>
    <mergeCell ref="B13:D13"/>
    <mergeCell ref="B14:D14"/>
    <mergeCell ref="B15:D15"/>
    <mergeCell ref="B16:D16"/>
    <mergeCell ref="A19:B19"/>
    <mergeCell ref="B20:C20"/>
    <mergeCell ref="B21:C21"/>
    <mergeCell ref="B22:C22"/>
    <mergeCell ref="B23:C23"/>
    <mergeCell ref="B24:C24"/>
    <mergeCell ref="B25:C25"/>
    <mergeCell ref="B40:C40"/>
    <mergeCell ref="B27:C27"/>
    <mergeCell ref="B28:C28"/>
    <mergeCell ref="B29:C29"/>
    <mergeCell ref="B30:C30"/>
    <mergeCell ref="B31:C31"/>
    <mergeCell ref="B32:C32"/>
    <mergeCell ref="B33:C33"/>
    <mergeCell ref="A36:B36"/>
    <mergeCell ref="B37:C37"/>
    <mergeCell ref="B38:C38"/>
    <mergeCell ref="B39:C39"/>
    <mergeCell ref="B54:C54"/>
    <mergeCell ref="B41:C41"/>
    <mergeCell ref="B42:C42"/>
    <mergeCell ref="B43:C43"/>
    <mergeCell ref="B44:C44"/>
    <mergeCell ref="B45:C45"/>
    <mergeCell ref="B46:C46"/>
    <mergeCell ref="B47:C47"/>
    <mergeCell ref="B48:C48"/>
    <mergeCell ref="B49:C49"/>
    <mergeCell ref="B50:C50"/>
    <mergeCell ref="A53:B53"/>
    <mergeCell ref="B63:C63"/>
    <mergeCell ref="B64:C64"/>
    <mergeCell ref="B55:C55"/>
    <mergeCell ref="B56:C56"/>
    <mergeCell ref="B57:C57"/>
    <mergeCell ref="A60:B60"/>
    <mergeCell ref="B61:C61"/>
    <mergeCell ref="B62:C62"/>
  </mergeCells>
  <conditionalFormatting sqref="B55:B57 B62:B64">
    <cfRule type="expression" dxfId="97" priority="1">
      <formula>H55&gt;0</formula>
    </cfRule>
  </conditionalFormatting>
  <conditionalFormatting sqref="C55:C57 C62:C64">
    <cfRule type="expression" dxfId="96" priority="2">
      <formula>#REF!&gt;0</formula>
    </cfRule>
  </conditionalFormatting>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5">
    <tabColor rgb="FF00B050"/>
  </sheetPr>
  <dimension ref="A1:H75"/>
  <sheetViews>
    <sheetView workbookViewId="0">
      <selection activeCell="H4" sqref="H4"/>
    </sheetView>
  </sheetViews>
  <sheetFormatPr baseColWidth="10" defaultColWidth="11.42578125" defaultRowHeight="12.75"/>
  <cols>
    <col min="1" max="1" width="22.42578125" style="79" customWidth="1"/>
    <col min="2" max="2" width="34.140625" style="79" customWidth="1"/>
    <col min="3" max="3" width="16.140625" style="79" customWidth="1"/>
    <col min="4" max="4" width="19.140625" style="79" customWidth="1"/>
    <col min="5" max="5" width="17.28515625" style="79" bestFit="1" customWidth="1"/>
    <col min="6" max="6" width="18.42578125" style="79" customWidth="1"/>
    <col min="7" max="7" width="23.7109375" style="79" customWidth="1"/>
    <col min="8" max="8" width="21.5703125" style="79" customWidth="1"/>
    <col min="9" max="16384" width="11.42578125" style="79"/>
  </cols>
  <sheetData>
    <row r="1" spans="1:8" ht="16.149999999999999" customHeight="1" thickTop="1">
      <c r="A1" s="441" t="s">
        <v>494</v>
      </c>
      <c r="B1" s="442"/>
      <c r="C1" s="442"/>
      <c r="D1" s="442"/>
      <c r="E1" s="442"/>
      <c r="F1" s="442"/>
      <c r="G1" s="442"/>
      <c r="H1" s="443"/>
    </row>
    <row r="2" spans="1:8" ht="15.75">
      <c r="A2" s="444" t="s">
        <v>378</v>
      </c>
      <c r="B2" s="445"/>
      <c r="C2" s="445"/>
      <c r="D2" s="445"/>
      <c r="E2" s="445"/>
      <c r="F2" s="445"/>
      <c r="G2" s="445"/>
      <c r="H2" s="446"/>
    </row>
    <row r="3" spans="1:8">
      <c r="A3" s="8"/>
      <c r="B3" s="9"/>
      <c r="C3" s="9"/>
      <c r="D3" s="9"/>
      <c r="E3" s="9"/>
      <c r="F3" s="9"/>
      <c r="G3" s="9"/>
      <c r="H3" s="10"/>
    </row>
    <row r="4" spans="1:8" ht="15.75">
      <c r="A4" s="11" t="s">
        <v>379</v>
      </c>
      <c r="B4" s="12" t="s">
        <v>51</v>
      </c>
      <c r="C4" s="13"/>
      <c r="D4" s="14"/>
      <c r="E4" s="15" t="s">
        <v>380</v>
      </c>
      <c r="F4" s="16">
        <f>H67</f>
        <v>10319184.64116597</v>
      </c>
      <c r="G4" s="13" t="s">
        <v>381</v>
      </c>
      <c r="H4" s="17" t="s">
        <v>382</v>
      </c>
    </row>
    <row r="5" spans="1:8" ht="12" customHeight="1">
      <c r="A5" s="18"/>
      <c r="B5" s="19"/>
      <c r="C5" s="13"/>
      <c r="D5" s="20"/>
      <c r="E5" s="15"/>
      <c r="F5" s="21"/>
      <c r="G5" s="13"/>
      <c r="H5" s="22"/>
    </row>
    <row r="6" spans="1:8" ht="31.5" customHeight="1">
      <c r="A6" s="18" t="s">
        <v>383</v>
      </c>
      <c r="B6" s="447" t="str">
        <f>A1</f>
        <v>PREPARACION DISEÑO, MEMORIA DE CALCULO Y DEMAS DOCUMENTOS PARA CERTIFICACION RETIE (ART 10.1 DE RETIE-2013)</v>
      </c>
      <c r="C6" s="447"/>
      <c r="D6" s="447"/>
      <c r="E6" s="447"/>
      <c r="F6" s="447"/>
      <c r="G6" s="448"/>
      <c r="H6" s="23" t="s">
        <v>466</v>
      </c>
    </row>
    <row r="7" spans="1:8" ht="13.5" thickBot="1">
      <c r="A7" s="24"/>
      <c r="B7" s="25"/>
      <c r="C7" s="25"/>
      <c r="D7" s="25"/>
      <c r="E7" s="25"/>
      <c r="F7" s="25"/>
      <c r="G7" s="25"/>
      <c r="H7" s="26"/>
    </row>
    <row r="8" spans="1:8" ht="13.5" thickTop="1">
      <c r="A8" s="27"/>
      <c r="B8" s="28"/>
      <c r="C8" s="28"/>
      <c r="D8" s="28"/>
      <c r="E8" s="28"/>
      <c r="F8" s="28"/>
      <c r="G8" s="28"/>
      <c r="H8" s="29"/>
    </row>
    <row r="9" spans="1:8" ht="15.75">
      <c r="A9" s="30" t="s">
        <v>5</v>
      </c>
      <c r="B9" s="9"/>
      <c r="C9" s="9"/>
      <c r="D9" s="9"/>
      <c r="E9" s="9"/>
      <c r="F9" s="9"/>
      <c r="G9" s="9"/>
      <c r="H9" s="10"/>
    </row>
    <row r="10" spans="1:8" s="80" customFormat="1" ht="15" customHeight="1">
      <c r="A10" s="31" t="s">
        <v>385</v>
      </c>
      <c r="B10" s="449" t="s">
        <v>386</v>
      </c>
      <c r="C10" s="450"/>
      <c r="D10" s="431"/>
      <c r="E10" s="32" t="s">
        <v>85</v>
      </c>
      <c r="F10" s="32" t="s">
        <v>387</v>
      </c>
      <c r="G10" s="32" t="s">
        <v>86</v>
      </c>
      <c r="H10" s="33" t="s">
        <v>388</v>
      </c>
    </row>
    <row r="11" spans="1:8" ht="15">
      <c r="A11" s="4"/>
      <c r="B11" s="426"/>
      <c r="C11" s="432"/>
      <c r="D11" s="427"/>
      <c r="E11" s="82"/>
      <c r="F11" s="170"/>
      <c r="G11" s="73"/>
      <c r="H11" s="6">
        <f>(F11*G11)</f>
        <v>0</v>
      </c>
    </row>
    <row r="12" spans="1:8" ht="15">
      <c r="A12" s="4"/>
      <c r="B12" s="426"/>
      <c r="C12" s="432"/>
      <c r="D12" s="427"/>
      <c r="E12" s="82"/>
      <c r="F12" s="170"/>
      <c r="G12" s="73"/>
      <c r="H12" s="6">
        <f t="shared" ref="H12:H16" si="0">(F12*G12)</f>
        <v>0</v>
      </c>
    </row>
    <row r="13" spans="1:8" ht="15">
      <c r="A13" s="4"/>
      <c r="B13" s="426"/>
      <c r="C13" s="432"/>
      <c r="D13" s="427"/>
      <c r="E13" s="82"/>
      <c r="F13" s="170"/>
      <c r="G13" s="73"/>
      <c r="H13" s="6">
        <f t="shared" si="0"/>
        <v>0</v>
      </c>
    </row>
    <row r="14" spans="1:8" ht="15">
      <c r="A14" s="4"/>
      <c r="B14" s="433"/>
      <c r="C14" s="434"/>
      <c r="D14" s="435"/>
      <c r="E14" s="4"/>
      <c r="F14" s="170"/>
      <c r="G14" s="73"/>
      <c r="H14" s="6">
        <f t="shared" si="0"/>
        <v>0</v>
      </c>
    </row>
    <row r="15" spans="1:8" ht="15">
      <c r="A15" s="4"/>
      <c r="B15" s="433"/>
      <c r="C15" s="434"/>
      <c r="D15" s="435"/>
      <c r="E15" s="4"/>
      <c r="F15" s="170"/>
      <c r="G15" s="73"/>
      <c r="H15" s="6">
        <f t="shared" si="0"/>
        <v>0</v>
      </c>
    </row>
    <row r="16" spans="1:8" ht="15">
      <c r="A16" s="4"/>
      <c r="B16" s="436"/>
      <c r="C16" s="437"/>
      <c r="D16" s="438"/>
      <c r="E16" s="5"/>
      <c r="F16" s="170"/>
      <c r="G16" s="73"/>
      <c r="H16" s="6">
        <f t="shared" si="0"/>
        <v>0</v>
      </c>
    </row>
    <row r="17" spans="1:8" ht="15.75">
      <c r="A17" s="37" t="s">
        <v>389</v>
      </c>
      <c r="B17" s="9"/>
      <c r="C17" s="38"/>
      <c r="D17" s="38"/>
      <c r="E17" s="38"/>
      <c r="F17" s="9"/>
      <c r="G17" s="9"/>
      <c r="H17" s="87">
        <f>SUM(H11:H16)</f>
        <v>0</v>
      </c>
    </row>
    <row r="18" spans="1:8">
      <c r="A18" s="8"/>
      <c r="B18" s="9"/>
      <c r="C18" s="9"/>
      <c r="D18" s="9"/>
      <c r="E18" s="9"/>
      <c r="F18" s="9"/>
      <c r="G18" s="9"/>
      <c r="H18" s="10"/>
    </row>
    <row r="19" spans="1:8" ht="15.75">
      <c r="A19" s="428" t="s">
        <v>6</v>
      </c>
      <c r="B19" s="429"/>
      <c r="C19" s="9"/>
      <c r="D19" s="9"/>
      <c r="E19" s="9"/>
      <c r="F19" s="9"/>
      <c r="G19" s="9"/>
      <c r="H19" s="10"/>
    </row>
    <row r="20" spans="1:8" ht="30" customHeight="1">
      <c r="A20" s="40" t="s">
        <v>385</v>
      </c>
      <c r="B20" s="430" t="s">
        <v>386</v>
      </c>
      <c r="C20" s="431"/>
      <c r="D20" s="32" t="s">
        <v>86</v>
      </c>
      <c r="E20" s="32" t="s">
        <v>390</v>
      </c>
      <c r="F20" s="32" t="s">
        <v>391</v>
      </c>
      <c r="G20" s="32" t="s">
        <v>392</v>
      </c>
      <c r="H20" s="33" t="s">
        <v>393</v>
      </c>
    </row>
    <row r="21" spans="1:8" s="81" customFormat="1" ht="15">
      <c r="A21" s="4"/>
      <c r="B21" s="479" t="s">
        <v>396</v>
      </c>
      <c r="C21" s="480"/>
      <c r="D21" s="73">
        <v>0</v>
      </c>
      <c r="E21" s="4" t="s">
        <v>397</v>
      </c>
      <c r="F21" s="170">
        <f>'1.15'!F21</f>
        <v>491355.26262931031</v>
      </c>
      <c r="G21" s="73">
        <v>20</v>
      </c>
      <c r="H21" s="92">
        <f>(D21*F21)/G21</f>
        <v>0</v>
      </c>
    </row>
    <row r="22" spans="1:8" s="81" customFormat="1" ht="15">
      <c r="A22" s="4"/>
      <c r="B22" s="479" t="s">
        <v>398</v>
      </c>
      <c r="C22" s="480"/>
      <c r="D22" s="73">
        <v>0</v>
      </c>
      <c r="E22" s="4" t="s">
        <v>397</v>
      </c>
      <c r="F22" s="170">
        <f>'1.15'!F22</f>
        <v>491355.26262931031</v>
      </c>
      <c r="G22" s="73">
        <v>20</v>
      </c>
      <c r="H22" s="92">
        <f t="shared" ref="H22:H33" si="1">(D22*F22)/G22</f>
        <v>0</v>
      </c>
    </row>
    <row r="23" spans="1:8" s="81" customFormat="1" ht="15">
      <c r="A23" s="4"/>
      <c r="B23" s="479" t="s">
        <v>399</v>
      </c>
      <c r="C23" s="480"/>
      <c r="D23" s="73">
        <v>1</v>
      </c>
      <c r="E23" s="4" t="s">
        <v>397</v>
      </c>
      <c r="F23" s="170">
        <f>'1.15'!F23</f>
        <v>316219.23517241376</v>
      </c>
      <c r="G23" s="73">
        <v>0.1</v>
      </c>
      <c r="H23" s="92">
        <f t="shared" si="1"/>
        <v>3162192.3517241376</v>
      </c>
    </row>
    <row r="24" spans="1:8" s="81" customFormat="1" ht="15">
      <c r="A24" s="4"/>
      <c r="B24" s="479" t="s">
        <v>400</v>
      </c>
      <c r="C24" s="480"/>
      <c r="D24" s="73">
        <v>1</v>
      </c>
      <c r="E24" s="4" t="s">
        <v>397</v>
      </c>
      <c r="F24" s="170">
        <f>'1.15'!F24</f>
        <v>301624.55599137931</v>
      </c>
      <c r="G24" s="73">
        <v>6.6666666666666666E-2</v>
      </c>
      <c r="H24" s="92">
        <f t="shared" si="1"/>
        <v>4524368.3398706894</v>
      </c>
    </row>
    <row r="25" spans="1:8" s="81" customFormat="1" ht="15">
      <c r="A25" s="4"/>
      <c r="B25" s="479" t="s">
        <v>401</v>
      </c>
      <c r="C25" s="480"/>
      <c r="D25" s="73">
        <v>0</v>
      </c>
      <c r="E25" s="4" t="s">
        <v>397</v>
      </c>
      <c r="F25" s="170">
        <f>'1.15'!F25</f>
        <v>257840.51844827583</v>
      </c>
      <c r="G25" s="73">
        <v>0.5</v>
      </c>
      <c r="H25" s="92">
        <f t="shared" si="1"/>
        <v>0</v>
      </c>
    </row>
    <row r="26" spans="1:8" s="81" customFormat="1" ht="15">
      <c r="A26" s="4"/>
      <c r="B26" s="479" t="s">
        <v>402</v>
      </c>
      <c r="C26" s="480"/>
      <c r="D26" s="73">
        <v>0</v>
      </c>
      <c r="E26" s="4" t="s">
        <v>397</v>
      </c>
      <c r="F26" s="170">
        <f>'1.15'!F26</f>
        <v>199461.84262931033</v>
      </c>
      <c r="G26" s="73">
        <v>20</v>
      </c>
      <c r="H26" s="92">
        <f t="shared" si="1"/>
        <v>0</v>
      </c>
    </row>
    <row r="27" spans="1:8" s="81" customFormat="1" ht="15">
      <c r="A27" s="4"/>
      <c r="B27" s="479" t="s">
        <v>403</v>
      </c>
      <c r="C27" s="480"/>
      <c r="D27" s="73">
        <v>0</v>
      </c>
      <c r="E27" s="4" t="s">
        <v>397</v>
      </c>
      <c r="F27" s="170">
        <f>'1.15'!F27</f>
        <v>81158.643620689661</v>
      </c>
      <c r="G27" s="73">
        <v>20</v>
      </c>
      <c r="H27" s="92">
        <f t="shared" si="1"/>
        <v>0</v>
      </c>
    </row>
    <row r="28" spans="1:8" s="81" customFormat="1" ht="15">
      <c r="A28" s="4"/>
      <c r="B28" s="479" t="s">
        <v>404</v>
      </c>
      <c r="C28" s="480"/>
      <c r="D28" s="73">
        <v>0</v>
      </c>
      <c r="E28" s="4" t="s">
        <v>397</v>
      </c>
      <c r="F28" s="170">
        <f>'1.15'!F28</f>
        <v>184867.16344827582</v>
      </c>
      <c r="G28" s="73">
        <v>20</v>
      </c>
      <c r="H28" s="92">
        <f t="shared" si="1"/>
        <v>0</v>
      </c>
    </row>
    <row r="29" spans="1:8" s="81" customFormat="1" ht="15">
      <c r="A29" s="4"/>
      <c r="B29" s="479" t="s">
        <v>405</v>
      </c>
      <c r="C29" s="480"/>
      <c r="D29" s="73">
        <v>0</v>
      </c>
      <c r="E29" s="4" t="s">
        <v>397</v>
      </c>
      <c r="F29" s="170">
        <f>'1.15'!F29</f>
        <v>117645.32112068964</v>
      </c>
      <c r="G29" s="73">
        <v>0.5</v>
      </c>
      <c r="H29" s="92">
        <f t="shared" si="1"/>
        <v>0</v>
      </c>
    </row>
    <row r="30" spans="1:8" s="81" customFormat="1" ht="15">
      <c r="A30" s="4"/>
      <c r="B30" s="479" t="s">
        <v>406</v>
      </c>
      <c r="C30" s="480"/>
      <c r="D30" s="73">
        <v>0</v>
      </c>
      <c r="E30" s="4" t="s">
        <v>397</v>
      </c>
      <c r="F30" s="170">
        <f>'1.15'!F30</f>
        <v>184867.16344827582</v>
      </c>
      <c r="G30" s="73">
        <v>20</v>
      </c>
      <c r="H30" s="92">
        <f t="shared" si="1"/>
        <v>0</v>
      </c>
    </row>
    <row r="31" spans="1:8" s="81" customFormat="1" ht="15">
      <c r="A31" s="4"/>
      <c r="B31" s="479" t="s">
        <v>407</v>
      </c>
      <c r="C31" s="480"/>
      <c r="D31" s="73">
        <v>0</v>
      </c>
      <c r="E31" s="4" t="s">
        <v>397</v>
      </c>
      <c r="F31" s="170">
        <f>'1.15'!F31</f>
        <v>103050.68284482758</v>
      </c>
      <c r="G31" s="73">
        <v>20</v>
      </c>
      <c r="H31" s="92">
        <f t="shared" si="1"/>
        <v>0</v>
      </c>
    </row>
    <row r="32" spans="1:8" s="81" customFormat="1" ht="15">
      <c r="A32" s="4"/>
      <c r="B32" s="479" t="s">
        <v>408</v>
      </c>
      <c r="C32" s="480"/>
      <c r="D32" s="73">
        <v>0</v>
      </c>
      <c r="E32" s="4" t="s">
        <v>397</v>
      </c>
      <c r="F32" s="170">
        <f>'1.15'!F32</f>
        <v>177569.84431034481</v>
      </c>
      <c r="G32" s="73">
        <v>20</v>
      </c>
      <c r="H32" s="92">
        <f t="shared" si="1"/>
        <v>0</v>
      </c>
    </row>
    <row r="33" spans="1:8" s="81" customFormat="1" ht="15">
      <c r="A33" s="4"/>
      <c r="B33" s="479" t="s">
        <v>409</v>
      </c>
      <c r="C33" s="480"/>
      <c r="D33" s="74">
        <v>1</v>
      </c>
      <c r="E33" s="43" t="s">
        <v>397</v>
      </c>
      <c r="F33" s="170">
        <f>'1.15'!F33</f>
        <v>117646.13922413792</v>
      </c>
      <c r="G33" s="73">
        <v>0.05</v>
      </c>
      <c r="H33" s="92">
        <f t="shared" si="1"/>
        <v>2352922.7844827585</v>
      </c>
    </row>
    <row r="34" spans="1:8" ht="15.75">
      <c r="A34" s="45" t="s">
        <v>410</v>
      </c>
      <c r="B34" s="9"/>
      <c r="C34" s="9"/>
      <c r="D34" s="9"/>
      <c r="E34" s="9"/>
      <c r="F34" s="9"/>
      <c r="G34" s="9"/>
      <c r="H34" s="87">
        <f>SUM(H21:H33)</f>
        <v>10039483.476077586</v>
      </c>
    </row>
    <row r="35" spans="1:8">
      <c r="A35" s="8"/>
      <c r="B35" s="9"/>
      <c r="C35" s="9"/>
      <c r="D35" s="9"/>
      <c r="E35" s="9"/>
      <c r="F35" s="9"/>
      <c r="G35" s="9"/>
      <c r="H35" s="10"/>
    </row>
    <row r="36" spans="1:8" ht="15.75">
      <c r="A36" s="428" t="s">
        <v>7</v>
      </c>
      <c r="B36" s="429"/>
      <c r="C36" s="9"/>
      <c r="D36" s="9"/>
      <c r="E36" s="9"/>
      <c r="F36" s="9"/>
      <c r="G36" s="9"/>
      <c r="H36" s="10"/>
    </row>
    <row r="37" spans="1:8" ht="15.75">
      <c r="A37" s="40" t="s">
        <v>385</v>
      </c>
      <c r="B37" s="430" t="s">
        <v>386</v>
      </c>
      <c r="C37" s="431"/>
      <c r="D37" s="32" t="s">
        <v>86</v>
      </c>
      <c r="E37" s="32" t="s">
        <v>390</v>
      </c>
      <c r="F37" s="32" t="s">
        <v>411</v>
      </c>
      <c r="G37" s="32" t="s">
        <v>393</v>
      </c>
      <c r="H37" s="33" t="s">
        <v>412</v>
      </c>
    </row>
    <row r="38" spans="1:8" s="81" customFormat="1" ht="15">
      <c r="A38" s="46">
        <v>1</v>
      </c>
      <c r="B38" s="479" t="s">
        <v>413</v>
      </c>
      <c r="C38" s="480"/>
      <c r="D38" s="73">
        <v>1</v>
      </c>
      <c r="E38" s="47" t="s">
        <v>397</v>
      </c>
      <c r="F38" s="73">
        <v>1</v>
      </c>
      <c r="G38" s="170">
        <v>69701.16508838383</v>
      </c>
      <c r="H38" s="91">
        <f>(D38*G38)/F38</f>
        <v>69701.16508838383</v>
      </c>
    </row>
    <row r="39" spans="1:8" s="81" customFormat="1" ht="15" customHeight="1">
      <c r="A39" s="46">
        <v>2</v>
      </c>
      <c r="B39" s="479" t="s">
        <v>414</v>
      </c>
      <c r="C39" s="480"/>
      <c r="D39" s="73">
        <v>0</v>
      </c>
      <c r="E39" s="47" t="s">
        <v>397</v>
      </c>
      <c r="F39" s="73">
        <v>30</v>
      </c>
      <c r="G39" s="170">
        <v>2500000</v>
      </c>
      <c r="H39" s="91">
        <f t="shared" ref="H39:H50" si="2">(D39*G39)/F39</f>
        <v>0</v>
      </c>
    </row>
    <row r="40" spans="1:8" s="81" customFormat="1" ht="15">
      <c r="A40" s="46">
        <v>3</v>
      </c>
      <c r="B40" s="479" t="s">
        <v>415</v>
      </c>
      <c r="C40" s="480"/>
      <c r="D40" s="73">
        <v>0</v>
      </c>
      <c r="E40" s="47" t="s">
        <v>397</v>
      </c>
      <c r="F40" s="73">
        <v>20</v>
      </c>
      <c r="G40" s="170">
        <v>55509.259259259248</v>
      </c>
      <c r="H40" s="91">
        <f t="shared" si="2"/>
        <v>0</v>
      </c>
    </row>
    <row r="41" spans="1:8" s="81" customFormat="1" ht="15">
      <c r="A41" s="46">
        <v>4</v>
      </c>
      <c r="B41" s="479" t="s">
        <v>416</v>
      </c>
      <c r="C41" s="480"/>
      <c r="D41" s="73">
        <v>0</v>
      </c>
      <c r="E41" s="47" t="s">
        <v>397</v>
      </c>
      <c r="F41" s="73">
        <v>13</v>
      </c>
      <c r="G41" s="170">
        <v>1000000</v>
      </c>
      <c r="H41" s="91">
        <f t="shared" si="2"/>
        <v>0</v>
      </c>
    </row>
    <row r="42" spans="1:8" s="81" customFormat="1" ht="15">
      <c r="A42" s="46">
        <v>5</v>
      </c>
      <c r="B42" s="479" t="s">
        <v>417</v>
      </c>
      <c r="C42" s="480"/>
      <c r="D42" s="73">
        <v>0</v>
      </c>
      <c r="E42" s="47" t="s">
        <v>397</v>
      </c>
      <c r="F42" s="73">
        <v>1</v>
      </c>
      <c r="G42" s="170">
        <v>120000</v>
      </c>
      <c r="H42" s="91">
        <f t="shared" si="2"/>
        <v>0</v>
      </c>
    </row>
    <row r="43" spans="1:8" s="81" customFormat="1" ht="15">
      <c r="A43" s="46">
        <v>6</v>
      </c>
      <c r="B43" s="479" t="s">
        <v>418</v>
      </c>
      <c r="C43" s="480"/>
      <c r="D43" s="73">
        <v>0</v>
      </c>
      <c r="E43" s="47" t="s">
        <v>419</v>
      </c>
      <c r="F43" s="73">
        <v>1</v>
      </c>
      <c r="G43" s="170">
        <v>28500</v>
      </c>
      <c r="H43" s="91">
        <f t="shared" si="2"/>
        <v>0</v>
      </c>
    </row>
    <row r="44" spans="1:8" s="81" customFormat="1" ht="15">
      <c r="A44" s="46">
        <v>7</v>
      </c>
      <c r="B44" s="479" t="s">
        <v>420</v>
      </c>
      <c r="C44" s="480"/>
      <c r="D44" s="73">
        <v>0</v>
      </c>
      <c r="E44" s="47" t="s">
        <v>421</v>
      </c>
      <c r="F44" s="73">
        <v>1</v>
      </c>
      <c r="G44" s="170">
        <v>464100</v>
      </c>
      <c r="H44" s="91">
        <f t="shared" si="2"/>
        <v>0</v>
      </c>
    </row>
    <row r="45" spans="1:8" s="81" customFormat="1" ht="15">
      <c r="A45" s="46">
        <v>8</v>
      </c>
      <c r="B45" s="479" t="s">
        <v>422</v>
      </c>
      <c r="C45" s="480"/>
      <c r="D45" s="73">
        <v>0</v>
      </c>
      <c r="E45" s="47" t="s">
        <v>423</v>
      </c>
      <c r="F45" s="73">
        <v>5</v>
      </c>
      <c r="G45" s="170">
        <v>952380.95238095231</v>
      </c>
      <c r="H45" s="91">
        <f t="shared" si="2"/>
        <v>0</v>
      </c>
    </row>
    <row r="46" spans="1:8" s="81" customFormat="1" ht="15">
      <c r="A46" s="46">
        <v>9</v>
      </c>
      <c r="B46" s="479" t="s">
        <v>424</v>
      </c>
      <c r="C46" s="480"/>
      <c r="D46" s="73">
        <v>0</v>
      </c>
      <c r="E46" s="47" t="s">
        <v>423</v>
      </c>
      <c r="F46" s="73">
        <v>24</v>
      </c>
      <c r="G46" s="170">
        <v>2700000</v>
      </c>
      <c r="H46" s="91">
        <f t="shared" si="2"/>
        <v>0</v>
      </c>
    </row>
    <row r="47" spans="1:8" s="81" customFormat="1" ht="15">
      <c r="A47" s="46">
        <v>10</v>
      </c>
      <c r="B47" s="479" t="s">
        <v>425</v>
      </c>
      <c r="C47" s="480"/>
      <c r="D47" s="73">
        <v>0</v>
      </c>
      <c r="E47" s="47" t="s">
        <v>423</v>
      </c>
      <c r="F47" s="73">
        <v>2</v>
      </c>
      <c r="G47" s="170">
        <v>3800000</v>
      </c>
      <c r="H47" s="91">
        <f t="shared" si="2"/>
        <v>0</v>
      </c>
    </row>
    <row r="48" spans="1:8" s="81" customFormat="1" ht="15">
      <c r="A48" s="46">
        <v>11</v>
      </c>
      <c r="B48" s="479" t="s">
        <v>426</v>
      </c>
      <c r="C48" s="480"/>
      <c r="D48" s="73">
        <v>0</v>
      </c>
      <c r="E48" s="47" t="s">
        <v>423</v>
      </c>
      <c r="F48" s="73">
        <v>1</v>
      </c>
      <c r="G48" s="170">
        <v>3200000</v>
      </c>
      <c r="H48" s="91">
        <f t="shared" si="2"/>
        <v>0</v>
      </c>
    </row>
    <row r="49" spans="1:8" s="81" customFormat="1" ht="15">
      <c r="A49" s="46">
        <v>12</v>
      </c>
      <c r="B49" s="479" t="s">
        <v>427</v>
      </c>
      <c r="C49" s="480"/>
      <c r="D49" s="73">
        <v>0</v>
      </c>
      <c r="E49" s="47" t="s">
        <v>423</v>
      </c>
      <c r="F49" s="73">
        <v>2</v>
      </c>
      <c r="G49" s="170">
        <v>2600000</v>
      </c>
      <c r="H49" s="91">
        <f t="shared" si="2"/>
        <v>0</v>
      </c>
    </row>
    <row r="50" spans="1:8" s="81" customFormat="1" ht="15">
      <c r="A50" s="50">
        <v>13</v>
      </c>
      <c r="B50" s="479" t="s">
        <v>428</v>
      </c>
      <c r="C50" s="480"/>
      <c r="D50" s="73">
        <v>0</v>
      </c>
      <c r="E50" s="51" t="s">
        <v>397</v>
      </c>
      <c r="F50" s="73">
        <v>50</v>
      </c>
      <c r="G50" s="170">
        <v>4500000</v>
      </c>
      <c r="H50" s="91">
        <f t="shared" si="2"/>
        <v>0</v>
      </c>
    </row>
    <row r="51" spans="1:8" s="81" customFormat="1" ht="15.75">
      <c r="A51" s="53" t="s">
        <v>429</v>
      </c>
      <c r="B51" s="9"/>
      <c r="C51" s="38"/>
      <c r="D51" s="38"/>
      <c r="E51" s="38"/>
      <c r="F51" s="9"/>
      <c r="G51" s="9"/>
      <c r="H51" s="88">
        <f>SUM(H38:H50)</f>
        <v>69701.16508838383</v>
      </c>
    </row>
    <row r="52" spans="1:8">
      <c r="A52" s="8"/>
      <c r="B52" s="9"/>
      <c r="C52" s="9"/>
      <c r="D52" s="54"/>
      <c r="E52" s="54"/>
      <c r="F52" s="54"/>
      <c r="G52" s="54"/>
      <c r="H52" s="10"/>
    </row>
    <row r="53" spans="1:8" ht="15.75">
      <c r="A53" s="428" t="s">
        <v>8</v>
      </c>
      <c r="B53" s="429"/>
      <c r="C53" s="9"/>
      <c r="D53" s="54"/>
      <c r="E53" s="54"/>
      <c r="F53" s="54"/>
      <c r="G53" s="54"/>
      <c r="H53" s="10"/>
    </row>
    <row r="54" spans="1:8" ht="15.75">
      <c r="A54" s="40" t="s">
        <v>385</v>
      </c>
      <c r="B54" s="430" t="s">
        <v>386</v>
      </c>
      <c r="C54" s="431"/>
      <c r="D54" s="55" t="s">
        <v>390</v>
      </c>
      <c r="E54" s="55" t="s">
        <v>86</v>
      </c>
      <c r="F54" s="55" t="s">
        <v>430</v>
      </c>
      <c r="G54" s="55" t="s">
        <v>431</v>
      </c>
      <c r="H54" s="33" t="s">
        <v>393</v>
      </c>
    </row>
    <row r="55" spans="1:8" s="81" customFormat="1" ht="15">
      <c r="A55" s="46">
        <v>1</v>
      </c>
      <c r="B55" s="479" t="s">
        <v>432</v>
      </c>
      <c r="C55" s="480"/>
      <c r="D55" s="56" t="s">
        <v>397</v>
      </c>
      <c r="E55" s="73">
        <v>1</v>
      </c>
      <c r="F55" s="170">
        <v>210000</v>
      </c>
      <c r="G55" s="73">
        <v>1</v>
      </c>
      <c r="H55" s="91">
        <f>(E55*F55)/G55</f>
        <v>210000</v>
      </c>
    </row>
    <row r="56" spans="1:8" s="81" customFormat="1" ht="15">
      <c r="A56" s="46">
        <v>2</v>
      </c>
      <c r="B56" s="479" t="s">
        <v>433</v>
      </c>
      <c r="C56" s="480"/>
      <c r="D56" s="57" t="s">
        <v>434</v>
      </c>
      <c r="E56" s="73">
        <v>0</v>
      </c>
      <c r="F56" s="170">
        <v>410150.85714285716</v>
      </c>
      <c r="G56" s="73">
        <v>2</v>
      </c>
      <c r="H56" s="91">
        <f t="shared" ref="H56:H57" si="3">(E56*F56)/G56</f>
        <v>0</v>
      </c>
    </row>
    <row r="57" spans="1:8" s="81" customFormat="1" ht="15">
      <c r="A57" s="50">
        <v>3</v>
      </c>
      <c r="B57" s="479" t="s">
        <v>435</v>
      </c>
      <c r="C57" s="480"/>
      <c r="D57" s="58" t="s">
        <v>434</v>
      </c>
      <c r="E57" s="73">
        <v>0</v>
      </c>
      <c r="F57" s="170">
        <v>500000</v>
      </c>
      <c r="G57" s="73">
        <v>20</v>
      </c>
      <c r="H57" s="91">
        <f t="shared" si="3"/>
        <v>0</v>
      </c>
    </row>
    <row r="58" spans="1:8" ht="15.75">
      <c r="A58" s="45" t="s">
        <v>436</v>
      </c>
      <c r="B58" s="9"/>
      <c r="C58" s="38"/>
      <c r="D58" s="38"/>
      <c r="E58" s="38"/>
      <c r="F58" s="9"/>
      <c r="G58" s="9"/>
      <c r="H58" s="87">
        <f>SUM(H55:H57)</f>
        <v>210000</v>
      </c>
    </row>
    <row r="59" spans="1:8">
      <c r="A59" s="59"/>
      <c r="B59" s="9"/>
      <c r="C59" s="9"/>
      <c r="D59" s="9"/>
      <c r="E59" s="38"/>
      <c r="F59" s="9"/>
      <c r="G59" s="9"/>
      <c r="H59" s="10"/>
    </row>
    <row r="60" spans="1:8" ht="15.75">
      <c r="A60" s="428" t="s">
        <v>9</v>
      </c>
      <c r="B60" s="429"/>
      <c r="C60" s="60"/>
      <c r="D60" s="61"/>
      <c r="E60" s="62"/>
      <c r="F60" s="63"/>
      <c r="G60" s="64"/>
      <c r="H60" s="10"/>
    </row>
    <row r="61" spans="1:8" ht="15.75">
      <c r="A61" s="40" t="s">
        <v>385</v>
      </c>
      <c r="B61" s="430" t="s">
        <v>386</v>
      </c>
      <c r="C61" s="431"/>
      <c r="D61" s="55" t="s">
        <v>86</v>
      </c>
      <c r="E61" s="55" t="s">
        <v>390</v>
      </c>
      <c r="F61" s="55" t="s">
        <v>431</v>
      </c>
      <c r="G61" s="55" t="s">
        <v>430</v>
      </c>
      <c r="H61" s="33" t="s">
        <v>393</v>
      </c>
    </row>
    <row r="62" spans="1:8" ht="15">
      <c r="A62" s="46">
        <v>1</v>
      </c>
      <c r="B62" s="422" t="s">
        <v>437</v>
      </c>
      <c r="C62" s="423"/>
      <c r="D62" s="73">
        <v>0</v>
      </c>
      <c r="E62" s="47" t="s">
        <v>423</v>
      </c>
      <c r="F62" s="73">
        <v>20</v>
      </c>
      <c r="G62" s="170">
        <v>70000</v>
      </c>
      <c r="H62" s="91">
        <f>(D62*G62)/F62</f>
        <v>0</v>
      </c>
    </row>
    <row r="63" spans="1:8" ht="15">
      <c r="A63" s="46">
        <v>2</v>
      </c>
      <c r="B63" s="422" t="s">
        <v>438</v>
      </c>
      <c r="C63" s="423"/>
      <c r="D63" s="73">
        <v>0</v>
      </c>
      <c r="E63" s="47" t="s">
        <v>423</v>
      </c>
      <c r="F63" s="73">
        <v>13</v>
      </c>
      <c r="G63" s="170">
        <v>45000</v>
      </c>
      <c r="H63" s="91">
        <f t="shared" ref="H63:H64" si="4">(D63*G63)/F63</f>
        <v>0</v>
      </c>
    </row>
    <row r="64" spans="1:8" ht="15">
      <c r="A64" s="50">
        <v>3</v>
      </c>
      <c r="B64" s="424" t="s">
        <v>439</v>
      </c>
      <c r="C64" s="425"/>
      <c r="D64" s="73">
        <v>0</v>
      </c>
      <c r="E64" s="51" t="s">
        <v>423</v>
      </c>
      <c r="F64" s="73">
        <v>13</v>
      </c>
      <c r="G64" s="170">
        <v>20000</v>
      </c>
      <c r="H64" s="91">
        <f t="shared" si="4"/>
        <v>0</v>
      </c>
    </row>
    <row r="65" spans="1:8" ht="15.75">
      <c r="A65" s="45" t="s">
        <v>440</v>
      </c>
      <c r="B65" s="9"/>
      <c r="C65" s="38"/>
      <c r="D65" s="54"/>
      <c r="E65" s="54"/>
      <c r="F65" s="54"/>
      <c r="G65" s="54"/>
      <c r="H65" s="87">
        <f>SUM(H62:H64)</f>
        <v>0</v>
      </c>
    </row>
    <row r="66" spans="1:8">
      <c r="A66" s="59"/>
      <c r="B66" s="9"/>
      <c r="C66" s="9"/>
      <c r="D66" s="9"/>
      <c r="E66" s="65"/>
      <c r="F66" s="9"/>
      <c r="G66" s="9"/>
      <c r="H66" s="10"/>
    </row>
    <row r="67" spans="1:8" ht="15.75">
      <c r="A67" s="66" t="s">
        <v>441</v>
      </c>
      <c r="B67" s="9"/>
      <c r="C67" s="9"/>
      <c r="D67" s="9"/>
      <c r="E67" s="9"/>
      <c r="F67" s="9"/>
      <c r="G67" s="9"/>
      <c r="H67" s="86">
        <f>SUM(H65,H58,H51,H34,H17)</f>
        <v>10319184.64116597</v>
      </c>
    </row>
    <row r="68" spans="1:8">
      <c r="A68" s="8"/>
      <c r="B68" s="9"/>
      <c r="C68" s="9"/>
      <c r="D68" s="9"/>
      <c r="E68" s="9"/>
      <c r="F68" s="9"/>
      <c r="G68" s="9"/>
      <c r="H68" s="10"/>
    </row>
    <row r="69" spans="1:8" ht="16.5" thickBot="1">
      <c r="A69" s="67" t="s">
        <v>442</v>
      </c>
      <c r="B69" s="25"/>
      <c r="C69" s="68">
        <v>0</v>
      </c>
      <c r="D69" s="25"/>
      <c r="E69" s="25"/>
      <c r="F69" s="25"/>
      <c r="G69" s="25"/>
      <c r="H69" s="69">
        <v>0</v>
      </c>
    </row>
    <row r="70" spans="1:8" ht="15.75" thickTop="1">
      <c r="A70" s="70" t="s">
        <v>443</v>
      </c>
      <c r="B70" s="28"/>
      <c r="C70" s="71">
        <v>0</v>
      </c>
      <c r="D70" s="28"/>
      <c r="E70" s="28"/>
      <c r="F70" s="28"/>
      <c r="G70" s="28"/>
      <c r="H70" s="72">
        <v>0</v>
      </c>
    </row>
    <row r="71" spans="1:8">
      <c r="A71" s="8"/>
      <c r="B71" s="9"/>
      <c r="C71" s="9"/>
      <c r="D71" s="9"/>
      <c r="E71" s="9"/>
      <c r="F71" s="9"/>
      <c r="G71" s="9"/>
      <c r="H71" s="10"/>
    </row>
    <row r="72" spans="1:8" ht="15.75">
      <c r="A72" s="59" t="s">
        <v>444</v>
      </c>
      <c r="B72" s="9"/>
      <c r="C72" s="9"/>
      <c r="D72" s="9"/>
      <c r="E72" s="9"/>
      <c r="F72" s="9"/>
      <c r="G72" s="9"/>
      <c r="H72" s="39">
        <v>0</v>
      </c>
    </row>
    <row r="73" spans="1:8" ht="13.5" thickBot="1">
      <c r="A73" s="24"/>
      <c r="B73" s="25"/>
      <c r="C73" s="25"/>
      <c r="D73" s="25"/>
      <c r="E73" s="25"/>
      <c r="F73" s="25"/>
      <c r="G73" s="25"/>
      <c r="H73" s="26"/>
    </row>
    <row r="74" spans="1:8" ht="13.5" thickTop="1"/>
    <row r="75" spans="1:8">
      <c r="A75" s="3"/>
      <c r="H75" s="2"/>
    </row>
  </sheetData>
  <mergeCells count="50">
    <mergeCell ref="B12:D12"/>
    <mergeCell ref="A1:H1"/>
    <mergeCell ref="A2:H2"/>
    <mergeCell ref="B6:G6"/>
    <mergeCell ref="B10:D10"/>
    <mergeCell ref="B11:D11"/>
    <mergeCell ref="B26:C26"/>
    <mergeCell ref="B13:D13"/>
    <mergeCell ref="B14:D14"/>
    <mergeCell ref="B15:D15"/>
    <mergeCell ref="B16:D16"/>
    <mergeCell ref="A19:B19"/>
    <mergeCell ref="B20:C20"/>
    <mergeCell ref="B21:C21"/>
    <mergeCell ref="B22:C22"/>
    <mergeCell ref="B23:C23"/>
    <mergeCell ref="B24:C24"/>
    <mergeCell ref="B25:C25"/>
    <mergeCell ref="B40:C40"/>
    <mergeCell ref="B27:C27"/>
    <mergeCell ref="B28:C28"/>
    <mergeCell ref="B29:C29"/>
    <mergeCell ref="B30:C30"/>
    <mergeCell ref="B31:C31"/>
    <mergeCell ref="B32:C32"/>
    <mergeCell ref="B33:C33"/>
    <mergeCell ref="A36:B36"/>
    <mergeCell ref="B37:C37"/>
    <mergeCell ref="B38:C38"/>
    <mergeCell ref="B39:C39"/>
    <mergeCell ref="B54:C54"/>
    <mergeCell ref="B41:C41"/>
    <mergeCell ref="B42:C42"/>
    <mergeCell ref="B43:C43"/>
    <mergeCell ref="B44:C44"/>
    <mergeCell ref="B45:C45"/>
    <mergeCell ref="B46:C46"/>
    <mergeCell ref="B47:C47"/>
    <mergeCell ref="B48:C48"/>
    <mergeCell ref="B49:C49"/>
    <mergeCell ref="B50:C50"/>
    <mergeCell ref="A53:B53"/>
    <mergeCell ref="B63:C63"/>
    <mergeCell ref="B64:C64"/>
    <mergeCell ref="B55:C55"/>
    <mergeCell ref="B56:C56"/>
    <mergeCell ref="B57:C57"/>
    <mergeCell ref="A60:B60"/>
    <mergeCell ref="B61:C61"/>
    <mergeCell ref="B62:C62"/>
  </mergeCells>
  <conditionalFormatting sqref="B62:B64">
    <cfRule type="expression" dxfId="95" priority="1">
      <formula>H62&gt;0</formula>
    </cfRule>
  </conditionalFormatting>
  <conditionalFormatting sqref="C62:C64">
    <cfRule type="expression" dxfId="94" priority="2">
      <formula>#REF!&gt;0</formula>
    </cfRule>
  </conditionalFormatting>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6">
    <tabColor rgb="FF00B050"/>
  </sheetPr>
  <dimension ref="A1:H75"/>
  <sheetViews>
    <sheetView workbookViewId="0">
      <selection activeCell="H4" sqref="H4"/>
    </sheetView>
  </sheetViews>
  <sheetFormatPr baseColWidth="10" defaultColWidth="11.42578125" defaultRowHeight="12.75"/>
  <cols>
    <col min="1" max="1" width="22.42578125" style="79" customWidth="1"/>
    <col min="2" max="2" width="34.140625" style="79" customWidth="1"/>
    <col min="3" max="3" width="16.140625" style="79" customWidth="1"/>
    <col min="4" max="4" width="19.140625" style="79" customWidth="1"/>
    <col min="5" max="5" width="17.28515625" style="79" bestFit="1" customWidth="1"/>
    <col min="6" max="6" width="18.42578125" style="79" customWidth="1"/>
    <col min="7" max="7" width="23.7109375" style="79" customWidth="1"/>
    <col min="8" max="8" width="21.5703125" style="79" customWidth="1"/>
    <col min="9" max="16384" width="11.42578125" style="79"/>
  </cols>
  <sheetData>
    <row r="1" spans="1:8" ht="36.75" customHeight="1" thickTop="1">
      <c r="A1" s="441" t="s">
        <v>495</v>
      </c>
      <c r="B1" s="442"/>
      <c r="C1" s="442"/>
      <c r="D1" s="442"/>
      <c r="E1" s="442"/>
      <c r="F1" s="442"/>
      <c r="G1" s="442"/>
      <c r="H1" s="443"/>
    </row>
    <row r="2" spans="1:8" ht="15.75">
      <c r="A2" s="444" t="s">
        <v>378</v>
      </c>
      <c r="B2" s="445"/>
      <c r="C2" s="445"/>
      <c r="D2" s="445"/>
      <c r="E2" s="445"/>
      <c r="F2" s="445"/>
      <c r="G2" s="445"/>
      <c r="H2" s="446"/>
    </row>
    <row r="3" spans="1:8">
      <c r="A3" s="8"/>
      <c r="B3" s="9"/>
      <c r="C3" s="9"/>
      <c r="D3" s="9"/>
      <c r="E3" s="9"/>
      <c r="F3" s="9"/>
      <c r="G3" s="9"/>
      <c r="H3" s="10"/>
    </row>
    <row r="4" spans="1:8" ht="15.75">
      <c r="A4" s="11" t="s">
        <v>379</v>
      </c>
      <c r="B4" s="12" t="s">
        <v>52</v>
      </c>
      <c r="C4" s="13"/>
      <c r="D4" s="14"/>
      <c r="E4" s="15" t="s">
        <v>380</v>
      </c>
      <c r="F4" s="16">
        <f>H67</f>
        <v>603249.11198275862</v>
      </c>
      <c r="G4" s="13" t="s">
        <v>381</v>
      </c>
      <c r="H4" s="17" t="s">
        <v>382</v>
      </c>
    </row>
    <row r="5" spans="1:8" ht="12" customHeight="1">
      <c r="A5" s="18"/>
      <c r="B5" s="19"/>
      <c r="C5" s="13"/>
      <c r="D5" s="20"/>
      <c r="E5" s="15"/>
      <c r="F5" s="21"/>
      <c r="G5" s="13"/>
      <c r="H5" s="22"/>
    </row>
    <row r="6" spans="1:8" ht="51.75" customHeight="1">
      <c r="A6" s="18" t="s">
        <v>383</v>
      </c>
      <c r="B6" s="447" t="str">
        <f>A1</f>
        <v>REUNIR, DILIGENCIAR Y HACER ENTREGA DE LA INFORMACIÓN GENERAL DEL PROYECTO INCLUYENDO FORMATOS SPARD, INFORMES Y DOCUMENTOS  REQUERIDOS POR EH SEGÚN FORMATO FT-DEX-03-004.  ENTREGA FÍSICA Y MAGNÉTICA DE LA INFORMACIÓN</v>
      </c>
      <c r="C6" s="447"/>
      <c r="D6" s="447"/>
      <c r="E6" s="447"/>
      <c r="F6" s="447"/>
      <c r="G6" s="448"/>
      <c r="H6" s="23" t="s">
        <v>466</v>
      </c>
    </row>
    <row r="7" spans="1:8" ht="13.5" thickBot="1">
      <c r="A7" s="24"/>
      <c r="B7" s="25"/>
      <c r="C7" s="25"/>
      <c r="D7" s="25"/>
      <c r="E7" s="25"/>
      <c r="F7" s="25"/>
      <c r="G7" s="25"/>
      <c r="H7" s="26"/>
    </row>
    <row r="8" spans="1:8" ht="13.5" thickTop="1">
      <c r="A8" s="27"/>
      <c r="B8" s="28"/>
      <c r="C8" s="28"/>
      <c r="D8" s="28"/>
      <c r="E8" s="28"/>
      <c r="F8" s="28"/>
      <c r="G8" s="28"/>
      <c r="H8" s="29"/>
    </row>
    <row r="9" spans="1:8" ht="15.75">
      <c r="A9" s="30" t="s">
        <v>5</v>
      </c>
      <c r="B9" s="9"/>
      <c r="C9" s="9"/>
      <c r="D9" s="9"/>
      <c r="E9" s="9"/>
      <c r="F9" s="9"/>
      <c r="G9" s="9"/>
      <c r="H9" s="10"/>
    </row>
    <row r="10" spans="1:8" s="80" customFormat="1" ht="15" customHeight="1">
      <c r="A10" s="31" t="s">
        <v>385</v>
      </c>
      <c r="B10" s="449" t="s">
        <v>386</v>
      </c>
      <c r="C10" s="450"/>
      <c r="D10" s="431"/>
      <c r="E10" s="32" t="s">
        <v>85</v>
      </c>
      <c r="F10" s="32" t="s">
        <v>387</v>
      </c>
      <c r="G10" s="32" t="s">
        <v>86</v>
      </c>
      <c r="H10" s="33" t="s">
        <v>388</v>
      </c>
    </row>
    <row r="11" spans="1:8" ht="15">
      <c r="A11" s="82"/>
      <c r="B11" s="426"/>
      <c r="C11" s="432"/>
      <c r="D11" s="427"/>
      <c r="E11" s="82"/>
      <c r="F11" s="170"/>
      <c r="G11" s="73"/>
      <c r="H11" s="6">
        <f>F11*G11</f>
        <v>0</v>
      </c>
    </row>
    <row r="12" spans="1:8" ht="15">
      <c r="A12" s="82"/>
      <c r="B12" s="426"/>
      <c r="C12" s="432"/>
      <c r="D12" s="427"/>
      <c r="E12" s="82"/>
      <c r="F12" s="170"/>
      <c r="G12" s="73"/>
      <c r="H12" s="6">
        <f t="shared" ref="H12:H16" si="0">F12*G12</f>
        <v>0</v>
      </c>
    </row>
    <row r="13" spans="1:8" ht="15">
      <c r="A13" s="82"/>
      <c r="B13" s="426"/>
      <c r="C13" s="432"/>
      <c r="D13" s="427"/>
      <c r="E13" s="82"/>
      <c r="F13" s="170"/>
      <c r="G13" s="73"/>
      <c r="H13" s="6">
        <f t="shared" si="0"/>
        <v>0</v>
      </c>
    </row>
    <row r="14" spans="1:8" ht="15">
      <c r="A14" s="82"/>
      <c r="B14" s="433"/>
      <c r="C14" s="434"/>
      <c r="D14" s="435"/>
      <c r="E14" s="4"/>
      <c r="F14" s="170"/>
      <c r="G14" s="73"/>
      <c r="H14" s="6">
        <f t="shared" si="0"/>
        <v>0</v>
      </c>
    </row>
    <row r="15" spans="1:8" ht="15">
      <c r="A15" s="82"/>
      <c r="B15" s="433"/>
      <c r="C15" s="434"/>
      <c r="D15" s="435"/>
      <c r="E15" s="4"/>
      <c r="F15" s="170"/>
      <c r="G15" s="73"/>
      <c r="H15" s="6">
        <f t="shared" si="0"/>
        <v>0</v>
      </c>
    </row>
    <row r="16" spans="1:8" ht="15">
      <c r="A16" s="82"/>
      <c r="B16" s="436"/>
      <c r="C16" s="437"/>
      <c r="D16" s="438"/>
      <c r="E16" s="5"/>
      <c r="F16" s="170"/>
      <c r="G16" s="73"/>
      <c r="H16" s="6">
        <f t="shared" si="0"/>
        <v>0</v>
      </c>
    </row>
    <row r="17" spans="1:8" ht="15.75">
      <c r="A17" s="37" t="s">
        <v>389</v>
      </c>
      <c r="B17" s="9"/>
      <c r="C17" s="38"/>
      <c r="D17" s="38"/>
      <c r="E17" s="38"/>
      <c r="F17" s="9"/>
      <c r="G17" s="9"/>
      <c r="H17" s="87">
        <f>SUM(H11:H16)</f>
        <v>0</v>
      </c>
    </row>
    <row r="18" spans="1:8">
      <c r="A18" s="8"/>
      <c r="B18" s="9"/>
      <c r="C18" s="9"/>
      <c r="D18" s="9"/>
      <c r="E18" s="9"/>
      <c r="F18" s="9"/>
      <c r="G18" s="9"/>
      <c r="H18" s="10"/>
    </row>
    <row r="19" spans="1:8" ht="15.75">
      <c r="A19" s="428" t="s">
        <v>6</v>
      </c>
      <c r="B19" s="429"/>
      <c r="C19" s="9"/>
      <c r="D19" s="9"/>
      <c r="E19" s="9"/>
      <c r="F19" s="9"/>
      <c r="G19" s="9"/>
      <c r="H19" s="10"/>
    </row>
    <row r="20" spans="1:8" ht="30" customHeight="1">
      <c r="A20" s="40" t="s">
        <v>385</v>
      </c>
      <c r="B20" s="430" t="s">
        <v>386</v>
      </c>
      <c r="C20" s="431"/>
      <c r="D20" s="32" t="s">
        <v>86</v>
      </c>
      <c r="E20" s="32" t="s">
        <v>390</v>
      </c>
      <c r="F20" s="32" t="s">
        <v>391</v>
      </c>
      <c r="G20" s="32" t="s">
        <v>392</v>
      </c>
      <c r="H20" s="33" t="s">
        <v>393</v>
      </c>
    </row>
    <row r="21" spans="1:8" s="81" customFormat="1" ht="15">
      <c r="A21" s="4"/>
      <c r="B21" s="455" t="s">
        <v>396</v>
      </c>
      <c r="C21" s="435"/>
      <c r="D21" s="73">
        <v>0</v>
      </c>
      <c r="E21" s="4" t="s">
        <v>397</v>
      </c>
      <c r="F21" s="170">
        <f>'1.15'!F21</f>
        <v>491355.26262931031</v>
      </c>
      <c r="G21" s="73">
        <v>20</v>
      </c>
      <c r="H21" s="92">
        <f>(F21*D21)/G21</f>
        <v>0</v>
      </c>
    </row>
    <row r="22" spans="1:8" s="81" customFormat="1" ht="15">
      <c r="A22" s="4"/>
      <c r="B22" s="455" t="s">
        <v>398</v>
      </c>
      <c r="C22" s="435"/>
      <c r="D22" s="73">
        <v>0</v>
      </c>
      <c r="E22" s="4" t="s">
        <v>397</v>
      </c>
      <c r="F22" s="170">
        <f>'1.15'!F22</f>
        <v>491355.26262931031</v>
      </c>
      <c r="G22" s="73">
        <v>20</v>
      </c>
      <c r="H22" s="92">
        <f t="shared" ref="H22:H33" si="1">(F22*D22)/G22</f>
        <v>0</v>
      </c>
    </row>
    <row r="23" spans="1:8" s="81" customFormat="1" ht="15">
      <c r="A23" s="4"/>
      <c r="B23" s="455" t="s">
        <v>399</v>
      </c>
      <c r="C23" s="435"/>
      <c r="D23" s="73">
        <v>0</v>
      </c>
      <c r="E23" s="4" t="s">
        <v>397</v>
      </c>
      <c r="F23" s="170">
        <f>'1.15'!F23</f>
        <v>316219.23517241376</v>
      </c>
      <c r="G23" s="73">
        <v>0.1</v>
      </c>
      <c r="H23" s="92">
        <f t="shared" si="1"/>
        <v>0</v>
      </c>
    </row>
    <row r="24" spans="1:8" s="81" customFormat="1" ht="15">
      <c r="A24" s="4"/>
      <c r="B24" s="455" t="s">
        <v>400</v>
      </c>
      <c r="C24" s="435"/>
      <c r="D24" s="73">
        <v>1</v>
      </c>
      <c r="E24" s="4" t="s">
        <v>397</v>
      </c>
      <c r="F24" s="170">
        <f>'1.15'!F24</f>
        <v>301624.55599137931</v>
      </c>
      <c r="G24" s="73">
        <v>0.5</v>
      </c>
      <c r="H24" s="92">
        <f t="shared" si="1"/>
        <v>603249.11198275862</v>
      </c>
    </row>
    <row r="25" spans="1:8" s="81" customFormat="1" ht="15">
      <c r="A25" s="4"/>
      <c r="B25" s="455" t="s">
        <v>401</v>
      </c>
      <c r="C25" s="435"/>
      <c r="D25" s="73">
        <v>0</v>
      </c>
      <c r="E25" s="4" t="s">
        <v>397</v>
      </c>
      <c r="F25" s="170">
        <f>'1.15'!F25</f>
        <v>257840.51844827583</v>
      </c>
      <c r="G25" s="73">
        <v>0.5</v>
      </c>
      <c r="H25" s="92">
        <f t="shared" si="1"/>
        <v>0</v>
      </c>
    </row>
    <row r="26" spans="1:8" s="81" customFormat="1" ht="15">
      <c r="A26" s="4"/>
      <c r="B26" s="455" t="s">
        <v>402</v>
      </c>
      <c r="C26" s="435"/>
      <c r="D26" s="73">
        <v>0</v>
      </c>
      <c r="E26" s="4" t="s">
        <v>397</v>
      </c>
      <c r="F26" s="170">
        <f>'1.15'!F26</f>
        <v>199461.84262931033</v>
      </c>
      <c r="G26" s="73">
        <v>20</v>
      </c>
      <c r="H26" s="92">
        <f t="shared" si="1"/>
        <v>0</v>
      </c>
    </row>
    <row r="27" spans="1:8" s="81" customFormat="1" ht="15">
      <c r="A27" s="4"/>
      <c r="B27" s="455" t="s">
        <v>403</v>
      </c>
      <c r="C27" s="435"/>
      <c r="D27" s="73">
        <v>0</v>
      </c>
      <c r="E27" s="4" t="s">
        <v>397</v>
      </c>
      <c r="F27" s="170">
        <f>'1.15'!F27</f>
        <v>81158.643620689661</v>
      </c>
      <c r="G27" s="73">
        <v>20</v>
      </c>
      <c r="H27" s="92">
        <f t="shared" si="1"/>
        <v>0</v>
      </c>
    </row>
    <row r="28" spans="1:8" s="81" customFormat="1" ht="15">
      <c r="A28" s="4"/>
      <c r="B28" s="455" t="s">
        <v>404</v>
      </c>
      <c r="C28" s="435"/>
      <c r="D28" s="73">
        <v>0</v>
      </c>
      <c r="E28" s="4" t="s">
        <v>397</v>
      </c>
      <c r="F28" s="170">
        <f>'1.15'!F28</f>
        <v>184867.16344827582</v>
      </c>
      <c r="G28" s="73">
        <v>20</v>
      </c>
      <c r="H28" s="92">
        <f t="shared" si="1"/>
        <v>0</v>
      </c>
    </row>
    <row r="29" spans="1:8" s="81" customFormat="1" ht="15">
      <c r="A29" s="4"/>
      <c r="B29" s="455" t="s">
        <v>405</v>
      </c>
      <c r="C29" s="435"/>
      <c r="D29" s="73">
        <v>0</v>
      </c>
      <c r="E29" s="4" t="s">
        <v>397</v>
      </c>
      <c r="F29" s="170">
        <f>'1.15'!F29</f>
        <v>117645.32112068964</v>
      </c>
      <c r="G29" s="73">
        <v>0.5</v>
      </c>
      <c r="H29" s="92">
        <f t="shared" si="1"/>
        <v>0</v>
      </c>
    </row>
    <row r="30" spans="1:8" s="81" customFormat="1" ht="15">
      <c r="A30" s="4"/>
      <c r="B30" s="455" t="s">
        <v>406</v>
      </c>
      <c r="C30" s="435"/>
      <c r="D30" s="73">
        <v>0</v>
      </c>
      <c r="E30" s="4" t="s">
        <v>397</v>
      </c>
      <c r="F30" s="170">
        <f>'1.15'!F30</f>
        <v>184867.16344827582</v>
      </c>
      <c r="G30" s="73">
        <v>20</v>
      </c>
      <c r="H30" s="92">
        <f t="shared" si="1"/>
        <v>0</v>
      </c>
    </row>
    <row r="31" spans="1:8" s="81" customFormat="1" ht="15">
      <c r="A31" s="4"/>
      <c r="B31" s="455" t="s">
        <v>407</v>
      </c>
      <c r="C31" s="435"/>
      <c r="D31" s="73">
        <v>0</v>
      </c>
      <c r="E31" s="4" t="s">
        <v>397</v>
      </c>
      <c r="F31" s="170">
        <f>'1.15'!F31</f>
        <v>103050.68284482758</v>
      </c>
      <c r="G31" s="73">
        <v>20</v>
      </c>
      <c r="H31" s="92">
        <f t="shared" si="1"/>
        <v>0</v>
      </c>
    </row>
    <row r="32" spans="1:8" s="81" customFormat="1" ht="15">
      <c r="A32" s="4"/>
      <c r="B32" s="455" t="s">
        <v>408</v>
      </c>
      <c r="C32" s="435"/>
      <c r="D32" s="73">
        <v>0</v>
      </c>
      <c r="E32" s="4" t="s">
        <v>397</v>
      </c>
      <c r="F32" s="170">
        <f>'1.15'!F32</f>
        <v>177569.84431034481</v>
      </c>
      <c r="G32" s="73">
        <v>20</v>
      </c>
      <c r="H32" s="92">
        <f t="shared" si="1"/>
        <v>0</v>
      </c>
    </row>
    <row r="33" spans="1:8" s="81" customFormat="1" ht="15">
      <c r="A33" s="4"/>
      <c r="B33" s="455" t="s">
        <v>409</v>
      </c>
      <c r="C33" s="435"/>
      <c r="D33" s="74">
        <v>0</v>
      </c>
      <c r="E33" s="43" t="s">
        <v>397</v>
      </c>
      <c r="F33" s="170">
        <f>'1.15'!F33</f>
        <v>117646.13922413792</v>
      </c>
      <c r="G33" s="73">
        <v>0.05</v>
      </c>
      <c r="H33" s="92">
        <f t="shared" si="1"/>
        <v>0</v>
      </c>
    </row>
    <row r="34" spans="1:8" ht="15.75">
      <c r="A34" s="45" t="s">
        <v>410</v>
      </c>
      <c r="B34" s="9"/>
      <c r="C34" s="9"/>
      <c r="D34" s="9"/>
      <c r="E34" s="9"/>
      <c r="F34" s="9"/>
      <c r="G34" s="9"/>
      <c r="H34" s="87">
        <f>SUM(H21:H33)</f>
        <v>603249.11198275862</v>
      </c>
    </row>
    <row r="35" spans="1:8">
      <c r="A35" s="8"/>
      <c r="B35" s="9"/>
      <c r="C35" s="9"/>
      <c r="D35" s="9"/>
      <c r="E35" s="9"/>
      <c r="F35" s="9"/>
      <c r="G35" s="9"/>
      <c r="H35" s="10"/>
    </row>
    <row r="36" spans="1:8" ht="15.75">
      <c r="A36" s="428" t="s">
        <v>7</v>
      </c>
      <c r="B36" s="429"/>
      <c r="C36" s="9"/>
      <c r="D36" s="9"/>
      <c r="E36" s="9"/>
      <c r="F36" s="9"/>
      <c r="G36" s="9"/>
      <c r="H36" s="10"/>
    </row>
    <row r="37" spans="1:8" ht="15.75">
      <c r="A37" s="40" t="s">
        <v>385</v>
      </c>
      <c r="B37" s="430" t="s">
        <v>386</v>
      </c>
      <c r="C37" s="431"/>
      <c r="D37" s="32" t="s">
        <v>86</v>
      </c>
      <c r="E37" s="32" t="s">
        <v>390</v>
      </c>
      <c r="F37" s="32" t="s">
        <v>411</v>
      </c>
      <c r="G37" s="32" t="s">
        <v>393</v>
      </c>
      <c r="H37" s="33" t="s">
        <v>412</v>
      </c>
    </row>
    <row r="38" spans="1:8" s="81" customFormat="1" ht="15">
      <c r="A38" s="46">
        <v>1</v>
      </c>
      <c r="B38" s="422" t="s">
        <v>413</v>
      </c>
      <c r="C38" s="423"/>
      <c r="D38" s="73">
        <v>0</v>
      </c>
      <c r="E38" s="47" t="s">
        <v>397</v>
      </c>
      <c r="F38" s="73">
        <v>1</v>
      </c>
      <c r="G38" s="170">
        <v>69701.16508838383</v>
      </c>
      <c r="H38" s="91">
        <f>(D38*G38)/F38</f>
        <v>0</v>
      </c>
    </row>
    <row r="39" spans="1:8" s="81" customFormat="1" ht="15" customHeight="1">
      <c r="A39" s="46">
        <v>2</v>
      </c>
      <c r="B39" s="422" t="s">
        <v>414</v>
      </c>
      <c r="C39" s="423"/>
      <c r="D39" s="73">
        <v>0</v>
      </c>
      <c r="E39" s="47" t="s">
        <v>397</v>
      </c>
      <c r="F39" s="73">
        <v>30</v>
      </c>
      <c r="G39" s="170">
        <v>2500000</v>
      </c>
      <c r="H39" s="91">
        <f t="shared" ref="H39:H50" si="2">(D39*G39)/F39</f>
        <v>0</v>
      </c>
    </row>
    <row r="40" spans="1:8" s="81" customFormat="1" ht="15">
      <c r="A40" s="46">
        <v>3</v>
      </c>
      <c r="B40" s="422" t="s">
        <v>415</v>
      </c>
      <c r="C40" s="423"/>
      <c r="D40" s="73">
        <v>0</v>
      </c>
      <c r="E40" s="47" t="s">
        <v>397</v>
      </c>
      <c r="F40" s="73">
        <v>20</v>
      </c>
      <c r="G40" s="170">
        <v>55509.259259259248</v>
      </c>
      <c r="H40" s="91">
        <f t="shared" si="2"/>
        <v>0</v>
      </c>
    </row>
    <row r="41" spans="1:8" s="81" customFormat="1" ht="15">
      <c r="A41" s="46">
        <v>4</v>
      </c>
      <c r="B41" s="422" t="s">
        <v>416</v>
      </c>
      <c r="C41" s="423"/>
      <c r="D41" s="73">
        <v>0</v>
      </c>
      <c r="E41" s="47" t="s">
        <v>397</v>
      </c>
      <c r="F41" s="73">
        <v>13</v>
      </c>
      <c r="G41" s="170">
        <v>1000000</v>
      </c>
      <c r="H41" s="91">
        <f t="shared" si="2"/>
        <v>0</v>
      </c>
    </row>
    <row r="42" spans="1:8" s="81" customFormat="1" ht="15">
      <c r="A42" s="46">
        <v>5</v>
      </c>
      <c r="B42" s="422" t="s">
        <v>417</v>
      </c>
      <c r="C42" s="423"/>
      <c r="D42" s="73">
        <v>0</v>
      </c>
      <c r="E42" s="47" t="s">
        <v>397</v>
      </c>
      <c r="F42" s="73">
        <v>1</v>
      </c>
      <c r="G42" s="170">
        <v>120000</v>
      </c>
      <c r="H42" s="91">
        <f t="shared" si="2"/>
        <v>0</v>
      </c>
    </row>
    <row r="43" spans="1:8" s="81" customFormat="1" ht="15">
      <c r="A43" s="46">
        <v>6</v>
      </c>
      <c r="B43" s="422" t="s">
        <v>418</v>
      </c>
      <c r="C43" s="423"/>
      <c r="D43" s="73">
        <v>0</v>
      </c>
      <c r="E43" s="47" t="s">
        <v>419</v>
      </c>
      <c r="F43" s="73">
        <v>1</v>
      </c>
      <c r="G43" s="170">
        <v>28500</v>
      </c>
      <c r="H43" s="91">
        <f t="shared" si="2"/>
        <v>0</v>
      </c>
    </row>
    <row r="44" spans="1:8" s="81" customFormat="1" ht="15">
      <c r="A44" s="46">
        <v>7</v>
      </c>
      <c r="B44" s="422" t="s">
        <v>420</v>
      </c>
      <c r="C44" s="423"/>
      <c r="D44" s="73">
        <v>0</v>
      </c>
      <c r="E44" s="47" t="s">
        <v>421</v>
      </c>
      <c r="F44" s="73">
        <v>1</v>
      </c>
      <c r="G44" s="170">
        <v>464100</v>
      </c>
      <c r="H44" s="91">
        <f t="shared" si="2"/>
        <v>0</v>
      </c>
    </row>
    <row r="45" spans="1:8" s="81" customFormat="1" ht="15">
      <c r="A45" s="46">
        <v>8</v>
      </c>
      <c r="B45" s="422" t="s">
        <v>422</v>
      </c>
      <c r="C45" s="423"/>
      <c r="D45" s="73">
        <v>0</v>
      </c>
      <c r="E45" s="47" t="s">
        <v>423</v>
      </c>
      <c r="F45" s="73">
        <v>5</v>
      </c>
      <c r="G45" s="170">
        <v>952380.95238095231</v>
      </c>
      <c r="H45" s="91">
        <f t="shared" si="2"/>
        <v>0</v>
      </c>
    </row>
    <row r="46" spans="1:8" s="81" customFormat="1" ht="15">
      <c r="A46" s="46">
        <v>9</v>
      </c>
      <c r="B46" s="422" t="s">
        <v>424</v>
      </c>
      <c r="C46" s="423"/>
      <c r="D46" s="73">
        <v>0</v>
      </c>
      <c r="E46" s="47" t="s">
        <v>423</v>
      </c>
      <c r="F46" s="73">
        <v>24</v>
      </c>
      <c r="G46" s="170">
        <v>2700000</v>
      </c>
      <c r="H46" s="91">
        <f t="shared" si="2"/>
        <v>0</v>
      </c>
    </row>
    <row r="47" spans="1:8" s="81" customFormat="1" ht="15">
      <c r="A47" s="46">
        <v>10</v>
      </c>
      <c r="B47" s="422" t="s">
        <v>425</v>
      </c>
      <c r="C47" s="423"/>
      <c r="D47" s="73">
        <v>0</v>
      </c>
      <c r="E47" s="47" t="s">
        <v>423</v>
      </c>
      <c r="F47" s="73">
        <v>2</v>
      </c>
      <c r="G47" s="170">
        <v>3800000</v>
      </c>
      <c r="H47" s="91">
        <f t="shared" si="2"/>
        <v>0</v>
      </c>
    </row>
    <row r="48" spans="1:8" s="81" customFormat="1" ht="15">
      <c r="A48" s="46">
        <v>11</v>
      </c>
      <c r="B48" s="422" t="s">
        <v>426</v>
      </c>
      <c r="C48" s="423"/>
      <c r="D48" s="73">
        <v>0</v>
      </c>
      <c r="E48" s="47" t="s">
        <v>423</v>
      </c>
      <c r="F48" s="73">
        <v>1</v>
      </c>
      <c r="G48" s="170">
        <v>3200000</v>
      </c>
      <c r="H48" s="91">
        <f t="shared" si="2"/>
        <v>0</v>
      </c>
    </row>
    <row r="49" spans="1:8" s="81" customFormat="1" ht="15">
      <c r="A49" s="46">
        <v>12</v>
      </c>
      <c r="B49" s="422" t="s">
        <v>427</v>
      </c>
      <c r="C49" s="423"/>
      <c r="D49" s="73">
        <v>0</v>
      </c>
      <c r="E49" s="47" t="s">
        <v>423</v>
      </c>
      <c r="F49" s="73">
        <v>2</v>
      </c>
      <c r="G49" s="170">
        <v>2600000</v>
      </c>
      <c r="H49" s="91">
        <f t="shared" si="2"/>
        <v>0</v>
      </c>
    </row>
    <row r="50" spans="1:8" s="81" customFormat="1" ht="15">
      <c r="A50" s="50">
        <v>13</v>
      </c>
      <c r="B50" s="424" t="s">
        <v>428</v>
      </c>
      <c r="C50" s="425"/>
      <c r="D50" s="73">
        <v>0</v>
      </c>
      <c r="E50" s="51" t="s">
        <v>397</v>
      </c>
      <c r="F50" s="73">
        <v>50</v>
      </c>
      <c r="G50" s="170">
        <v>4500000</v>
      </c>
      <c r="H50" s="91">
        <f t="shared" si="2"/>
        <v>0</v>
      </c>
    </row>
    <row r="51" spans="1:8" s="81" customFormat="1" ht="15.75">
      <c r="A51" s="53" t="s">
        <v>429</v>
      </c>
      <c r="B51" s="9"/>
      <c r="C51" s="38"/>
      <c r="D51" s="38"/>
      <c r="E51" s="38"/>
      <c r="F51" s="9"/>
      <c r="G51" s="9"/>
      <c r="H51" s="88">
        <f>SUM(H38:H50)</f>
        <v>0</v>
      </c>
    </row>
    <row r="52" spans="1:8">
      <c r="A52" s="8"/>
      <c r="B52" s="9"/>
      <c r="C52" s="9"/>
      <c r="D52" s="54"/>
      <c r="E52" s="54"/>
      <c r="F52" s="54"/>
      <c r="G52" s="54"/>
      <c r="H52" s="10"/>
    </row>
    <row r="53" spans="1:8" ht="15.75">
      <c r="A53" s="428" t="s">
        <v>8</v>
      </c>
      <c r="B53" s="429"/>
      <c r="C53" s="9"/>
      <c r="D53" s="54"/>
      <c r="E53" s="54"/>
      <c r="F53" s="54"/>
      <c r="G53" s="54"/>
      <c r="H53" s="10"/>
    </row>
    <row r="54" spans="1:8" ht="15.75">
      <c r="A54" s="40" t="s">
        <v>385</v>
      </c>
      <c r="B54" s="430" t="s">
        <v>386</v>
      </c>
      <c r="C54" s="431"/>
      <c r="D54" s="55" t="s">
        <v>390</v>
      </c>
      <c r="E54" s="55" t="s">
        <v>86</v>
      </c>
      <c r="F54" s="55" t="s">
        <v>430</v>
      </c>
      <c r="G54" s="55" t="s">
        <v>431</v>
      </c>
      <c r="H54" s="33" t="s">
        <v>393</v>
      </c>
    </row>
    <row r="55" spans="1:8" s="81" customFormat="1" ht="15">
      <c r="A55" s="46">
        <v>1</v>
      </c>
      <c r="B55" s="422" t="s">
        <v>432</v>
      </c>
      <c r="C55" s="423"/>
      <c r="D55" s="56" t="s">
        <v>397</v>
      </c>
      <c r="E55" s="73">
        <v>0</v>
      </c>
      <c r="F55" s="170">
        <v>210000</v>
      </c>
      <c r="G55" s="73">
        <v>1</v>
      </c>
      <c r="H55" s="92">
        <f>(E55*F55)/G55</f>
        <v>0</v>
      </c>
    </row>
    <row r="56" spans="1:8" s="81" customFormat="1" ht="15">
      <c r="A56" s="46">
        <v>2</v>
      </c>
      <c r="B56" s="422" t="s">
        <v>433</v>
      </c>
      <c r="C56" s="423"/>
      <c r="D56" s="57" t="s">
        <v>434</v>
      </c>
      <c r="E56" s="73">
        <v>0</v>
      </c>
      <c r="F56" s="170">
        <v>410150.85714285716</v>
      </c>
      <c r="G56" s="73">
        <v>2</v>
      </c>
      <c r="H56" s="92">
        <f t="shared" ref="H56:H57" si="3">(E56*F56)/G56</f>
        <v>0</v>
      </c>
    </row>
    <row r="57" spans="1:8" s="81" customFormat="1" ht="15">
      <c r="A57" s="50">
        <v>3</v>
      </c>
      <c r="B57" s="424" t="s">
        <v>435</v>
      </c>
      <c r="C57" s="425"/>
      <c r="D57" s="58" t="s">
        <v>434</v>
      </c>
      <c r="E57" s="73">
        <v>0</v>
      </c>
      <c r="F57" s="170">
        <v>500000</v>
      </c>
      <c r="G57" s="73">
        <v>20</v>
      </c>
      <c r="H57" s="92">
        <f t="shared" si="3"/>
        <v>0</v>
      </c>
    </row>
    <row r="58" spans="1:8" ht="15.75">
      <c r="A58" s="45" t="s">
        <v>436</v>
      </c>
      <c r="B58" s="9"/>
      <c r="C58" s="38"/>
      <c r="D58" s="38"/>
      <c r="E58" s="38"/>
      <c r="F58" s="9"/>
      <c r="G58" s="9"/>
      <c r="H58" s="87">
        <f>SUM(H55:H57)</f>
        <v>0</v>
      </c>
    </row>
    <row r="59" spans="1:8">
      <c r="A59" s="59"/>
      <c r="B59" s="9"/>
      <c r="C59" s="9"/>
      <c r="D59" s="9"/>
      <c r="E59" s="38"/>
      <c r="F59" s="9"/>
      <c r="G59" s="9"/>
      <c r="H59" s="10"/>
    </row>
    <row r="60" spans="1:8" ht="15.75">
      <c r="A60" s="428" t="s">
        <v>9</v>
      </c>
      <c r="B60" s="429"/>
      <c r="C60" s="60"/>
      <c r="D60" s="61"/>
      <c r="E60" s="62"/>
      <c r="F60" s="63"/>
      <c r="G60" s="64"/>
      <c r="H60" s="10"/>
    </row>
    <row r="61" spans="1:8" ht="15.75">
      <c r="A61" s="40" t="s">
        <v>385</v>
      </c>
      <c r="B61" s="430" t="s">
        <v>386</v>
      </c>
      <c r="C61" s="431"/>
      <c r="D61" s="55" t="s">
        <v>86</v>
      </c>
      <c r="E61" s="55" t="s">
        <v>390</v>
      </c>
      <c r="F61" s="55" t="s">
        <v>431</v>
      </c>
      <c r="G61" s="55" t="s">
        <v>430</v>
      </c>
      <c r="H61" s="33" t="s">
        <v>393</v>
      </c>
    </row>
    <row r="62" spans="1:8" ht="15">
      <c r="A62" s="46">
        <v>1</v>
      </c>
      <c r="B62" s="422" t="s">
        <v>437</v>
      </c>
      <c r="C62" s="423"/>
      <c r="D62" s="73">
        <v>0</v>
      </c>
      <c r="E62" s="47" t="s">
        <v>423</v>
      </c>
      <c r="F62" s="73">
        <v>20</v>
      </c>
      <c r="G62" s="170">
        <v>70000</v>
      </c>
      <c r="H62" s="91">
        <f>(D62*G62)/F62</f>
        <v>0</v>
      </c>
    </row>
    <row r="63" spans="1:8" ht="15">
      <c r="A63" s="46">
        <v>2</v>
      </c>
      <c r="B63" s="422" t="s">
        <v>438</v>
      </c>
      <c r="C63" s="423"/>
      <c r="D63" s="73">
        <v>0</v>
      </c>
      <c r="E63" s="47" t="s">
        <v>423</v>
      </c>
      <c r="F63" s="73">
        <v>13</v>
      </c>
      <c r="G63" s="170">
        <v>45000</v>
      </c>
      <c r="H63" s="91">
        <f t="shared" ref="H63:H64" si="4">(D63*G63)/F63</f>
        <v>0</v>
      </c>
    </row>
    <row r="64" spans="1:8" ht="15">
      <c r="A64" s="50">
        <v>3</v>
      </c>
      <c r="B64" s="424" t="s">
        <v>439</v>
      </c>
      <c r="C64" s="425"/>
      <c r="D64" s="73">
        <v>0</v>
      </c>
      <c r="E64" s="51" t="s">
        <v>423</v>
      </c>
      <c r="F64" s="73">
        <v>13</v>
      </c>
      <c r="G64" s="170">
        <v>20000</v>
      </c>
      <c r="H64" s="91">
        <f t="shared" si="4"/>
        <v>0</v>
      </c>
    </row>
    <row r="65" spans="1:8" ht="15.75">
      <c r="A65" s="45" t="s">
        <v>440</v>
      </c>
      <c r="B65" s="9"/>
      <c r="C65" s="38"/>
      <c r="D65" s="54"/>
      <c r="E65" s="54"/>
      <c r="F65" s="54"/>
      <c r="G65" s="54"/>
      <c r="H65" s="87">
        <f>SUM(H62:H64)</f>
        <v>0</v>
      </c>
    </row>
    <row r="66" spans="1:8">
      <c r="A66" s="59"/>
      <c r="B66" s="9"/>
      <c r="C66" s="9"/>
      <c r="D66" s="9"/>
      <c r="E66" s="65"/>
      <c r="F66" s="9"/>
      <c r="G66" s="9"/>
      <c r="H66" s="10"/>
    </row>
    <row r="67" spans="1:8" ht="15.75">
      <c r="A67" s="66" t="s">
        <v>441</v>
      </c>
      <c r="B67" s="9"/>
      <c r="C67" s="9"/>
      <c r="D67" s="9"/>
      <c r="E67" s="9"/>
      <c r="F67" s="9"/>
      <c r="G67" s="9"/>
      <c r="H67" s="86">
        <f>SUM(H65,H58,H51,H34,H17)</f>
        <v>603249.11198275862</v>
      </c>
    </row>
    <row r="68" spans="1:8">
      <c r="A68" s="8"/>
      <c r="B68" s="9"/>
      <c r="C68" s="9"/>
      <c r="D68" s="9"/>
      <c r="E68" s="9"/>
      <c r="F68" s="9"/>
      <c r="G68" s="9"/>
      <c r="H68" s="10"/>
    </row>
    <row r="69" spans="1:8" ht="16.5" thickBot="1">
      <c r="A69" s="67" t="s">
        <v>442</v>
      </c>
      <c r="B69" s="25"/>
      <c r="C69" s="68">
        <v>0</v>
      </c>
      <c r="D69" s="25"/>
      <c r="E69" s="25"/>
      <c r="F69" s="25"/>
      <c r="G69" s="25"/>
      <c r="H69" s="69">
        <v>0</v>
      </c>
    </row>
    <row r="70" spans="1:8" ht="15.75" thickTop="1">
      <c r="A70" s="70" t="s">
        <v>443</v>
      </c>
      <c r="B70" s="28"/>
      <c r="C70" s="71">
        <v>0</v>
      </c>
      <c r="D70" s="28"/>
      <c r="E70" s="28"/>
      <c r="F70" s="28"/>
      <c r="G70" s="28"/>
      <c r="H70" s="72">
        <v>0</v>
      </c>
    </row>
    <row r="71" spans="1:8">
      <c r="A71" s="8"/>
      <c r="B71" s="9"/>
      <c r="C71" s="9"/>
      <c r="D71" s="9"/>
      <c r="E71" s="9"/>
      <c r="F71" s="9"/>
      <c r="G71" s="9"/>
      <c r="H71" s="10"/>
    </row>
    <row r="72" spans="1:8" ht="15.75">
      <c r="A72" s="59" t="s">
        <v>444</v>
      </c>
      <c r="B72" s="9"/>
      <c r="C72" s="9"/>
      <c r="D72" s="9"/>
      <c r="E72" s="9"/>
      <c r="F72" s="9"/>
      <c r="G72" s="9"/>
      <c r="H72" s="39">
        <v>0</v>
      </c>
    </row>
    <row r="73" spans="1:8" ht="13.5" thickBot="1">
      <c r="A73" s="24"/>
      <c r="B73" s="25"/>
      <c r="C73" s="25"/>
      <c r="D73" s="25"/>
      <c r="E73" s="25"/>
      <c r="F73" s="25"/>
      <c r="G73" s="25"/>
      <c r="H73" s="26"/>
    </row>
    <row r="74" spans="1:8" ht="13.5" thickTop="1"/>
    <row r="75" spans="1:8">
      <c r="A75" s="3"/>
      <c r="H75" s="2"/>
    </row>
  </sheetData>
  <mergeCells count="50">
    <mergeCell ref="B12:D12"/>
    <mergeCell ref="A1:H1"/>
    <mergeCell ref="A2:H2"/>
    <mergeCell ref="B6:G6"/>
    <mergeCell ref="B10:D10"/>
    <mergeCell ref="B11:D11"/>
    <mergeCell ref="B26:C26"/>
    <mergeCell ref="B13:D13"/>
    <mergeCell ref="B14:D14"/>
    <mergeCell ref="B15:D15"/>
    <mergeCell ref="B16:D16"/>
    <mergeCell ref="A19:B19"/>
    <mergeCell ref="B20:C20"/>
    <mergeCell ref="B21:C21"/>
    <mergeCell ref="B22:C22"/>
    <mergeCell ref="B23:C23"/>
    <mergeCell ref="B24:C24"/>
    <mergeCell ref="B25:C25"/>
    <mergeCell ref="B40:C40"/>
    <mergeCell ref="B27:C27"/>
    <mergeCell ref="B28:C28"/>
    <mergeCell ref="B29:C29"/>
    <mergeCell ref="B30:C30"/>
    <mergeCell ref="B31:C31"/>
    <mergeCell ref="B32:C32"/>
    <mergeCell ref="B33:C33"/>
    <mergeCell ref="A36:B36"/>
    <mergeCell ref="B37:C37"/>
    <mergeCell ref="B38:C38"/>
    <mergeCell ref="B39:C39"/>
    <mergeCell ref="B54:C54"/>
    <mergeCell ref="B41:C41"/>
    <mergeCell ref="B42:C42"/>
    <mergeCell ref="B43:C43"/>
    <mergeCell ref="B44:C44"/>
    <mergeCell ref="B45:C45"/>
    <mergeCell ref="B46:C46"/>
    <mergeCell ref="B47:C47"/>
    <mergeCell ref="B48:C48"/>
    <mergeCell ref="B49:C49"/>
    <mergeCell ref="B50:C50"/>
    <mergeCell ref="A53:B53"/>
    <mergeCell ref="B63:C63"/>
    <mergeCell ref="B64:C64"/>
    <mergeCell ref="B55:C55"/>
    <mergeCell ref="B56:C56"/>
    <mergeCell ref="B57:C57"/>
    <mergeCell ref="A60:B60"/>
    <mergeCell ref="B61:C61"/>
    <mergeCell ref="B62:C62"/>
  </mergeCells>
  <conditionalFormatting sqref="B38:B50 B55:B57 B62:B64">
    <cfRule type="expression" dxfId="93" priority="1">
      <formula>H38&gt;0</formula>
    </cfRule>
  </conditionalFormatting>
  <conditionalFormatting sqref="C38:C50 C55:C57 C62:C64">
    <cfRule type="expression" dxfId="92" priority="2">
      <formula>#REF!&gt;0</formula>
    </cfRule>
  </conditionalFormatting>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7">
    <tabColor rgb="FF00B050"/>
  </sheetPr>
  <dimension ref="A1:H75"/>
  <sheetViews>
    <sheetView workbookViewId="0">
      <selection activeCell="B5" sqref="B5"/>
    </sheetView>
  </sheetViews>
  <sheetFormatPr baseColWidth="10" defaultColWidth="11.42578125" defaultRowHeight="12.75"/>
  <cols>
    <col min="1" max="1" width="22.42578125" style="79" customWidth="1"/>
    <col min="2" max="2" width="34.140625" style="79" customWidth="1"/>
    <col min="3" max="3" width="16.140625" style="79" customWidth="1"/>
    <col min="4" max="4" width="19.140625" style="79" customWidth="1"/>
    <col min="5" max="5" width="17.28515625" style="79" bestFit="1" customWidth="1"/>
    <col min="6" max="6" width="18.42578125" style="79" customWidth="1"/>
    <col min="7" max="7" width="23.7109375" style="79" customWidth="1"/>
    <col min="8" max="8" width="21.5703125" style="79" customWidth="1"/>
    <col min="9" max="16384" width="11.42578125" style="79"/>
  </cols>
  <sheetData>
    <row r="1" spans="1:8" ht="16.5" thickTop="1">
      <c r="A1" s="441" t="s">
        <v>496</v>
      </c>
      <c r="B1" s="442"/>
      <c r="C1" s="442"/>
      <c r="D1" s="442"/>
      <c r="E1" s="442"/>
      <c r="F1" s="442"/>
      <c r="G1" s="442"/>
      <c r="H1" s="443"/>
    </row>
    <row r="2" spans="1:8" ht="15.75">
      <c r="A2" s="444" t="s">
        <v>378</v>
      </c>
      <c r="B2" s="445"/>
      <c r="C2" s="445"/>
      <c r="D2" s="445"/>
      <c r="E2" s="445"/>
      <c r="F2" s="445"/>
      <c r="G2" s="445"/>
      <c r="H2" s="446"/>
    </row>
    <row r="3" spans="1:8">
      <c r="A3" s="8"/>
      <c r="B3" s="9"/>
      <c r="C3" s="9"/>
      <c r="D3" s="9"/>
      <c r="E3" s="9"/>
      <c r="F3" s="9"/>
      <c r="G3" s="9"/>
      <c r="H3" s="10"/>
    </row>
    <row r="4" spans="1:8" ht="15.75">
      <c r="A4" s="11" t="s">
        <v>379</v>
      </c>
      <c r="B4" s="12" t="s">
        <v>53</v>
      </c>
      <c r="C4" s="13"/>
      <c r="D4" s="14"/>
      <c r="E4" s="15" t="s">
        <v>380</v>
      </c>
      <c r="F4" s="16">
        <f>H67</f>
        <v>16027532.467674591</v>
      </c>
      <c r="G4" s="13" t="s">
        <v>381</v>
      </c>
      <c r="H4" s="17" t="s">
        <v>382</v>
      </c>
    </row>
    <row r="5" spans="1:8" ht="12" customHeight="1">
      <c r="A5" s="18"/>
      <c r="B5" s="19"/>
      <c r="C5" s="13"/>
      <c r="D5" s="20"/>
      <c r="E5" s="15"/>
      <c r="F5" s="21"/>
      <c r="G5" s="13"/>
      <c r="H5" s="22"/>
    </row>
    <row r="6" spans="1:8" ht="15.75">
      <c r="A6" s="18" t="s">
        <v>383</v>
      </c>
      <c r="B6" s="447" t="str">
        <f>A1</f>
        <v>INSPECCION RETIE</v>
      </c>
      <c r="C6" s="447"/>
      <c r="D6" s="447"/>
      <c r="E6" s="447"/>
      <c r="F6" s="447"/>
      <c r="G6" s="448"/>
      <c r="H6" s="23" t="s">
        <v>466</v>
      </c>
    </row>
    <row r="7" spans="1:8" ht="13.5" thickBot="1">
      <c r="A7" s="24"/>
      <c r="B7" s="25"/>
      <c r="C7" s="25"/>
      <c r="D7" s="25"/>
      <c r="E7" s="25"/>
      <c r="F7" s="25"/>
      <c r="G7" s="25"/>
      <c r="H7" s="26"/>
    </row>
    <row r="8" spans="1:8" ht="13.5" thickTop="1">
      <c r="A8" s="27"/>
      <c r="B8" s="28"/>
      <c r="C8" s="28"/>
      <c r="D8" s="28"/>
      <c r="E8" s="28"/>
      <c r="F8" s="28"/>
      <c r="G8" s="28"/>
      <c r="H8" s="29"/>
    </row>
    <row r="9" spans="1:8" ht="15.75">
      <c r="A9" s="30" t="s">
        <v>5</v>
      </c>
      <c r="B9" s="9"/>
      <c r="C9" s="9"/>
      <c r="D9" s="9"/>
      <c r="E9" s="9"/>
      <c r="F9" s="9"/>
      <c r="G9" s="9"/>
      <c r="H9" s="10"/>
    </row>
    <row r="10" spans="1:8" s="80" customFormat="1" ht="15" customHeight="1">
      <c r="A10" s="31" t="s">
        <v>385</v>
      </c>
      <c r="B10" s="449" t="s">
        <v>386</v>
      </c>
      <c r="C10" s="450"/>
      <c r="D10" s="431"/>
      <c r="E10" s="32" t="s">
        <v>85</v>
      </c>
      <c r="F10" s="32" t="s">
        <v>387</v>
      </c>
      <c r="G10" s="32" t="s">
        <v>86</v>
      </c>
      <c r="H10" s="33" t="s">
        <v>388</v>
      </c>
    </row>
    <row r="11" spans="1:8" ht="15">
      <c r="A11" s="4"/>
      <c r="B11" s="426" t="s">
        <v>497</v>
      </c>
      <c r="C11" s="432"/>
      <c r="D11" s="427"/>
      <c r="E11" s="82" t="s">
        <v>498</v>
      </c>
      <c r="F11" s="170">
        <v>12000000</v>
      </c>
      <c r="G11" s="73">
        <v>1</v>
      </c>
      <c r="H11" s="6">
        <f>F11*G11</f>
        <v>12000000</v>
      </c>
    </row>
    <row r="12" spans="1:8" ht="15">
      <c r="A12" s="4"/>
      <c r="B12" s="426"/>
      <c r="C12" s="432"/>
      <c r="D12" s="427"/>
      <c r="E12" s="82"/>
      <c r="F12" s="170"/>
      <c r="G12" s="73"/>
      <c r="H12" s="6">
        <f t="shared" ref="H12:H16" si="0">F12*G12</f>
        <v>0</v>
      </c>
    </row>
    <row r="13" spans="1:8" ht="15">
      <c r="A13" s="4"/>
      <c r="B13" s="426"/>
      <c r="C13" s="432"/>
      <c r="D13" s="427"/>
      <c r="E13" s="82"/>
      <c r="F13" s="170"/>
      <c r="G13" s="73"/>
      <c r="H13" s="6">
        <f t="shared" si="0"/>
        <v>0</v>
      </c>
    </row>
    <row r="14" spans="1:8" ht="15">
      <c r="A14" s="4"/>
      <c r="B14" s="433"/>
      <c r="C14" s="434"/>
      <c r="D14" s="435"/>
      <c r="E14" s="4"/>
      <c r="F14" s="170"/>
      <c r="G14" s="73"/>
      <c r="H14" s="6">
        <f t="shared" si="0"/>
        <v>0</v>
      </c>
    </row>
    <row r="15" spans="1:8" ht="15">
      <c r="A15" s="4"/>
      <c r="B15" s="433"/>
      <c r="C15" s="434"/>
      <c r="D15" s="435"/>
      <c r="E15" s="4"/>
      <c r="F15" s="170"/>
      <c r="G15" s="73"/>
      <c r="H15" s="6">
        <f t="shared" si="0"/>
        <v>0</v>
      </c>
    </row>
    <row r="16" spans="1:8" ht="15">
      <c r="A16" s="4"/>
      <c r="B16" s="436"/>
      <c r="C16" s="437"/>
      <c r="D16" s="438"/>
      <c r="E16" s="5"/>
      <c r="F16" s="170"/>
      <c r="G16" s="73"/>
      <c r="H16" s="6">
        <f t="shared" si="0"/>
        <v>0</v>
      </c>
    </row>
    <row r="17" spans="1:8" ht="15.75">
      <c r="A17" s="37" t="s">
        <v>389</v>
      </c>
      <c r="B17" s="9"/>
      <c r="C17" s="38"/>
      <c r="D17" s="38"/>
      <c r="E17" s="38"/>
      <c r="F17" s="9"/>
      <c r="G17" s="9"/>
      <c r="H17" s="87">
        <f>SUM(H11:H16)</f>
        <v>12000000</v>
      </c>
    </row>
    <row r="18" spans="1:8">
      <c r="A18" s="8"/>
      <c r="B18" s="9"/>
      <c r="C18" s="9"/>
      <c r="D18" s="9"/>
      <c r="E18" s="9"/>
      <c r="F18" s="9"/>
      <c r="G18" s="9"/>
      <c r="H18" s="10"/>
    </row>
    <row r="19" spans="1:8" ht="15.75">
      <c r="A19" s="428" t="s">
        <v>6</v>
      </c>
      <c r="B19" s="429"/>
      <c r="C19" s="9"/>
      <c r="D19" s="9"/>
      <c r="E19" s="9"/>
      <c r="F19" s="9"/>
      <c r="G19" s="9"/>
      <c r="H19" s="10"/>
    </row>
    <row r="20" spans="1:8" ht="30" customHeight="1">
      <c r="A20" s="40" t="s">
        <v>385</v>
      </c>
      <c r="B20" s="430" t="s">
        <v>386</v>
      </c>
      <c r="C20" s="431"/>
      <c r="D20" s="32" t="s">
        <v>86</v>
      </c>
      <c r="E20" s="32" t="s">
        <v>390</v>
      </c>
      <c r="F20" s="32" t="s">
        <v>391</v>
      </c>
      <c r="G20" s="32" t="s">
        <v>392</v>
      </c>
      <c r="H20" s="33" t="s">
        <v>393</v>
      </c>
    </row>
    <row r="21" spans="1:8" s="81" customFormat="1" ht="15">
      <c r="A21" s="4"/>
      <c r="B21" s="455" t="s">
        <v>396</v>
      </c>
      <c r="C21" s="435"/>
      <c r="D21" s="73">
        <v>0</v>
      </c>
      <c r="E21" s="4" t="s">
        <v>397</v>
      </c>
      <c r="F21" s="170">
        <f>'1.15'!F21</f>
        <v>491355.26262931031</v>
      </c>
      <c r="G21" s="73">
        <v>20</v>
      </c>
      <c r="H21" s="92">
        <f>(D21*F21)/G21</f>
        <v>0</v>
      </c>
    </row>
    <row r="22" spans="1:8" s="81" customFormat="1" ht="15">
      <c r="A22" s="4"/>
      <c r="B22" s="455" t="s">
        <v>398</v>
      </c>
      <c r="C22" s="435"/>
      <c r="D22" s="73">
        <v>0</v>
      </c>
      <c r="E22" s="4" t="s">
        <v>397</v>
      </c>
      <c r="F22" s="170">
        <f>'1.15'!F22</f>
        <v>491355.26262931031</v>
      </c>
      <c r="G22" s="73">
        <v>20</v>
      </c>
      <c r="H22" s="92">
        <f t="shared" ref="H22:H33" si="1">(D22*F22)/G22</f>
        <v>0</v>
      </c>
    </row>
    <row r="23" spans="1:8" s="81" customFormat="1" ht="15">
      <c r="A23" s="4"/>
      <c r="B23" s="455" t="s">
        <v>399</v>
      </c>
      <c r="C23" s="435"/>
      <c r="D23" s="73">
        <v>1</v>
      </c>
      <c r="E23" s="4" t="s">
        <v>397</v>
      </c>
      <c r="F23" s="170">
        <f>'1.15'!F23</f>
        <v>316219.23517241376</v>
      </c>
      <c r="G23" s="73">
        <v>0.5</v>
      </c>
      <c r="H23" s="92">
        <f t="shared" si="1"/>
        <v>632438.47034482751</v>
      </c>
    </row>
    <row r="24" spans="1:8" s="81" customFormat="1" ht="15">
      <c r="A24" s="4"/>
      <c r="B24" s="455" t="s">
        <v>400</v>
      </c>
      <c r="C24" s="435"/>
      <c r="D24" s="73">
        <v>1</v>
      </c>
      <c r="E24" s="4" t="s">
        <v>397</v>
      </c>
      <c r="F24" s="170">
        <f>'1.15'!F24</f>
        <v>301624.55599137931</v>
      </c>
      <c r="G24" s="73">
        <v>0.16666666666666666</v>
      </c>
      <c r="H24" s="92">
        <f t="shared" si="1"/>
        <v>1809747.3359482759</v>
      </c>
    </row>
    <row r="25" spans="1:8" s="81" customFormat="1" ht="15">
      <c r="A25" s="4"/>
      <c r="B25" s="455" t="s">
        <v>401</v>
      </c>
      <c r="C25" s="435"/>
      <c r="D25" s="73">
        <v>0</v>
      </c>
      <c r="E25" s="4" t="s">
        <v>397</v>
      </c>
      <c r="F25" s="170">
        <f>'1.15'!F25</f>
        <v>257840.51844827583</v>
      </c>
      <c r="G25" s="73">
        <v>0.5</v>
      </c>
      <c r="H25" s="92">
        <f t="shared" si="1"/>
        <v>0</v>
      </c>
    </row>
    <row r="26" spans="1:8" s="81" customFormat="1" ht="15">
      <c r="A26" s="4"/>
      <c r="B26" s="455" t="s">
        <v>402</v>
      </c>
      <c r="C26" s="435"/>
      <c r="D26" s="73">
        <v>0</v>
      </c>
      <c r="E26" s="4" t="s">
        <v>397</v>
      </c>
      <c r="F26" s="170">
        <f>'1.15'!F26</f>
        <v>199461.84262931033</v>
      </c>
      <c r="G26" s="73">
        <v>20</v>
      </c>
      <c r="H26" s="92">
        <f t="shared" si="1"/>
        <v>0</v>
      </c>
    </row>
    <row r="27" spans="1:8" s="81" customFormat="1" ht="15">
      <c r="A27" s="4"/>
      <c r="B27" s="455" t="s">
        <v>403</v>
      </c>
      <c r="C27" s="435"/>
      <c r="D27" s="73">
        <v>0</v>
      </c>
      <c r="E27" s="4" t="s">
        <v>397</v>
      </c>
      <c r="F27" s="170">
        <f>'1.15'!F27</f>
        <v>81158.643620689661</v>
      </c>
      <c r="G27" s="73">
        <v>20</v>
      </c>
      <c r="H27" s="92">
        <f t="shared" si="1"/>
        <v>0</v>
      </c>
    </row>
    <row r="28" spans="1:8" s="81" customFormat="1" ht="15">
      <c r="A28" s="4"/>
      <c r="B28" s="455" t="s">
        <v>404</v>
      </c>
      <c r="C28" s="435"/>
      <c r="D28" s="73">
        <v>0</v>
      </c>
      <c r="E28" s="4" t="s">
        <v>397</v>
      </c>
      <c r="F28" s="170">
        <f>'1.15'!F28</f>
        <v>184867.16344827582</v>
      </c>
      <c r="G28" s="73">
        <v>20</v>
      </c>
      <c r="H28" s="92">
        <f t="shared" si="1"/>
        <v>0</v>
      </c>
    </row>
    <row r="29" spans="1:8" s="81" customFormat="1" ht="15">
      <c r="A29" s="4"/>
      <c r="B29" s="455" t="s">
        <v>405</v>
      </c>
      <c r="C29" s="435"/>
      <c r="D29" s="73">
        <v>1</v>
      </c>
      <c r="E29" s="4" t="s">
        <v>397</v>
      </c>
      <c r="F29" s="170">
        <f>'1.15'!F29</f>
        <v>117645.32112068964</v>
      </c>
      <c r="G29" s="73">
        <v>0.33333333333333331</v>
      </c>
      <c r="H29" s="92">
        <f t="shared" si="1"/>
        <v>352935.96336206893</v>
      </c>
    </row>
    <row r="30" spans="1:8" s="81" customFormat="1" ht="15">
      <c r="A30" s="4"/>
      <c r="B30" s="455" t="s">
        <v>406</v>
      </c>
      <c r="C30" s="435"/>
      <c r="D30" s="73">
        <v>0</v>
      </c>
      <c r="E30" s="4" t="s">
        <v>397</v>
      </c>
      <c r="F30" s="170">
        <f>'1.15'!F30</f>
        <v>184867.16344827582</v>
      </c>
      <c r="G30" s="73">
        <v>20</v>
      </c>
      <c r="H30" s="92">
        <f t="shared" si="1"/>
        <v>0</v>
      </c>
    </row>
    <row r="31" spans="1:8" s="81" customFormat="1" ht="15">
      <c r="A31" s="4"/>
      <c r="B31" s="455" t="s">
        <v>407</v>
      </c>
      <c r="C31" s="435"/>
      <c r="D31" s="73">
        <v>0</v>
      </c>
      <c r="E31" s="4" t="s">
        <v>397</v>
      </c>
      <c r="F31" s="170">
        <f>'1.15'!F31</f>
        <v>103050.68284482758</v>
      </c>
      <c r="G31" s="73">
        <v>20</v>
      </c>
      <c r="H31" s="92">
        <f t="shared" si="1"/>
        <v>0</v>
      </c>
    </row>
    <row r="32" spans="1:8" s="81" customFormat="1" ht="15">
      <c r="A32" s="4"/>
      <c r="B32" s="455" t="s">
        <v>408</v>
      </c>
      <c r="C32" s="435"/>
      <c r="D32" s="73">
        <v>1</v>
      </c>
      <c r="E32" s="4" t="s">
        <v>397</v>
      </c>
      <c r="F32" s="170">
        <f>'1.15'!F32</f>
        <v>177569.84431034481</v>
      </c>
      <c r="G32" s="73">
        <v>0.33333333333333331</v>
      </c>
      <c r="H32" s="92">
        <f t="shared" si="1"/>
        <v>532709.53293103445</v>
      </c>
    </row>
    <row r="33" spans="1:8" s="81" customFormat="1" ht="15">
      <c r="A33" s="4"/>
      <c r="B33" s="455" t="s">
        <v>409</v>
      </c>
      <c r="C33" s="435"/>
      <c r="D33" s="74">
        <v>0</v>
      </c>
      <c r="E33" s="43" t="s">
        <v>397</v>
      </c>
      <c r="F33" s="170">
        <f>'1.15'!F33</f>
        <v>117646.13922413792</v>
      </c>
      <c r="G33" s="73">
        <v>0.05</v>
      </c>
      <c r="H33" s="92">
        <f t="shared" si="1"/>
        <v>0</v>
      </c>
    </row>
    <row r="34" spans="1:8" ht="15.75">
      <c r="A34" s="45" t="s">
        <v>410</v>
      </c>
      <c r="B34" s="9"/>
      <c r="C34" s="9"/>
      <c r="D34" s="9"/>
      <c r="E34" s="9"/>
      <c r="F34" s="9"/>
      <c r="G34" s="9"/>
      <c r="H34" s="87">
        <f>SUM(H21:H33)</f>
        <v>3327831.3025862067</v>
      </c>
    </row>
    <row r="35" spans="1:8">
      <c r="A35" s="8"/>
      <c r="B35" s="9"/>
      <c r="C35" s="9"/>
      <c r="D35" s="9"/>
      <c r="E35" s="9"/>
      <c r="F35" s="9"/>
      <c r="G35" s="9"/>
      <c r="H35" s="10"/>
    </row>
    <row r="36" spans="1:8" ht="15.75">
      <c r="A36" s="428" t="s">
        <v>7</v>
      </c>
      <c r="B36" s="429"/>
      <c r="C36" s="9"/>
      <c r="D36" s="9"/>
      <c r="E36" s="9"/>
      <c r="F36" s="9"/>
      <c r="G36" s="9"/>
      <c r="H36" s="10"/>
    </row>
    <row r="37" spans="1:8" ht="15.75">
      <c r="A37" s="40" t="s">
        <v>385</v>
      </c>
      <c r="B37" s="430" t="s">
        <v>386</v>
      </c>
      <c r="C37" s="431"/>
      <c r="D37" s="32" t="s">
        <v>86</v>
      </c>
      <c r="E37" s="32" t="s">
        <v>390</v>
      </c>
      <c r="F37" s="32" t="s">
        <v>411</v>
      </c>
      <c r="G37" s="32" t="s">
        <v>393</v>
      </c>
      <c r="H37" s="33" t="s">
        <v>412</v>
      </c>
    </row>
    <row r="38" spans="1:8" s="81" customFormat="1" ht="15">
      <c r="A38" s="46">
        <v>1</v>
      </c>
      <c r="B38" s="455" t="s">
        <v>413</v>
      </c>
      <c r="C38" s="435"/>
      <c r="D38" s="73">
        <v>1</v>
      </c>
      <c r="E38" s="47" t="s">
        <v>397</v>
      </c>
      <c r="F38" s="73">
        <v>1</v>
      </c>
      <c r="G38" s="170">
        <v>69701.16508838383</v>
      </c>
      <c r="H38" s="91">
        <f>(D38*G38)/F38</f>
        <v>69701.16508838383</v>
      </c>
    </row>
    <row r="39" spans="1:8" s="81" customFormat="1" ht="15" customHeight="1">
      <c r="A39" s="46">
        <v>2</v>
      </c>
      <c r="B39" s="455" t="s">
        <v>414</v>
      </c>
      <c r="C39" s="435"/>
      <c r="D39" s="73">
        <v>0</v>
      </c>
      <c r="E39" s="47" t="s">
        <v>397</v>
      </c>
      <c r="F39" s="73">
        <v>30</v>
      </c>
      <c r="G39" s="170">
        <v>2500000</v>
      </c>
      <c r="H39" s="91">
        <f t="shared" ref="H39:H50" si="2">(D39*G39)/F39</f>
        <v>0</v>
      </c>
    </row>
    <row r="40" spans="1:8" s="81" customFormat="1" ht="15">
      <c r="A40" s="46">
        <v>3</v>
      </c>
      <c r="B40" s="455" t="s">
        <v>415</v>
      </c>
      <c r="C40" s="435"/>
      <c r="D40" s="73">
        <v>0</v>
      </c>
      <c r="E40" s="47" t="s">
        <v>397</v>
      </c>
      <c r="F40" s="73">
        <v>20</v>
      </c>
      <c r="G40" s="170">
        <v>55509.259259259248</v>
      </c>
      <c r="H40" s="91">
        <f t="shared" si="2"/>
        <v>0</v>
      </c>
    </row>
    <row r="41" spans="1:8" s="81" customFormat="1" ht="15">
      <c r="A41" s="46">
        <v>4</v>
      </c>
      <c r="B41" s="455" t="s">
        <v>416</v>
      </c>
      <c r="C41" s="435"/>
      <c r="D41" s="73">
        <v>0</v>
      </c>
      <c r="E41" s="47" t="s">
        <v>397</v>
      </c>
      <c r="F41" s="73">
        <v>13</v>
      </c>
      <c r="G41" s="170">
        <v>1000000</v>
      </c>
      <c r="H41" s="91">
        <f t="shared" si="2"/>
        <v>0</v>
      </c>
    </row>
    <row r="42" spans="1:8" s="81" customFormat="1" ht="15">
      <c r="A42" s="46">
        <v>5</v>
      </c>
      <c r="B42" s="455" t="s">
        <v>417</v>
      </c>
      <c r="C42" s="435"/>
      <c r="D42" s="73">
        <v>0</v>
      </c>
      <c r="E42" s="47" t="s">
        <v>397</v>
      </c>
      <c r="F42" s="73">
        <v>1</v>
      </c>
      <c r="G42" s="170">
        <v>120000</v>
      </c>
      <c r="H42" s="91">
        <f t="shared" si="2"/>
        <v>0</v>
      </c>
    </row>
    <row r="43" spans="1:8" s="81" customFormat="1" ht="15">
      <c r="A43" s="46">
        <v>6</v>
      </c>
      <c r="B43" s="455" t="s">
        <v>418</v>
      </c>
      <c r="C43" s="435"/>
      <c r="D43" s="73">
        <v>0</v>
      </c>
      <c r="E43" s="47" t="s">
        <v>419</v>
      </c>
      <c r="F43" s="73">
        <v>1</v>
      </c>
      <c r="G43" s="170">
        <v>28500</v>
      </c>
      <c r="H43" s="91">
        <f t="shared" si="2"/>
        <v>0</v>
      </c>
    </row>
    <row r="44" spans="1:8" s="81" customFormat="1" ht="15">
      <c r="A44" s="46">
        <v>7</v>
      </c>
      <c r="B44" s="455" t="s">
        <v>420</v>
      </c>
      <c r="C44" s="435"/>
      <c r="D44" s="73">
        <v>0</v>
      </c>
      <c r="E44" s="47" t="s">
        <v>421</v>
      </c>
      <c r="F44" s="73">
        <v>1</v>
      </c>
      <c r="G44" s="170">
        <v>464100</v>
      </c>
      <c r="H44" s="91">
        <f t="shared" si="2"/>
        <v>0</v>
      </c>
    </row>
    <row r="45" spans="1:8" s="81" customFormat="1" ht="15">
      <c r="A45" s="46">
        <v>8</v>
      </c>
      <c r="B45" s="455" t="s">
        <v>422</v>
      </c>
      <c r="C45" s="435"/>
      <c r="D45" s="73">
        <v>0</v>
      </c>
      <c r="E45" s="47" t="s">
        <v>423</v>
      </c>
      <c r="F45" s="73">
        <v>5</v>
      </c>
      <c r="G45" s="170">
        <v>952380.95238095231</v>
      </c>
      <c r="H45" s="91">
        <f t="shared" si="2"/>
        <v>0</v>
      </c>
    </row>
    <row r="46" spans="1:8" s="81" customFormat="1" ht="15">
      <c r="A46" s="46">
        <v>9</v>
      </c>
      <c r="B46" s="455" t="s">
        <v>424</v>
      </c>
      <c r="C46" s="435"/>
      <c r="D46" s="73">
        <v>0</v>
      </c>
      <c r="E46" s="47" t="s">
        <v>423</v>
      </c>
      <c r="F46" s="73">
        <v>24</v>
      </c>
      <c r="G46" s="170">
        <v>2700000</v>
      </c>
      <c r="H46" s="91">
        <f t="shared" si="2"/>
        <v>0</v>
      </c>
    </row>
    <row r="47" spans="1:8" s="81" customFormat="1" ht="15">
      <c r="A47" s="46">
        <v>10</v>
      </c>
      <c r="B47" s="455" t="s">
        <v>425</v>
      </c>
      <c r="C47" s="435"/>
      <c r="D47" s="73">
        <v>0</v>
      </c>
      <c r="E47" s="47" t="s">
        <v>423</v>
      </c>
      <c r="F47" s="73">
        <v>2</v>
      </c>
      <c r="G47" s="170">
        <v>3800000</v>
      </c>
      <c r="H47" s="91">
        <f t="shared" si="2"/>
        <v>0</v>
      </c>
    </row>
    <row r="48" spans="1:8" s="81" customFormat="1" ht="15">
      <c r="A48" s="46">
        <v>11</v>
      </c>
      <c r="B48" s="455" t="s">
        <v>426</v>
      </c>
      <c r="C48" s="435"/>
      <c r="D48" s="73">
        <v>0</v>
      </c>
      <c r="E48" s="47" t="s">
        <v>423</v>
      </c>
      <c r="F48" s="73">
        <v>1</v>
      </c>
      <c r="G48" s="170">
        <v>3200000</v>
      </c>
      <c r="H48" s="91">
        <f t="shared" si="2"/>
        <v>0</v>
      </c>
    </row>
    <row r="49" spans="1:8" s="81" customFormat="1" ht="15">
      <c r="A49" s="46">
        <v>12</v>
      </c>
      <c r="B49" s="455" t="s">
        <v>427</v>
      </c>
      <c r="C49" s="435"/>
      <c r="D49" s="73">
        <v>0</v>
      </c>
      <c r="E49" s="47" t="s">
        <v>423</v>
      </c>
      <c r="F49" s="73">
        <v>2</v>
      </c>
      <c r="G49" s="170">
        <v>2600000</v>
      </c>
      <c r="H49" s="91">
        <f t="shared" si="2"/>
        <v>0</v>
      </c>
    </row>
    <row r="50" spans="1:8" s="81" customFormat="1" ht="15">
      <c r="A50" s="50">
        <v>13</v>
      </c>
      <c r="B50" s="455" t="s">
        <v>428</v>
      </c>
      <c r="C50" s="435"/>
      <c r="D50" s="73">
        <v>0</v>
      </c>
      <c r="E50" s="51" t="s">
        <v>397</v>
      </c>
      <c r="F50" s="73">
        <v>50</v>
      </c>
      <c r="G50" s="170">
        <v>4500000</v>
      </c>
      <c r="H50" s="91">
        <f t="shared" si="2"/>
        <v>0</v>
      </c>
    </row>
    <row r="51" spans="1:8" s="81" customFormat="1" ht="15.75">
      <c r="A51" s="53" t="s">
        <v>429</v>
      </c>
      <c r="B51" s="9"/>
      <c r="C51" s="38"/>
      <c r="D51" s="38"/>
      <c r="E51" s="38"/>
      <c r="F51" s="9"/>
      <c r="G51" s="9"/>
      <c r="H51" s="88">
        <f>SUM(H38:H50)</f>
        <v>69701.16508838383</v>
      </c>
    </row>
    <row r="52" spans="1:8">
      <c r="A52" s="8"/>
      <c r="B52" s="9"/>
      <c r="C52" s="9"/>
      <c r="D52" s="54"/>
      <c r="E52" s="54"/>
      <c r="F52" s="54"/>
      <c r="G52" s="54"/>
      <c r="H52" s="10"/>
    </row>
    <row r="53" spans="1:8" ht="15.75">
      <c r="A53" s="428" t="s">
        <v>8</v>
      </c>
      <c r="B53" s="429"/>
      <c r="C53" s="9"/>
      <c r="D53" s="54"/>
      <c r="E53" s="54"/>
      <c r="F53" s="54"/>
      <c r="G53" s="54"/>
      <c r="H53" s="10"/>
    </row>
    <row r="54" spans="1:8" ht="15.75">
      <c r="A54" s="40" t="s">
        <v>385</v>
      </c>
      <c r="B54" s="430" t="s">
        <v>386</v>
      </c>
      <c r="C54" s="431"/>
      <c r="D54" s="55" t="s">
        <v>390</v>
      </c>
      <c r="E54" s="55" t="s">
        <v>86</v>
      </c>
      <c r="F54" s="55" t="s">
        <v>430</v>
      </c>
      <c r="G54" s="55" t="s">
        <v>431</v>
      </c>
      <c r="H54" s="33" t="s">
        <v>393</v>
      </c>
    </row>
    <row r="55" spans="1:8" s="81" customFormat="1" ht="15">
      <c r="A55" s="46">
        <v>1</v>
      </c>
      <c r="B55" s="455" t="s">
        <v>432</v>
      </c>
      <c r="C55" s="435"/>
      <c r="D55" s="56" t="s">
        <v>397</v>
      </c>
      <c r="E55" s="73">
        <v>1</v>
      </c>
      <c r="F55" s="170">
        <v>210000</v>
      </c>
      <c r="G55" s="73">
        <v>0.33333333333333331</v>
      </c>
      <c r="H55" s="92">
        <f>(E55*F55)/G55</f>
        <v>630000</v>
      </c>
    </row>
    <row r="56" spans="1:8" s="81" customFormat="1" ht="15">
      <c r="A56" s="46">
        <v>2</v>
      </c>
      <c r="B56" s="455" t="s">
        <v>433</v>
      </c>
      <c r="C56" s="435"/>
      <c r="D56" s="57" t="s">
        <v>434</v>
      </c>
      <c r="E56" s="73">
        <v>0</v>
      </c>
      <c r="F56" s="170">
        <v>410150.85714285716</v>
      </c>
      <c r="G56" s="73">
        <v>2</v>
      </c>
      <c r="H56" s="92">
        <f t="shared" ref="H56:H57" si="3">(E56*F56)/G56</f>
        <v>0</v>
      </c>
    </row>
    <row r="57" spans="1:8" s="81" customFormat="1" ht="15">
      <c r="A57" s="50">
        <v>3</v>
      </c>
      <c r="B57" s="455" t="s">
        <v>435</v>
      </c>
      <c r="C57" s="435"/>
      <c r="D57" s="58" t="s">
        <v>434</v>
      </c>
      <c r="E57" s="73">
        <v>0</v>
      </c>
      <c r="F57" s="170">
        <v>500000</v>
      </c>
      <c r="G57" s="73">
        <v>20</v>
      </c>
      <c r="H57" s="92">
        <f t="shared" si="3"/>
        <v>0</v>
      </c>
    </row>
    <row r="58" spans="1:8" ht="15.75">
      <c r="A58" s="45" t="s">
        <v>436</v>
      </c>
      <c r="B58" s="9"/>
      <c r="C58" s="38"/>
      <c r="D58" s="38"/>
      <c r="E58" s="38"/>
      <c r="F58" s="9"/>
      <c r="G58" s="9"/>
      <c r="H58" s="87">
        <f>SUM(H55:H57)</f>
        <v>630000</v>
      </c>
    </row>
    <row r="59" spans="1:8">
      <c r="A59" s="59"/>
      <c r="B59" s="9"/>
      <c r="C59" s="9"/>
      <c r="D59" s="9"/>
      <c r="E59" s="38"/>
      <c r="F59" s="9"/>
      <c r="G59" s="9"/>
      <c r="H59" s="10"/>
    </row>
    <row r="60" spans="1:8" ht="15.75">
      <c r="A60" s="428" t="s">
        <v>9</v>
      </c>
      <c r="B60" s="429"/>
      <c r="C60" s="60"/>
      <c r="D60" s="61"/>
      <c r="E60" s="62"/>
      <c r="F60" s="63"/>
      <c r="G60" s="64"/>
      <c r="H60" s="10"/>
    </row>
    <row r="61" spans="1:8" ht="15.75">
      <c r="A61" s="40" t="s">
        <v>385</v>
      </c>
      <c r="B61" s="430" t="s">
        <v>386</v>
      </c>
      <c r="C61" s="431"/>
      <c r="D61" s="55" t="s">
        <v>86</v>
      </c>
      <c r="E61" s="55" t="s">
        <v>390</v>
      </c>
      <c r="F61" s="55" t="s">
        <v>431</v>
      </c>
      <c r="G61" s="55" t="s">
        <v>430</v>
      </c>
      <c r="H61" s="33" t="s">
        <v>393</v>
      </c>
    </row>
    <row r="62" spans="1:8" ht="15">
      <c r="A62" s="46">
        <v>1</v>
      </c>
      <c r="B62" s="422" t="s">
        <v>437</v>
      </c>
      <c r="C62" s="423"/>
      <c r="D62" s="73">
        <v>0</v>
      </c>
      <c r="E62" s="47" t="s">
        <v>423</v>
      </c>
      <c r="F62" s="73">
        <v>20</v>
      </c>
      <c r="G62" s="170">
        <v>70000</v>
      </c>
      <c r="H62" s="91">
        <f>(D62*G62)/F62</f>
        <v>0</v>
      </c>
    </row>
    <row r="63" spans="1:8" ht="15">
      <c r="A63" s="46">
        <v>2</v>
      </c>
      <c r="B63" s="422" t="s">
        <v>438</v>
      </c>
      <c r="C63" s="423"/>
      <c r="D63" s="73">
        <v>0</v>
      </c>
      <c r="E63" s="47" t="s">
        <v>423</v>
      </c>
      <c r="F63" s="73">
        <v>13</v>
      </c>
      <c r="G63" s="170">
        <v>45000</v>
      </c>
      <c r="H63" s="91">
        <f t="shared" ref="H63:H64" si="4">(D63*G63)/F63</f>
        <v>0</v>
      </c>
    </row>
    <row r="64" spans="1:8" ht="15">
      <c r="A64" s="50">
        <v>3</v>
      </c>
      <c r="B64" s="424" t="s">
        <v>439</v>
      </c>
      <c r="C64" s="425"/>
      <c r="D64" s="73">
        <v>0</v>
      </c>
      <c r="E64" s="51" t="s">
        <v>423</v>
      </c>
      <c r="F64" s="73">
        <v>13</v>
      </c>
      <c r="G64" s="170">
        <v>20000</v>
      </c>
      <c r="H64" s="91">
        <f t="shared" si="4"/>
        <v>0</v>
      </c>
    </row>
    <row r="65" spans="1:8" ht="15.75">
      <c r="A65" s="45" t="s">
        <v>440</v>
      </c>
      <c r="B65" s="9"/>
      <c r="C65" s="38"/>
      <c r="D65" s="54"/>
      <c r="E65" s="54"/>
      <c r="F65" s="54"/>
      <c r="G65" s="54"/>
      <c r="H65" s="87">
        <f>SUM(H62:H64)</f>
        <v>0</v>
      </c>
    </row>
    <row r="66" spans="1:8">
      <c r="A66" s="59"/>
      <c r="B66" s="9"/>
      <c r="C66" s="9"/>
      <c r="D66" s="9"/>
      <c r="E66" s="65"/>
      <c r="F66" s="9"/>
      <c r="G66" s="9"/>
      <c r="H66" s="10"/>
    </row>
    <row r="67" spans="1:8" ht="15.75">
      <c r="A67" s="66" t="s">
        <v>441</v>
      </c>
      <c r="B67" s="9"/>
      <c r="C67" s="9"/>
      <c r="D67" s="9"/>
      <c r="E67" s="9"/>
      <c r="F67" s="9"/>
      <c r="G67" s="9"/>
      <c r="H67" s="86">
        <f>SUM(H65,H58,H51,H34,H17)</f>
        <v>16027532.467674591</v>
      </c>
    </row>
    <row r="68" spans="1:8">
      <c r="A68" s="8"/>
      <c r="B68" s="9"/>
      <c r="C68" s="9"/>
      <c r="D68" s="9"/>
      <c r="E68" s="9"/>
      <c r="F68" s="9"/>
      <c r="G68" s="9"/>
      <c r="H68" s="10"/>
    </row>
    <row r="69" spans="1:8" ht="16.5" thickBot="1">
      <c r="A69" s="67" t="s">
        <v>442</v>
      </c>
      <c r="B69" s="25"/>
      <c r="C69" s="68">
        <v>0</v>
      </c>
      <c r="D69" s="25"/>
      <c r="E69" s="25"/>
      <c r="F69" s="25"/>
      <c r="G69" s="25"/>
      <c r="H69" s="69">
        <v>0</v>
      </c>
    </row>
    <row r="70" spans="1:8" ht="15.75" thickTop="1">
      <c r="A70" s="70" t="s">
        <v>443</v>
      </c>
      <c r="B70" s="28"/>
      <c r="C70" s="71">
        <v>0</v>
      </c>
      <c r="D70" s="28"/>
      <c r="E70" s="28"/>
      <c r="F70" s="28"/>
      <c r="G70" s="28"/>
      <c r="H70" s="72">
        <v>0</v>
      </c>
    </row>
    <row r="71" spans="1:8">
      <c r="A71" s="8"/>
      <c r="B71" s="9"/>
      <c r="C71" s="9"/>
      <c r="D71" s="9"/>
      <c r="E71" s="9"/>
      <c r="F71" s="9"/>
      <c r="G71" s="9"/>
      <c r="H71" s="10"/>
    </row>
    <row r="72" spans="1:8" ht="15.75">
      <c r="A72" s="59" t="s">
        <v>444</v>
      </c>
      <c r="B72" s="9"/>
      <c r="C72" s="9"/>
      <c r="D72" s="9"/>
      <c r="E72" s="9"/>
      <c r="F72" s="9"/>
      <c r="G72" s="9"/>
      <c r="H72" s="39">
        <v>0</v>
      </c>
    </row>
    <row r="73" spans="1:8" ht="13.5" thickBot="1">
      <c r="A73" s="24"/>
      <c r="B73" s="25"/>
      <c r="C73" s="25"/>
      <c r="D73" s="25"/>
      <c r="E73" s="25"/>
      <c r="F73" s="25"/>
      <c r="G73" s="25"/>
      <c r="H73" s="26"/>
    </row>
    <row r="74" spans="1:8" ht="13.5" thickTop="1"/>
    <row r="75" spans="1:8">
      <c r="A75" s="3"/>
      <c r="H75" s="2"/>
    </row>
  </sheetData>
  <mergeCells count="50">
    <mergeCell ref="B12:D12"/>
    <mergeCell ref="A1:H1"/>
    <mergeCell ref="A2:H2"/>
    <mergeCell ref="B6:G6"/>
    <mergeCell ref="B10:D10"/>
    <mergeCell ref="B11:D11"/>
    <mergeCell ref="B26:C26"/>
    <mergeCell ref="B13:D13"/>
    <mergeCell ref="B14:D14"/>
    <mergeCell ref="B15:D15"/>
    <mergeCell ref="B16:D16"/>
    <mergeCell ref="A19:B19"/>
    <mergeCell ref="B20:C20"/>
    <mergeCell ref="B21:C21"/>
    <mergeCell ref="B22:C22"/>
    <mergeCell ref="B23:C23"/>
    <mergeCell ref="B24:C24"/>
    <mergeCell ref="B25:C25"/>
    <mergeCell ref="B40:C40"/>
    <mergeCell ref="B27:C27"/>
    <mergeCell ref="B28:C28"/>
    <mergeCell ref="B29:C29"/>
    <mergeCell ref="B30:C30"/>
    <mergeCell ref="B31:C31"/>
    <mergeCell ref="B32:C32"/>
    <mergeCell ref="B33:C33"/>
    <mergeCell ref="A36:B36"/>
    <mergeCell ref="B37:C37"/>
    <mergeCell ref="B38:C38"/>
    <mergeCell ref="B39:C39"/>
    <mergeCell ref="B54:C54"/>
    <mergeCell ref="B41:C41"/>
    <mergeCell ref="B42:C42"/>
    <mergeCell ref="B43:C43"/>
    <mergeCell ref="B44:C44"/>
    <mergeCell ref="B45:C45"/>
    <mergeCell ref="B46:C46"/>
    <mergeCell ref="B47:C47"/>
    <mergeCell ref="B48:C48"/>
    <mergeCell ref="B49:C49"/>
    <mergeCell ref="B50:C50"/>
    <mergeCell ref="A53:B53"/>
    <mergeCell ref="B63:C63"/>
    <mergeCell ref="B64:C64"/>
    <mergeCell ref="B55:C55"/>
    <mergeCell ref="B56:C56"/>
    <mergeCell ref="B57:C57"/>
    <mergeCell ref="A60:B60"/>
    <mergeCell ref="B61:C61"/>
    <mergeCell ref="B62:C62"/>
  </mergeCells>
  <conditionalFormatting sqref="B62:B64">
    <cfRule type="expression" dxfId="91" priority="1">
      <formula>H62&gt;0</formula>
    </cfRule>
  </conditionalFormatting>
  <conditionalFormatting sqref="C62:C64">
    <cfRule type="expression" dxfId="90" priority="2">
      <formula>#REF!&gt;0</formula>
    </cfRule>
  </conditionalFormatting>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8">
    <tabColor rgb="FF00B050"/>
  </sheetPr>
  <dimension ref="A1:H75"/>
  <sheetViews>
    <sheetView workbookViewId="0">
      <selection activeCell="C5" sqref="C5"/>
    </sheetView>
  </sheetViews>
  <sheetFormatPr baseColWidth="10" defaultColWidth="11.42578125" defaultRowHeight="12.75"/>
  <cols>
    <col min="1" max="1" width="22.42578125" style="79" customWidth="1"/>
    <col min="2" max="2" width="34.140625" style="79" customWidth="1"/>
    <col min="3" max="3" width="16.140625" style="79" customWidth="1"/>
    <col min="4" max="4" width="19.140625" style="79" customWidth="1"/>
    <col min="5" max="5" width="17.28515625" style="79" bestFit="1" customWidth="1"/>
    <col min="6" max="6" width="18.42578125" style="79" customWidth="1"/>
    <col min="7" max="7" width="23.7109375" style="79" customWidth="1"/>
    <col min="8" max="8" width="21.5703125" style="79" customWidth="1"/>
    <col min="9" max="16384" width="11.42578125" style="79"/>
  </cols>
  <sheetData>
    <row r="1" spans="1:8" ht="16.149999999999999" customHeight="1" thickTop="1">
      <c r="A1" s="441" t="s">
        <v>499</v>
      </c>
      <c r="B1" s="442"/>
      <c r="C1" s="442"/>
      <c r="D1" s="442"/>
      <c r="E1" s="442"/>
      <c r="F1" s="442"/>
      <c r="G1" s="442"/>
      <c r="H1" s="443"/>
    </row>
    <row r="2" spans="1:8" ht="15.75">
      <c r="A2" s="444" t="s">
        <v>378</v>
      </c>
      <c r="B2" s="445"/>
      <c r="C2" s="445"/>
      <c r="D2" s="445"/>
      <c r="E2" s="445"/>
      <c r="F2" s="445"/>
      <c r="G2" s="445"/>
      <c r="H2" s="446"/>
    </row>
    <row r="3" spans="1:8">
      <c r="A3" s="8"/>
      <c r="B3" s="9"/>
      <c r="C3" s="9"/>
      <c r="D3" s="9"/>
      <c r="E3" s="9"/>
      <c r="F3" s="9"/>
      <c r="G3" s="9"/>
      <c r="H3" s="10"/>
    </row>
    <row r="4" spans="1:8" ht="15.75">
      <c r="A4" s="11" t="s">
        <v>379</v>
      </c>
      <c r="B4" s="12" t="s">
        <v>54</v>
      </c>
      <c r="C4" s="13" t="s">
        <v>482</v>
      </c>
      <c r="D4" s="14"/>
      <c r="E4" s="15" t="s">
        <v>380</v>
      </c>
      <c r="F4" s="16">
        <f>H67</f>
        <v>20095934.390390106</v>
      </c>
      <c r="G4" s="13" t="s">
        <v>381</v>
      </c>
      <c r="H4" s="17" t="s">
        <v>382</v>
      </c>
    </row>
    <row r="5" spans="1:8" ht="12" customHeight="1">
      <c r="A5" s="18"/>
      <c r="B5" s="19"/>
      <c r="C5" s="13"/>
      <c r="D5" s="20"/>
      <c r="E5" s="15"/>
      <c r="F5" s="21"/>
      <c r="G5" s="13"/>
      <c r="H5" s="22"/>
    </row>
    <row r="6" spans="1:8" ht="15.6" customHeight="1">
      <c r="A6" s="18" t="s">
        <v>383</v>
      </c>
      <c r="B6" s="447" t="str">
        <f>A1</f>
        <v>REDISEÑO DE RED NIVEL DE TENSIÓN DE 34,5KV/13,8KV</v>
      </c>
      <c r="C6" s="447"/>
      <c r="D6" s="447"/>
      <c r="E6" s="447"/>
      <c r="F6" s="447"/>
      <c r="G6" s="448"/>
      <c r="H6" s="23" t="s">
        <v>466</v>
      </c>
    </row>
    <row r="7" spans="1:8" ht="13.5" thickBot="1">
      <c r="A7" s="24"/>
      <c r="B7" s="25"/>
      <c r="C7" s="25"/>
      <c r="D7" s="25"/>
      <c r="E7" s="25"/>
      <c r="F7" s="25"/>
      <c r="G7" s="25"/>
      <c r="H7" s="26"/>
    </row>
    <row r="8" spans="1:8" ht="13.5" thickTop="1">
      <c r="A8" s="27"/>
      <c r="B8" s="28"/>
      <c r="C8" s="28"/>
      <c r="D8" s="28"/>
      <c r="E8" s="28"/>
      <c r="F8" s="28"/>
      <c r="G8" s="28"/>
      <c r="H8" s="29"/>
    </row>
    <row r="9" spans="1:8" ht="15.75">
      <c r="A9" s="30" t="s">
        <v>5</v>
      </c>
      <c r="B9" s="9"/>
      <c r="C9" s="9"/>
      <c r="D9" s="9"/>
      <c r="E9" s="9"/>
      <c r="F9" s="9"/>
      <c r="G9" s="9"/>
      <c r="H9" s="10"/>
    </row>
    <row r="10" spans="1:8" s="80" customFormat="1" ht="15" customHeight="1">
      <c r="A10" s="31" t="s">
        <v>385</v>
      </c>
      <c r="B10" s="449" t="s">
        <v>386</v>
      </c>
      <c r="C10" s="450"/>
      <c r="D10" s="431"/>
      <c r="E10" s="32" t="s">
        <v>85</v>
      </c>
      <c r="F10" s="32" t="s">
        <v>387</v>
      </c>
      <c r="G10" s="32" t="s">
        <v>86</v>
      </c>
      <c r="H10" s="33" t="s">
        <v>388</v>
      </c>
    </row>
    <row r="11" spans="1:8" ht="15">
      <c r="A11" s="82"/>
      <c r="B11" s="426"/>
      <c r="C11" s="432"/>
      <c r="D11" s="427"/>
      <c r="E11" s="82"/>
      <c r="F11" s="170"/>
      <c r="G11" s="73"/>
      <c r="H11" s="6">
        <f>(F11*G11)</f>
        <v>0</v>
      </c>
    </row>
    <row r="12" spans="1:8" ht="15">
      <c r="A12" s="82"/>
      <c r="B12" s="426"/>
      <c r="C12" s="432"/>
      <c r="D12" s="427"/>
      <c r="E12" s="82"/>
      <c r="F12" s="170"/>
      <c r="G12" s="73"/>
      <c r="H12" s="6">
        <f t="shared" ref="H12:H16" si="0">(F12*G12)</f>
        <v>0</v>
      </c>
    </row>
    <row r="13" spans="1:8" ht="15">
      <c r="A13" s="82"/>
      <c r="B13" s="426"/>
      <c r="C13" s="432"/>
      <c r="D13" s="427"/>
      <c r="E13" s="82"/>
      <c r="F13" s="170"/>
      <c r="G13" s="73"/>
      <c r="H13" s="6">
        <f t="shared" si="0"/>
        <v>0</v>
      </c>
    </row>
    <row r="14" spans="1:8" ht="15">
      <c r="A14" s="82"/>
      <c r="B14" s="433"/>
      <c r="C14" s="434"/>
      <c r="D14" s="435"/>
      <c r="E14" s="4"/>
      <c r="F14" s="170"/>
      <c r="G14" s="73"/>
      <c r="H14" s="6">
        <f t="shared" si="0"/>
        <v>0</v>
      </c>
    </row>
    <row r="15" spans="1:8" ht="15">
      <c r="A15" s="82"/>
      <c r="B15" s="433"/>
      <c r="C15" s="434"/>
      <c r="D15" s="435"/>
      <c r="E15" s="4"/>
      <c r="F15" s="170"/>
      <c r="G15" s="73"/>
      <c r="H15" s="6">
        <f t="shared" si="0"/>
        <v>0</v>
      </c>
    </row>
    <row r="16" spans="1:8" ht="15">
      <c r="A16" s="82"/>
      <c r="B16" s="436"/>
      <c r="C16" s="437"/>
      <c r="D16" s="438"/>
      <c r="E16" s="5"/>
      <c r="F16" s="170"/>
      <c r="G16" s="73"/>
      <c r="H16" s="6">
        <f t="shared" si="0"/>
        <v>0</v>
      </c>
    </row>
    <row r="17" spans="1:8" ht="15.75">
      <c r="A17" s="37" t="s">
        <v>389</v>
      </c>
      <c r="B17" s="9"/>
      <c r="C17" s="38"/>
      <c r="D17" s="38"/>
      <c r="E17" s="38"/>
      <c r="F17" s="9"/>
      <c r="G17" s="9"/>
      <c r="H17" s="87">
        <f>SUM(H11:H16)</f>
        <v>0</v>
      </c>
    </row>
    <row r="18" spans="1:8">
      <c r="A18" s="8"/>
      <c r="B18" s="9"/>
      <c r="C18" s="9"/>
      <c r="D18" s="9"/>
      <c r="E18" s="9"/>
      <c r="F18" s="9"/>
      <c r="G18" s="9"/>
      <c r="H18" s="10"/>
    </row>
    <row r="19" spans="1:8" ht="15.75">
      <c r="A19" s="428" t="s">
        <v>6</v>
      </c>
      <c r="B19" s="429"/>
      <c r="C19" s="9"/>
      <c r="D19" s="9"/>
      <c r="E19" s="9"/>
      <c r="F19" s="9"/>
      <c r="G19" s="9"/>
      <c r="H19" s="10"/>
    </row>
    <row r="20" spans="1:8" ht="30" customHeight="1">
      <c r="A20" s="40" t="s">
        <v>385</v>
      </c>
      <c r="B20" s="430" t="s">
        <v>386</v>
      </c>
      <c r="C20" s="431"/>
      <c r="D20" s="32" t="s">
        <v>86</v>
      </c>
      <c r="E20" s="32" t="s">
        <v>390</v>
      </c>
      <c r="F20" s="32" t="s">
        <v>391</v>
      </c>
      <c r="G20" s="32" t="s">
        <v>392</v>
      </c>
      <c r="H20" s="33" t="s">
        <v>393</v>
      </c>
    </row>
    <row r="21" spans="1:8" s="81" customFormat="1" ht="15">
      <c r="A21" s="82"/>
      <c r="B21" s="481" t="s">
        <v>396</v>
      </c>
      <c r="C21" s="427"/>
      <c r="D21" s="73">
        <v>0</v>
      </c>
      <c r="E21" s="4" t="s">
        <v>397</v>
      </c>
      <c r="F21" s="170">
        <f>'1.15'!F21</f>
        <v>491355.26262931031</v>
      </c>
      <c r="G21" s="73">
        <v>20</v>
      </c>
      <c r="H21" s="92">
        <f>(D21*F21)/G21</f>
        <v>0</v>
      </c>
    </row>
    <row r="22" spans="1:8" s="81" customFormat="1" ht="15">
      <c r="A22" s="82"/>
      <c r="B22" s="481" t="s">
        <v>500</v>
      </c>
      <c r="C22" s="427"/>
      <c r="D22" s="73">
        <v>0</v>
      </c>
      <c r="E22" s="4" t="s">
        <v>397</v>
      </c>
      <c r="F22" s="170">
        <f>'1.15'!F22</f>
        <v>491355.26262931031</v>
      </c>
      <c r="G22" s="73">
        <v>20</v>
      </c>
      <c r="H22" s="92">
        <f t="shared" ref="H22:H33" si="1">(D22*F22)/G22</f>
        <v>0</v>
      </c>
    </row>
    <row r="23" spans="1:8" s="81" customFormat="1" ht="15">
      <c r="A23" s="82"/>
      <c r="B23" s="481" t="s">
        <v>399</v>
      </c>
      <c r="C23" s="427"/>
      <c r="D23" s="73">
        <v>1</v>
      </c>
      <c r="E23" s="4" t="s">
        <v>397</v>
      </c>
      <c r="F23" s="170">
        <f>'1.15'!F23</f>
        <v>316219.23517241376</v>
      </c>
      <c r="G23" s="73">
        <v>8.3333333333333329E-2</v>
      </c>
      <c r="H23" s="92">
        <f t="shared" si="1"/>
        <v>3794630.8220689651</v>
      </c>
    </row>
    <row r="24" spans="1:8" s="81" customFormat="1" ht="15">
      <c r="A24" s="82"/>
      <c r="B24" s="481" t="s">
        <v>400</v>
      </c>
      <c r="C24" s="427"/>
      <c r="D24" s="73">
        <v>1</v>
      </c>
      <c r="E24" s="4" t="s">
        <v>397</v>
      </c>
      <c r="F24" s="170">
        <f>'1.15'!F24</f>
        <v>301624.55599137931</v>
      </c>
      <c r="G24" s="73">
        <v>0.2</v>
      </c>
      <c r="H24" s="92">
        <f t="shared" si="1"/>
        <v>1508122.7799568966</v>
      </c>
    </row>
    <row r="25" spans="1:8" s="81" customFormat="1" ht="15">
      <c r="A25" s="82"/>
      <c r="B25" s="481" t="s">
        <v>401</v>
      </c>
      <c r="C25" s="427"/>
      <c r="D25" s="73">
        <v>1</v>
      </c>
      <c r="E25" s="4" t="s">
        <v>397</v>
      </c>
      <c r="F25" s="170">
        <f>'1.15'!F25</f>
        <v>257840.51844827583</v>
      </c>
      <c r="G25" s="73">
        <v>0.1</v>
      </c>
      <c r="H25" s="92">
        <f t="shared" si="1"/>
        <v>2578405.1844827584</v>
      </c>
    </row>
    <row r="26" spans="1:8" s="81" customFormat="1" ht="15">
      <c r="A26" s="82"/>
      <c r="B26" s="481" t="s">
        <v>402</v>
      </c>
      <c r="C26" s="427"/>
      <c r="D26" s="73">
        <v>0</v>
      </c>
      <c r="E26" s="4" t="s">
        <v>397</v>
      </c>
      <c r="F26" s="170">
        <f>'1.15'!F26</f>
        <v>199461.84262931033</v>
      </c>
      <c r="G26" s="73">
        <v>20</v>
      </c>
      <c r="H26" s="92">
        <f t="shared" si="1"/>
        <v>0</v>
      </c>
    </row>
    <row r="27" spans="1:8" s="81" customFormat="1" ht="15">
      <c r="A27" s="82"/>
      <c r="B27" s="481" t="s">
        <v>403</v>
      </c>
      <c r="C27" s="427"/>
      <c r="D27" s="73">
        <v>0</v>
      </c>
      <c r="E27" s="4" t="s">
        <v>397</v>
      </c>
      <c r="F27" s="170">
        <f>'1.15'!F27</f>
        <v>81158.643620689661</v>
      </c>
      <c r="G27" s="73">
        <v>20</v>
      </c>
      <c r="H27" s="92">
        <f t="shared" si="1"/>
        <v>0</v>
      </c>
    </row>
    <row r="28" spans="1:8" s="81" customFormat="1" ht="15">
      <c r="A28" s="82"/>
      <c r="B28" s="481" t="s">
        <v>404</v>
      </c>
      <c r="C28" s="427"/>
      <c r="D28" s="73">
        <v>0</v>
      </c>
      <c r="E28" s="4" t="s">
        <v>397</v>
      </c>
      <c r="F28" s="170">
        <f>'1.15'!F28</f>
        <v>184867.16344827582</v>
      </c>
      <c r="G28" s="73">
        <v>20</v>
      </c>
      <c r="H28" s="92">
        <f t="shared" si="1"/>
        <v>0</v>
      </c>
    </row>
    <row r="29" spans="1:8" s="81" customFormat="1" ht="15">
      <c r="A29" s="82"/>
      <c r="B29" s="481" t="s">
        <v>405</v>
      </c>
      <c r="C29" s="427"/>
      <c r="D29" s="73">
        <v>1</v>
      </c>
      <c r="E29" s="4" t="s">
        <v>397</v>
      </c>
      <c r="F29" s="170">
        <f>'1.15'!F29</f>
        <v>117645.32112068964</v>
      </c>
      <c r="G29" s="73">
        <v>0.1</v>
      </c>
      <c r="H29" s="92">
        <f t="shared" si="1"/>
        <v>1176453.2112068962</v>
      </c>
    </row>
    <row r="30" spans="1:8" s="81" customFormat="1" ht="15">
      <c r="A30" s="82"/>
      <c r="B30" s="481" t="s">
        <v>406</v>
      </c>
      <c r="C30" s="427"/>
      <c r="D30" s="73">
        <v>0</v>
      </c>
      <c r="E30" s="4" t="s">
        <v>397</v>
      </c>
      <c r="F30" s="170">
        <f>'1.15'!F30</f>
        <v>184867.16344827582</v>
      </c>
      <c r="G30" s="73">
        <v>20</v>
      </c>
      <c r="H30" s="92">
        <f t="shared" si="1"/>
        <v>0</v>
      </c>
    </row>
    <row r="31" spans="1:8" s="81" customFormat="1" ht="15">
      <c r="A31" s="82"/>
      <c r="B31" s="481" t="s">
        <v>407</v>
      </c>
      <c r="C31" s="427"/>
      <c r="D31" s="73">
        <v>0</v>
      </c>
      <c r="E31" s="4" t="s">
        <v>397</v>
      </c>
      <c r="F31" s="170">
        <f>'1.15'!F31</f>
        <v>103050.68284482758</v>
      </c>
      <c r="G31" s="73">
        <v>20</v>
      </c>
      <c r="H31" s="92">
        <f t="shared" si="1"/>
        <v>0</v>
      </c>
    </row>
    <row r="32" spans="1:8" s="81" customFormat="1" ht="15">
      <c r="A32" s="82"/>
      <c r="B32" s="481" t="s">
        <v>408</v>
      </c>
      <c r="C32" s="427"/>
      <c r="D32" s="73">
        <v>1</v>
      </c>
      <c r="E32" s="4" t="s">
        <v>397</v>
      </c>
      <c r="F32" s="170">
        <f>'1.15'!F32</f>
        <v>177569.84431034481</v>
      </c>
      <c r="G32" s="73">
        <v>0.1</v>
      </c>
      <c r="H32" s="92">
        <f t="shared" si="1"/>
        <v>1775698.443103448</v>
      </c>
    </row>
    <row r="33" spans="1:8" s="81" customFormat="1" ht="15">
      <c r="A33" s="82"/>
      <c r="B33" s="481" t="s">
        <v>409</v>
      </c>
      <c r="C33" s="427"/>
      <c r="D33" s="74">
        <v>1</v>
      </c>
      <c r="E33" s="43" t="s">
        <v>397</v>
      </c>
      <c r="F33" s="170">
        <f>'1.15'!F33</f>
        <v>117646.13922413792</v>
      </c>
      <c r="G33" s="73">
        <v>0.05</v>
      </c>
      <c r="H33" s="92">
        <f t="shared" si="1"/>
        <v>2352922.7844827585</v>
      </c>
    </row>
    <row r="34" spans="1:8" ht="15.75">
      <c r="A34" s="45" t="s">
        <v>410</v>
      </c>
      <c r="B34" s="9"/>
      <c r="C34" s="9"/>
      <c r="D34" s="9"/>
      <c r="E34" s="9"/>
      <c r="F34" s="9"/>
      <c r="G34" s="9"/>
      <c r="H34" s="87">
        <f>SUM(H21:H33)</f>
        <v>13186233.225301722</v>
      </c>
    </row>
    <row r="35" spans="1:8">
      <c r="A35" s="8"/>
      <c r="B35" s="9"/>
      <c r="C35" s="9"/>
      <c r="D35" s="9"/>
      <c r="E35" s="9"/>
      <c r="F35" s="9"/>
      <c r="G35" s="9"/>
      <c r="H35" s="10"/>
    </row>
    <row r="36" spans="1:8" ht="15.75">
      <c r="A36" s="428" t="s">
        <v>7</v>
      </c>
      <c r="B36" s="429"/>
      <c r="C36" s="9"/>
      <c r="D36" s="9"/>
      <c r="E36" s="9"/>
      <c r="F36" s="9"/>
      <c r="G36" s="9"/>
      <c r="H36" s="10"/>
    </row>
    <row r="37" spans="1:8" ht="15.75">
      <c r="A37" s="40" t="s">
        <v>385</v>
      </c>
      <c r="B37" s="430" t="s">
        <v>386</v>
      </c>
      <c r="C37" s="431"/>
      <c r="D37" s="32" t="s">
        <v>86</v>
      </c>
      <c r="E37" s="32" t="s">
        <v>390</v>
      </c>
      <c r="F37" s="32" t="s">
        <v>411</v>
      </c>
      <c r="G37" s="32" t="s">
        <v>393</v>
      </c>
      <c r="H37" s="33" t="s">
        <v>412</v>
      </c>
    </row>
    <row r="38" spans="1:8" s="81" customFormat="1" ht="15">
      <c r="A38" s="46">
        <v>1</v>
      </c>
      <c r="B38" s="481" t="s">
        <v>413</v>
      </c>
      <c r="C38" s="427"/>
      <c r="D38" s="73">
        <v>1</v>
      </c>
      <c r="E38" s="47" t="s">
        <v>397</v>
      </c>
      <c r="F38" s="73">
        <v>1</v>
      </c>
      <c r="G38" s="170">
        <v>69701.16508838383</v>
      </c>
      <c r="H38" s="91">
        <f>(D38*G38)/F38</f>
        <v>69701.16508838383</v>
      </c>
    </row>
    <row r="39" spans="1:8" s="81" customFormat="1" ht="15" customHeight="1">
      <c r="A39" s="46">
        <v>2</v>
      </c>
      <c r="B39" s="481" t="s">
        <v>414</v>
      </c>
      <c r="C39" s="427"/>
      <c r="D39" s="73">
        <v>0</v>
      </c>
      <c r="E39" s="47" t="s">
        <v>397</v>
      </c>
      <c r="F39" s="73">
        <v>30</v>
      </c>
      <c r="G39" s="170">
        <v>2500000</v>
      </c>
      <c r="H39" s="91">
        <f t="shared" ref="H39:H50" si="2">(D39*G39)/F39</f>
        <v>0</v>
      </c>
    </row>
    <row r="40" spans="1:8" s="81" customFormat="1" ht="15">
      <c r="A40" s="46">
        <v>3</v>
      </c>
      <c r="B40" s="481" t="s">
        <v>415</v>
      </c>
      <c r="C40" s="427"/>
      <c r="D40" s="73">
        <v>0</v>
      </c>
      <c r="E40" s="47" t="s">
        <v>397</v>
      </c>
      <c r="F40" s="73">
        <v>20</v>
      </c>
      <c r="G40" s="170">
        <v>55509.259259259248</v>
      </c>
      <c r="H40" s="91">
        <f t="shared" si="2"/>
        <v>0</v>
      </c>
    </row>
    <row r="41" spans="1:8" s="81" customFormat="1" ht="15">
      <c r="A41" s="46">
        <v>4</v>
      </c>
      <c r="B41" s="481" t="s">
        <v>416</v>
      </c>
      <c r="C41" s="427"/>
      <c r="D41" s="73">
        <v>1</v>
      </c>
      <c r="E41" s="47" t="s">
        <v>397</v>
      </c>
      <c r="F41" s="73">
        <v>0.16666666666666666</v>
      </c>
      <c r="G41" s="170">
        <v>1000000</v>
      </c>
      <c r="H41" s="91">
        <f t="shared" si="2"/>
        <v>6000000</v>
      </c>
    </row>
    <row r="42" spans="1:8" s="81" customFormat="1" ht="15">
      <c r="A42" s="46">
        <v>5</v>
      </c>
      <c r="B42" s="481" t="s">
        <v>417</v>
      </c>
      <c r="C42" s="427"/>
      <c r="D42" s="73">
        <v>0</v>
      </c>
      <c r="E42" s="47" t="s">
        <v>397</v>
      </c>
      <c r="F42" s="73">
        <v>1</v>
      </c>
      <c r="G42" s="170">
        <v>120000</v>
      </c>
      <c r="H42" s="91">
        <f t="shared" si="2"/>
        <v>0</v>
      </c>
    </row>
    <row r="43" spans="1:8" s="81" customFormat="1" ht="15">
      <c r="A43" s="46">
        <v>6</v>
      </c>
      <c r="B43" s="481" t="s">
        <v>418</v>
      </c>
      <c r="C43" s="427"/>
      <c r="D43" s="73">
        <v>0</v>
      </c>
      <c r="E43" s="47" t="s">
        <v>419</v>
      </c>
      <c r="F43" s="73">
        <v>1</v>
      </c>
      <c r="G43" s="170">
        <v>28500</v>
      </c>
      <c r="H43" s="91">
        <f t="shared" si="2"/>
        <v>0</v>
      </c>
    </row>
    <row r="44" spans="1:8" s="81" customFormat="1" ht="15">
      <c r="A44" s="46">
        <v>7</v>
      </c>
      <c r="B44" s="481" t="s">
        <v>420</v>
      </c>
      <c r="C44" s="427"/>
      <c r="D44" s="73">
        <v>0</v>
      </c>
      <c r="E44" s="47" t="s">
        <v>421</v>
      </c>
      <c r="F44" s="73">
        <v>1</v>
      </c>
      <c r="G44" s="170">
        <v>464100</v>
      </c>
      <c r="H44" s="91">
        <f t="shared" si="2"/>
        <v>0</v>
      </c>
    </row>
    <row r="45" spans="1:8" s="81" customFormat="1" ht="15">
      <c r="A45" s="46">
        <v>8</v>
      </c>
      <c r="B45" s="481" t="s">
        <v>422</v>
      </c>
      <c r="C45" s="427"/>
      <c r="D45" s="73">
        <v>0</v>
      </c>
      <c r="E45" s="47" t="s">
        <v>423</v>
      </c>
      <c r="F45" s="73">
        <v>5</v>
      </c>
      <c r="G45" s="170">
        <v>952380.95238095231</v>
      </c>
      <c r="H45" s="91">
        <f t="shared" si="2"/>
        <v>0</v>
      </c>
    </row>
    <row r="46" spans="1:8" s="81" customFormat="1" ht="15">
      <c r="A46" s="46">
        <v>9</v>
      </c>
      <c r="B46" s="481" t="s">
        <v>424</v>
      </c>
      <c r="C46" s="427"/>
      <c r="D46" s="73">
        <v>0</v>
      </c>
      <c r="E46" s="47" t="s">
        <v>423</v>
      </c>
      <c r="F46" s="73">
        <v>24</v>
      </c>
      <c r="G46" s="170">
        <v>2700000</v>
      </c>
      <c r="H46" s="91">
        <f t="shared" si="2"/>
        <v>0</v>
      </c>
    </row>
    <row r="47" spans="1:8" s="81" customFormat="1" ht="15">
      <c r="A47" s="46">
        <v>10</v>
      </c>
      <c r="B47" s="481" t="s">
        <v>425</v>
      </c>
      <c r="C47" s="427"/>
      <c r="D47" s="73">
        <v>0</v>
      </c>
      <c r="E47" s="47" t="s">
        <v>423</v>
      </c>
      <c r="F47" s="73">
        <v>2</v>
      </c>
      <c r="G47" s="170">
        <v>3800000</v>
      </c>
      <c r="H47" s="91">
        <f t="shared" si="2"/>
        <v>0</v>
      </c>
    </row>
    <row r="48" spans="1:8" s="81" customFormat="1" ht="15">
      <c r="A48" s="46">
        <v>11</v>
      </c>
      <c r="B48" s="481" t="s">
        <v>426</v>
      </c>
      <c r="C48" s="427"/>
      <c r="D48" s="73">
        <v>0</v>
      </c>
      <c r="E48" s="47" t="s">
        <v>423</v>
      </c>
      <c r="F48" s="73">
        <v>1</v>
      </c>
      <c r="G48" s="170">
        <v>3200000</v>
      </c>
      <c r="H48" s="91">
        <f t="shared" si="2"/>
        <v>0</v>
      </c>
    </row>
    <row r="49" spans="1:8" s="81" customFormat="1" ht="15">
      <c r="A49" s="46">
        <v>12</v>
      </c>
      <c r="B49" s="481" t="s">
        <v>427</v>
      </c>
      <c r="C49" s="427"/>
      <c r="D49" s="73">
        <v>0</v>
      </c>
      <c r="E49" s="47" t="s">
        <v>423</v>
      </c>
      <c r="F49" s="73">
        <v>2</v>
      </c>
      <c r="G49" s="170">
        <v>2600000</v>
      </c>
      <c r="H49" s="91">
        <f t="shared" si="2"/>
        <v>0</v>
      </c>
    </row>
    <row r="50" spans="1:8" s="81" customFormat="1" ht="15">
      <c r="A50" s="50">
        <v>13</v>
      </c>
      <c r="B50" s="481" t="s">
        <v>428</v>
      </c>
      <c r="C50" s="427"/>
      <c r="D50" s="73">
        <v>0</v>
      </c>
      <c r="E50" s="51" t="s">
        <v>397</v>
      </c>
      <c r="F50" s="73">
        <v>50</v>
      </c>
      <c r="G50" s="170">
        <v>4500000</v>
      </c>
      <c r="H50" s="91">
        <f t="shared" si="2"/>
        <v>0</v>
      </c>
    </row>
    <row r="51" spans="1:8" s="81" customFormat="1" ht="15.75">
      <c r="A51" s="53" t="s">
        <v>429</v>
      </c>
      <c r="B51" s="9"/>
      <c r="C51" s="38"/>
      <c r="D51" s="38"/>
      <c r="E51" s="38"/>
      <c r="F51" s="9"/>
      <c r="G51" s="9"/>
      <c r="H51" s="88">
        <f>SUM(H38:H50)</f>
        <v>6069701.1650883835</v>
      </c>
    </row>
    <row r="52" spans="1:8">
      <c r="A52" s="8"/>
      <c r="B52" s="9"/>
      <c r="C52" s="9"/>
      <c r="D52" s="54"/>
      <c r="E52" s="54"/>
      <c r="F52" s="54"/>
      <c r="G52" s="54"/>
      <c r="H52" s="10"/>
    </row>
    <row r="53" spans="1:8" ht="15.75">
      <c r="A53" s="428" t="s">
        <v>8</v>
      </c>
      <c r="B53" s="429"/>
      <c r="C53" s="9"/>
      <c r="D53" s="54"/>
      <c r="E53" s="54"/>
      <c r="F53" s="54"/>
      <c r="G53" s="54"/>
      <c r="H53" s="10"/>
    </row>
    <row r="54" spans="1:8" ht="15.75">
      <c r="A54" s="40" t="s">
        <v>385</v>
      </c>
      <c r="B54" s="430" t="s">
        <v>386</v>
      </c>
      <c r="C54" s="431"/>
      <c r="D54" s="55" t="s">
        <v>390</v>
      </c>
      <c r="E54" s="55" t="s">
        <v>86</v>
      </c>
      <c r="F54" s="55" t="s">
        <v>430</v>
      </c>
      <c r="G54" s="55" t="s">
        <v>431</v>
      </c>
      <c r="H54" s="33" t="s">
        <v>393</v>
      </c>
    </row>
    <row r="55" spans="1:8" s="81" customFormat="1" ht="15">
      <c r="A55" s="46">
        <v>1</v>
      </c>
      <c r="B55" s="481" t="s">
        <v>432</v>
      </c>
      <c r="C55" s="427"/>
      <c r="D55" s="56" t="s">
        <v>397</v>
      </c>
      <c r="E55" s="73">
        <v>1</v>
      </c>
      <c r="F55" s="48">
        <v>210000</v>
      </c>
      <c r="G55" s="73">
        <v>0.25</v>
      </c>
      <c r="H55" s="92">
        <f>(E55*F55)/G55</f>
        <v>840000</v>
      </c>
    </row>
    <row r="56" spans="1:8" s="81" customFormat="1" ht="15">
      <c r="A56" s="46">
        <v>2</v>
      </c>
      <c r="B56" s="481" t="s">
        <v>433</v>
      </c>
      <c r="C56" s="427"/>
      <c r="D56" s="57" t="s">
        <v>434</v>
      </c>
      <c r="E56" s="73">
        <v>0</v>
      </c>
      <c r="F56" s="48">
        <v>410150.85714285716</v>
      </c>
      <c r="G56" s="73">
        <v>2</v>
      </c>
      <c r="H56" s="92">
        <f t="shared" ref="H56:H57" si="3">(E56*F56)/G56</f>
        <v>0</v>
      </c>
    </row>
    <row r="57" spans="1:8" s="81" customFormat="1" ht="15">
      <c r="A57" s="50">
        <v>3</v>
      </c>
      <c r="B57" s="481" t="s">
        <v>435</v>
      </c>
      <c r="C57" s="427"/>
      <c r="D57" s="58" t="s">
        <v>434</v>
      </c>
      <c r="E57" s="73">
        <v>0</v>
      </c>
      <c r="F57" s="52">
        <v>500000</v>
      </c>
      <c r="G57" s="73">
        <v>20</v>
      </c>
      <c r="H57" s="92">
        <f t="shared" si="3"/>
        <v>0</v>
      </c>
    </row>
    <row r="58" spans="1:8" ht="15.75">
      <c r="A58" s="45" t="s">
        <v>436</v>
      </c>
      <c r="B58" s="9"/>
      <c r="C58" s="38"/>
      <c r="D58" s="38"/>
      <c r="E58" s="38"/>
      <c r="F58" s="9"/>
      <c r="G58" s="9"/>
      <c r="H58" s="87">
        <f>SUM(H55:H57)</f>
        <v>840000</v>
      </c>
    </row>
    <row r="59" spans="1:8">
      <c r="A59" s="59"/>
      <c r="B59" s="9"/>
      <c r="C59" s="9"/>
      <c r="D59" s="9"/>
      <c r="E59" s="38"/>
      <c r="F59" s="9"/>
      <c r="G59" s="9"/>
      <c r="H59" s="10"/>
    </row>
    <row r="60" spans="1:8" ht="15.75">
      <c r="A60" s="428" t="s">
        <v>9</v>
      </c>
      <c r="B60" s="429"/>
      <c r="C60" s="60"/>
      <c r="D60" s="61"/>
      <c r="E60" s="62"/>
      <c r="F60" s="63"/>
      <c r="G60" s="64"/>
      <c r="H60" s="10"/>
    </row>
    <row r="61" spans="1:8" ht="15.75">
      <c r="A61" s="40" t="s">
        <v>385</v>
      </c>
      <c r="B61" s="430" t="s">
        <v>386</v>
      </c>
      <c r="C61" s="431"/>
      <c r="D61" s="55" t="s">
        <v>86</v>
      </c>
      <c r="E61" s="55" t="s">
        <v>390</v>
      </c>
      <c r="F61" s="55" t="s">
        <v>431</v>
      </c>
      <c r="G61" s="55" t="s">
        <v>430</v>
      </c>
      <c r="H61" s="33" t="s">
        <v>393</v>
      </c>
    </row>
    <row r="62" spans="1:8" ht="15">
      <c r="A62" s="46">
        <v>1</v>
      </c>
      <c r="B62" s="422" t="s">
        <v>437</v>
      </c>
      <c r="C62" s="423"/>
      <c r="D62" s="73">
        <v>0</v>
      </c>
      <c r="E62" s="47" t="s">
        <v>423</v>
      </c>
      <c r="F62" s="73">
        <v>20</v>
      </c>
      <c r="G62" s="170">
        <v>70000</v>
      </c>
      <c r="H62" s="91">
        <f>(D62*G62)/F62</f>
        <v>0</v>
      </c>
    </row>
    <row r="63" spans="1:8" ht="15">
      <c r="A63" s="46">
        <v>2</v>
      </c>
      <c r="B63" s="422" t="s">
        <v>438</v>
      </c>
      <c r="C63" s="423"/>
      <c r="D63" s="73">
        <v>0</v>
      </c>
      <c r="E63" s="47" t="s">
        <v>423</v>
      </c>
      <c r="F63" s="73">
        <v>13</v>
      </c>
      <c r="G63" s="170">
        <v>45000</v>
      </c>
      <c r="H63" s="91">
        <f t="shared" ref="H63:H64" si="4">(D63*G63)/F63</f>
        <v>0</v>
      </c>
    </row>
    <row r="64" spans="1:8" ht="15">
      <c r="A64" s="50">
        <v>3</v>
      </c>
      <c r="B64" s="424" t="s">
        <v>439</v>
      </c>
      <c r="C64" s="425"/>
      <c r="D64" s="73">
        <v>0</v>
      </c>
      <c r="E64" s="51" t="s">
        <v>423</v>
      </c>
      <c r="F64" s="73">
        <v>13</v>
      </c>
      <c r="G64" s="170">
        <v>20000</v>
      </c>
      <c r="H64" s="91">
        <f t="shared" si="4"/>
        <v>0</v>
      </c>
    </row>
    <row r="65" spans="1:8" ht="15.75">
      <c r="A65" s="45" t="s">
        <v>440</v>
      </c>
      <c r="B65" s="9"/>
      <c r="C65" s="38"/>
      <c r="D65" s="54"/>
      <c r="E65" s="54"/>
      <c r="F65" s="54"/>
      <c r="G65" s="54"/>
      <c r="H65" s="87">
        <f>SUM(H62:H64)</f>
        <v>0</v>
      </c>
    </row>
    <row r="66" spans="1:8">
      <c r="A66" s="59"/>
      <c r="B66" s="9"/>
      <c r="C66" s="9"/>
      <c r="D66" s="9"/>
      <c r="E66" s="65"/>
      <c r="F66" s="9"/>
      <c r="G66" s="9"/>
      <c r="H66" s="10"/>
    </row>
    <row r="67" spans="1:8" ht="15.75">
      <c r="A67" s="66" t="s">
        <v>441</v>
      </c>
      <c r="B67" s="9"/>
      <c r="C67" s="9"/>
      <c r="D67" s="9"/>
      <c r="E67" s="9"/>
      <c r="F67" s="9"/>
      <c r="G67" s="9"/>
      <c r="H67" s="86">
        <f>SUM(H65,H58,H51,H34,H17)</f>
        <v>20095934.390390106</v>
      </c>
    </row>
    <row r="68" spans="1:8">
      <c r="A68" s="8"/>
      <c r="B68" s="9"/>
      <c r="C68" s="9"/>
      <c r="D68" s="9"/>
      <c r="E68" s="9"/>
      <c r="F68" s="9"/>
      <c r="G68" s="9"/>
      <c r="H68" s="10"/>
    </row>
    <row r="69" spans="1:8" ht="16.5" thickBot="1">
      <c r="A69" s="67" t="s">
        <v>442</v>
      </c>
      <c r="B69" s="25"/>
      <c r="C69" s="68">
        <v>0</v>
      </c>
      <c r="D69" s="25"/>
      <c r="E69" s="25"/>
      <c r="F69" s="25"/>
      <c r="G69" s="25"/>
      <c r="H69" s="69">
        <v>0</v>
      </c>
    </row>
    <row r="70" spans="1:8" ht="15.75" thickTop="1">
      <c r="A70" s="70" t="s">
        <v>443</v>
      </c>
      <c r="B70" s="28"/>
      <c r="C70" s="71">
        <v>0</v>
      </c>
      <c r="D70" s="28"/>
      <c r="E70" s="28"/>
      <c r="F70" s="28"/>
      <c r="G70" s="28"/>
      <c r="H70" s="72">
        <v>0</v>
      </c>
    </row>
    <row r="71" spans="1:8">
      <c r="A71" s="8"/>
      <c r="B71" s="9"/>
      <c r="C71" s="9"/>
      <c r="D71" s="9"/>
      <c r="E71" s="9"/>
      <c r="F71" s="9"/>
      <c r="G71" s="9"/>
      <c r="H71" s="10"/>
    </row>
    <row r="72" spans="1:8" ht="15.75">
      <c r="A72" s="59" t="s">
        <v>444</v>
      </c>
      <c r="B72" s="9"/>
      <c r="C72" s="9"/>
      <c r="D72" s="9"/>
      <c r="E72" s="9"/>
      <c r="F72" s="9"/>
      <c r="G72" s="9"/>
      <c r="H72" s="39">
        <v>0</v>
      </c>
    </row>
    <row r="73" spans="1:8" ht="13.5" thickBot="1">
      <c r="A73" s="24"/>
      <c r="B73" s="25"/>
      <c r="C73" s="25"/>
      <c r="D73" s="25"/>
      <c r="E73" s="25"/>
      <c r="F73" s="25"/>
      <c r="G73" s="25"/>
      <c r="H73" s="26"/>
    </row>
    <row r="74" spans="1:8" ht="13.5" thickTop="1"/>
    <row r="75" spans="1:8">
      <c r="A75" s="3"/>
      <c r="H75" s="2"/>
    </row>
  </sheetData>
  <mergeCells count="50">
    <mergeCell ref="B12:D12"/>
    <mergeCell ref="A1:H1"/>
    <mergeCell ref="A2:H2"/>
    <mergeCell ref="B6:G6"/>
    <mergeCell ref="B10:D10"/>
    <mergeCell ref="B11:D11"/>
    <mergeCell ref="B26:C26"/>
    <mergeCell ref="B13:D13"/>
    <mergeCell ref="B14:D14"/>
    <mergeCell ref="B15:D15"/>
    <mergeCell ref="B16:D16"/>
    <mergeCell ref="A19:B19"/>
    <mergeCell ref="B20:C20"/>
    <mergeCell ref="B21:C21"/>
    <mergeCell ref="B22:C22"/>
    <mergeCell ref="B23:C23"/>
    <mergeCell ref="B24:C24"/>
    <mergeCell ref="B25:C25"/>
    <mergeCell ref="B40:C40"/>
    <mergeCell ref="B27:C27"/>
    <mergeCell ref="B28:C28"/>
    <mergeCell ref="B29:C29"/>
    <mergeCell ref="B30:C30"/>
    <mergeCell ref="B31:C31"/>
    <mergeCell ref="B32:C32"/>
    <mergeCell ref="B33:C33"/>
    <mergeCell ref="A36:B36"/>
    <mergeCell ref="B37:C37"/>
    <mergeCell ref="B38:C38"/>
    <mergeCell ref="B39:C39"/>
    <mergeCell ref="B54:C54"/>
    <mergeCell ref="B41:C41"/>
    <mergeCell ref="B42:C42"/>
    <mergeCell ref="B43:C43"/>
    <mergeCell ref="B44:C44"/>
    <mergeCell ref="B45:C45"/>
    <mergeCell ref="B46:C46"/>
    <mergeCell ref="B47:C47"/>
    <mergeCell ref="B48:C48"/>
    <mergeCell ref="B49:C49"/>
    <mergeCell ref="B50:C50"/>
    <mergeCell ref="A53:B53"/>
    <mergeCell ref="B63:C63"/>
    <mergeCell ref="B64:C64"/>
    <mergeCell ref="B55:C55"/>
    <mergeCell ref="B56:C56"/>
    <mergeCell ref="B57:C57"/>
    <mergeCell ref="A60:B60"/>
    <mergeCell ref="B61:C61"/>
    <mergeCell ref="B62:C62"/>
  </mergeCells>
  <conditionalFormatting sqref="B62:B64">
    <cfRule type="expression" dxfId="89" priority="1">
      <formula>H62&gt;0</formula>
    </cfRule>
  </conditionalFormatting>
  <conditionalFormatting sqref="C62:C64">
    <cfRule type="expression" dxfId="88" priority="2">
      <formula>#REF!&gt;0</formula>
    </cfRule>
  </conditionalFormatting>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9">
    <tabColor rgb="FF00B050"/>
  </sheetPr>
  <dimension ref="A1:H75"/>
  <sheetViews>
    <sheetView zoomScale="106" zoomScaleNormal="106" workbookViewId="0">
      <selection activeCell="I36" sqref="I36"/>
    </sheetView>
  </sheetViews>
  <sheetFormatPr baseColWidth="10" defaultColWidth="11.42578125" defaultRowHeight="12.75"/>
  <cols>
    <col min="1" max="1" width="22.42578125" style="79" customWidth="1"/>
    <col min="2" max="2" width="34.140625" style="79" customWidth="1"/>
    <col min="3" max="3" width="16.140625" style="79" customWidth="1"/>
    <col min="4" max="4" width="19.140625" style="79" customWidth="1"/>
    <col min="5" max="5" width="17.28515625" style="79" bestFit="1" customWidth="1"/>
    <col min="6" max="6" width="18.42578125" style="79" customWidth="1"/>
    <col min="7" max="7" width="23.7109375" style="79" customWidth="1"/>
    <col min="8" max="8" width="21.5703125" style="79" customWidth="1"/>
    <col min="9" max="16384" width="11.42578125" style="79"/>
  </cols>
  <sheetData>
    <row r="1" spans="1:8" ht="16.149999999999999" customHeight="1" thickTop="1">
      <c r="A1" s="441" t="s">
        <v>501</v>
      </c>
      <c r="B1" s="442"/>
      <c r="C1" s="442"/>
      <c r="D1" s="442"/>
      <c r="E1" s="442"/>
      <c r="F1" s="442"/>
      <c r="G1" s="442"/>
      <c r="H1" s="443"/>
    </row>
    <row r="2" spans="1:8" ht="15.75">
      <c r="A2" s="444" t="s">
        <v>378</v>
      </c>
      <c r="B2" s="445"/>
      <c r="C2" s="445"/>
      <c r="D2" s="445"/>
      <c r="E2" s="445"/>
      <c r="F2" s="445"/>
      <c r="G2" s="445"/>
      <c r="H2" s="446"/>
    </row>
    <row r="3" spans="1:8">
      <c r="A3" s="8"/>
      <c r="B3" s="9"/>
      <c r="C3" s="9"/>
      <c r="D3" s="9"/>
      <c r="E3" s="9"/>
      <c r="F3" s="9"/>
      <c r="G3" s="9"/>
      <c r="H3" s="10"/>
    </row>
    <row r="4" spans="1:8" ht="15.75">
      <c r="A4" s="11" t="s">
        <v>379</v>
      </c>
      <c r="B4" s="12" t="s">
        <v>55</v>
      </c>
      <c r="C4" s="13" t="s">
        <v>482</v>
      </c>
      <c r="D4" s="14">
        <v>0</v>
      </c>
      <c r="E4" s="15" t="s">
        <v>380</v>
      </c>
      <c r="F4" s="16">
        <f>H67</f>
        <v>9862296.9864245895</v>
      </c>
      <c r="G4" s="13" t="s">
        <v>381</v>
      </c>
      <c r="H4" s="17" t="s">
        <v>382</v>
      </c>
    </row>
    <row r="5" spans="1:8" ht="12" customHeight="1">
      <c r="A5" s="18"/>
      <c r="B5" s="19"/>
      <c r="C5" s="13"/>
      <c r="D5" s="20"/>
      <c r="E5" s="15"/>
      <c r="F5" s="21"/>
      <c r="G5" s="13"/>
      <c r="H5" s="22"/>
    </row>
    <row r="6" spans="1:8" ht="15.6" customHeight="1">
      <c r="A6" s="18" t="s">
        <v>383</v>
      </c>
      <c r="B6" s="447" t="str">
        <f>A1</f>
        <v>ELABORACIÓN DE DOSSIER Y MANUALES DE OPERACIÓN Y MANTENIMIENTO</v>
      </c>
      <c r="C6" s="447"/>
      <c r="D6" s="447"/>
      <c r="E6" s="447"/>
      <c r="F6" s="447"/>
      <c r="G6" s="448"/>
      <c r="H6" s="23" t="s">
        <v>466</v>
      </c>
    </row>
    <row r="7" spans="1:8" ht="13.5" thickBot="1">
      <c r="A7" s="24"/>
      <c r="B7" s="25"/>
      <c r="C7" s="25"/>
      <c r="D7" s="25"/>
      <c r="E7" s="25"/>
      <c r="F7" s="25"/>
      <c r="G7" s="25"/>
      <c r="H7" s="26"/>
    </row>
    <row r="8" spans="1:8" ht="13.5" thickTop="1">
      <c r="A8" s="27"/>
      <c r="B8" s="28"/>
      <c r="C8" s="28"/>
      <c r="D8" s="28"/>
      <c r="E8" s="28"/>
      <c r="F8" s="28"/>
      <c r="G8" s="28"/>
      <c r="H8" s="29"/>
    </row>
    <row r="9" spans="1:8" ht="15.75">
      <c r="A9" s="30" t="s">
        <v>5</v>
      </c>
      <c r="B9" s="9"/>
      <c r="C9" s="9"/>
      <c r="D9" s="9"/>
      <c r="E9" s="9"/>
      <c r="F9" s="9"/>
      <c r="G9" s="9"/>
      <c r="H9" s="10"/>
    </row>
    <row r="10" spans="1:8" s="80" customFormat="1" ht="15" customHeight="1">
      <c r="A10" s="31" t="s">
        <v>385</v>
      </c>
      <c r="B10" s="449" t="s">
        <v>386</v>
      </c>
      <c r="C10" s="450"/>
      <c r="D10" s="431"/>
      <c r="E10" s="32" t="s">
        <v>85</v>
      </c>
      <c r="F10" s="32" t="s">
        <v>387</v>
      </c>
      <c r="G10" s="32" t="s">
        <v>86</v>
      </c>
      <c r="H10" s="33" t="s">
        <v>388</v>
      </c>
    </row>
    <row r="11" spans="1:8" ht="15">
      <c r="A11" s="4"/>
      <c r="B11" s="426"/>
      <c r="C11" s="432"/>
      <c r="D11" s="427"/>
      <c r="E11" s="82"/>
      <c r="F11" s="4"/>
      <c r="G11" s="34"/>
      <c r="H11" s="6">
        <f>(F11*G11)</f>
        <v>0</v>
      </c>
    </row>
    <row r="12" spans="1:8" ht="15">
      <c r="A12" s="4"/>
      <c r="B12" s="426"/>
      <c r="C12" s="432"/>
      <c r="D12" s="427"/>
      <c r="E12" s="82"/>
      <c r="F12" s="4"/>
      <c r="G12" s="34"/>
      <c r="H12" s="6">
        <f t="shared" ref="H12:H16" si="0">(F12*G12)</f>
        <v>0</v>
      </c>
    </row>
    <row r="13" spans="1:8" ht="15">
      <c r="A13" s="4"/>
      <c r="B13" s="426"/>
      <c r="C13" s="432"/>
      <c r="D13" s="427"/>
      <c r="E13" s="82"/>
      <c r="F13" s="4"/>
      <c r="G13" s="34"/>
      <c r="H13" s="6">
        <f t="shared" si="0"/>
        <v>0</v>
      </c>
    </row>
    <row r="14" spans="1:8" ht="15">
      <c r="A14" s="4"/>
      <c r="B14" s="433"/>
      <c r="C14" s="434"/>
      <c r="D14" s="435"/>
      <c r="E14" s="4"/>
      <c r="F14" s="4"/>
      <c r="G14" s="35"/>
      <c r="H14" s="6">
        <f t="shared" si="0"/>
        <v>0</v>
      </c>
    </row>
    <row r="15" spans="1:8" ht="15">
      <c r="A15" s="4"/>
      <c r="B15" s="433"/>
      <c r="C15" s="434"/>
      <c r="D15" s="435"/>
      <c r="E15" s="4"/>
      <c r="F15" s="4"/>
      <c r="G15" s="36"/>
      <c r="H15" s="6">
        <f t="shared" si="0"/>
        <v>0</v>
      </c>
    </row>
    <row r="16" spans="1:8" ht="15">
      <c r="A16" s="4"/>
      <c r="B16" s="436"/>
      <c r="C16" s="437"/>
      <c r="D16" s="438"/>
      <c r="E16" s="5"/>
      <c r="F16" s="5"/>
      <c r="G16" s="34"/>
      <c r="H16" s="6">
        <f t="shared" si="0"/>
        <v>0</v>
      </c>
    </row>
    <row r="17" spans="1:8" ht="15.75">
      <c r="A17" s="37" t="s">
        <v>389</v>
      </c>
      <c r="B17" s="9"/>
      <c r="C17" s="38"/>
      <c r="D17" s="38"/>
      <c r="E17" s="38"/>
      <c r="F17" s="9"/>
      <c r="G17" s="9"/>
      <c r="H17" s="87">
        <f>SUM(H11:H16)</f>
        <v>0</v>
      </c>
    </row>
    <row r="18" spans="1:8">
      <c r="A18" s="8"/>
      <c r="B18" s="9"/>
      <c r="C18" s="9"/>
      <c r="D18" s="9"/>
      <c r="E18" s="9"/>
      <c r="F18" s="9"/>
      <c r="G18" s="9"/>
      <c r="H18" s="10"/>
    </row>
    <row r="19" spans="1:8" ht="15.75">
      <c r="A19" s="428" t="s">
        <v>6</v>
      </c>
      <c r="B19" s="429"/>
      <c r="C19" s="9"/>
      <c r="D19" s="9"/>
      <c r="E19" s="9"/>
      <c r="F19" s="9"/>
      <c r="G19" s="9"/>
      <c r="H19" s="10"/>
    </row>
    <row r="20" spans="1:8" ht="30" customHeight="1">
      <c r="A20" s="40" t="s">
        <v>385</v>
      </c>
      <c r="B20" s="430" t="s">
        <v>386</v>
      </c>
      <c r="C20" s="431"/>
      <c r="D20" s="32" t="s">
        <v>86</v>
      </c>
      <c r="E20" s="32" t="s">
        <v>390</v>
      </c>
      <c r="F20" s="32" t="s">
        <v>391</v>
      </c>
      <c r="G20" s="32" t="s">
        <v>392</v>
      </c>
      <c r="H20" s="33" t="s">
        <v>393</v>
      </c>
    </row>
    <row r="21" spans="1:8" s="81" customFormat="1" ht="15">
      <c r="A21" s="4"/>
      <c r="B21" s="455" t="s">
        <v>396</v>
      </c>
      <c r="C21" s="435"/>
      <c r="D21" s="73">
        <v>0</v>
      </c>
      <c r="E21" s="4" t="s">
        <v>397</v>
      </c>
      <c r="F21" s="170">
        <f>'1.15'!F21</f>
        <v>491355.26262931031</v>
      </c>
      <c r="G21" s="73">
        <v>20</v>
      </c>
      <c r="H21" s="92">
        <f>(D21*F21)/G21</f>
        <v>0</v>
      </c>
    </row>
    <row r="22" spans="1:8" s="81" customFormat="1" ht="15">
      <c r="A22" s="4"/>
      <c r="B22" s="455" t="s">
        <v>500</v>
      </c>
      <c r="C22" s="435"/>
      <c r="D22" s="73">
        <v>0</v>
      </c>
      <c r="E22" s="4" t="s">
        <v>397</v>
      </c>
      <c r="F22" s="170">
        <f>'1.15'!F22</f>
        <v>491355.26262931031</v>
      </c>
      <c r="G22" s="73">
        <v>20</v>
      </c>
      <c r="H22" s="92">
        <f t="shared" ref="H22:H33" si="1">(D22*F22)/G22</f>
        <v>0</v>
      </c>
    </row>
    <row r="23" spans="1:8" s="81" customFormat="1" ht="15">
      <c r="A23" s="4"/>
      <c r="B23" s="455" t="s">
        <v>399</v>
      </c>
      <c r="C23" s="435"/>
      <c r="D23" s="73">
        <v>0</v>
      </c>
      <c r="E23" s="4" t="s">
        <v>397</v>
      </c>
      <c r="F23" s="170">
        <f>'1.15'!F23</f>
        <v>316219.23517241376</v>
      </c>
      <c r="G23" s="73">
        <v>8.3333333333333329E-2</v>
      </c>
      <c r="H23" s="92">
        <f t="shared" si="1"/>
        <v>0</v>
      </c>
    </row>
    <row r="24" spans="1:8" s="81" customFormat="1" ht="15">
      <c r="A24" s="4"/>
      <c r="B24" s="455" t="s">
        <v>400</v>
      </c>
      <c r="C24" s="435"/>
      <c r="D24" s="73">
        <v>1</v>
      </c>
      <c r="E24" s="4" t="s">
        <v>397</v>
      </c>
      <c r="F24" s="170">
        <f>'1.15'!F24</f>
        <v>301624.55599137931</v>
      </c>
      <c r="G24" s="73">
        <v>6.6666666666666666E-2</v>
      </c>
      <c r="H24" s="92">
        <f t="shared" si="1"/>
        <v>4524368.3398706894</v>
      </c>
    </row>
    <row r="25" spans="1:8" s="81" customFormat="1" ht="15">
      <c r="A25" s="4"/>
      <c r="B25" s="455" t="s">
        <v>401</v>
      </c>
      <c r="C25" s="435"/>
      <c r="D25" s="73">
        <v>0</v>
      </c>
      <c r="E25" s="4" t="s">
        <v>397</v>
      </c>
      <c r="F25" s="170">
        <f>'1.15'!F25</f>
        <v>257840.51844827583</v>
      </c>
      <c r="G25" s="73">
        <v>0.1</v>
      </c>
      <c r="H25" s="92">
        <f t="shared" si="1"/>
        <v>0</v>
      </c>
    </row>
    <row r="26" spans="1:8" s="81" customFormat="1" ht="15">
      <c r="A26" s="4"/>
      <c r="B26" s="455" t="s">
        <v>402</v>
      </c>
      <c r="C26" s="435"/>
      <c r="D26" s="73">
        <v>0</v>
      </c>
      <c r="E26" s="4" t="s">
        <v>397</v>
      </c>
      <c r="F26" s="170">
        <f>'1.15'!F26</f>
        <v>199461.84262931033</v>
      </c>
      <c r="G26" s="73">
        <v>20</v>
      </c>
      <c r="H26" s="92">
        <f t="shared" si="1"/>
        <v>0</v>
      </c>
    </row>
    <row r="27" spans="1:8" s="81" customFormat="1" ht="15">
      <c r="A27" s="4"/>
      <c r="B27" s="455" t="s">
        <v>403</v>
      </c>
      <c r="C27" s="435"/>
      <c r="D27" s="73">
        <v>0</v>
      </c>
      <c r="E27" s="4" t="s">
        <v>397</v>
      </c>
      <c r="F27" s="170">
        <f>'1.15'!F27</f>
        <v>81158.643620689661</v>
      </c>
      <c r="G27" s="73">
        <v>20</v>
      </c>
      <c r="H27" s="92">
        <f t="shared" si="1"/>
        <v>0</v>
      </c>
    </row>
    <row r="28" spans="1:8" s="81" customFormat="1" ht="15">
      <c r="A28" s="4"/>
      <c r="B28" s="455" t="s">
        <v>404</v>
      </c>
      <c r="C28" s="435"/>
      <c r="D28" s="73">
        <v>0</v>
      </c>
      <c r="E28" s="4" t="s">
        <v>397</v>
      </c>
      <c r="F28" s="170">
        <f>'1.15'!F28</f>
        <v>184867.16344827582</v>
      </c>
      <c r="G28" s="73">
        <v>20</v>
      </c>
      <c r="H28" s="92">
        <f t="shared" si="1"/>
        <v>0</v>
      </c>
    </row>
    <row r="29" spans="1:8" s="81" customFormat="1" ht="15">
      <c r="A29" s="4"/>
      <c r="B29" s="455" t="s">
        <v>405</v>
      </c>
      <c r="C29" s="435"/>
      <c r="D29" s="73">
        <v>1</v>
      </c>
      <c r="E29" s="4" t="s">
        <v>397</v>
      </c>
      <c r="F29" s="170">
        <f>'1.15'!F29</f>
        <v>117645.32112068964</v>
      </c>
      <c r="G29" s="73">
        <v>6.6666666666666666E-2</v>
      </c>
      <c r="H29" s="92">
        <f t="shared" si="1"/>
        <v>1764679.8168103446</v>
      </c>
    </row>
    <row r="30" spans="1:8" s="81" customFormat="1" ht="15">
      <c r="A30" s="4"/>
      <c r="B30" s="455" t="s">
        <v>406</v>
      </c>
      <c r="C30" s="435"/>
      <c r="D30" s="73">
        <v>0</v>
      </c>
      <c r="E30" s="4" t="s">
        <v>397</v>
      </c>
      <c r="F30" s="170">
        <f>'1.15'!F30</f>
        <v>184867.16344827582</v>
      </c>
      <c r="G30" s="73">
        <v>20</v>
      </c>
      <c r="H30" s="92">
        <f t="shared" si="1"/>
        <v>0</v>
      </c>
    </row>
    <row r="31" spans="1:8" s="81" customFormat="1" ht="15">
      <c r="A31" s="4"/>
      <c r="B31" s="455" t="s">
        <v>407</v>
      </c>
      <c r="C31" s="435"/>
      <c r="D31" s="73">
        <v>0</v>
      </c>
      <c r="E31" s="4" t="s">
        <v>397</v>
      </c>
      <c r="F31" s="170">
        <f>'1.15'!F31</f>
        <v>103050.68284482758</v>
      </c>
      <c r="G31" s="73">
        <v>20</v>
      </c>
      <c r="H31" s="92">
        <f t="shared" si="1"/>
        <v>0</v>
      </c>
    </row>
    <row r="32" spans="1:8" s="81" customFormat="1" ht="15">
      <c r="A32" s="4"/>
      <c r="B32" s="455" t="s">
        <v>408</v>
      </c>
      <c r="C32" s="435"/>
      <c r="D32" s="73">
        <v>1</v>
      </c>
      <c r="E32" s="4" t="s">
        <v>397</v>
      </c>
      <c r="F32" s="170">
        <f>'1.15'!F32</f>
        <v>177569.84431034481</v>
      </c>
      <c r="G32" s="73">
        <v>6.6666666666666666E-2</v>
      </c>
      <c r="H32" s="92">
        <f t="shared" si="1"/>
        <v>2663547.6646551723</v>
      </c>
    </row>
    <row r="33" spans="1:8" s="81" customFormat="1" ht="15">
      <c r="A33" s="4"/>
      <c r="B33" s="455" t="s">
        <v>409</v>
      </c>
      <c r="C33" s="435"/>
      <c r="D33" s="74">
        <v>0</v>
      </c>
      <c r="E33" s="43" t="s">
        <v>397</v>
      </c>
      <c r="F33" s="170">
        <f>'1.15'!F33</f>
        <v>117646.13922413792</v>
      </c>
      <c r="G33" s="73">
        <v>0.05</v>
      </c>
      <c r="H33" s="92">
        <f t="shared" si="1"/>
        <v>0</v>
      </c>
    </row>
    <row r="34" spans="1:8" ht="15.75">
      <c r="A34" s="45" t="s">
        <v>410</v>
      </c>
      <c r="B34" s="9"/>
      <c r="C34" s="9"/>
      <c r="D34" s="9"/>
      <c r="E34" s="9"/>
      <c r="F34" s="9"/>
      <c r="G34" s="9"/>
      <c r="H34" s="87">
        <f>SUM(H21:H33)</f>
        <v>8952595.821336206</v>
      </c>
    </row>
    <row r="35" spans="1:8">
      <c r="A35" s="8"/>
      <c r="B35" s="9"/>
      <c r="C35" s="9"/>
      <c r="D35" s="9"/>
      <c r="E35" s="9"/>
      <c r="F35" s="9"/>
      <c r="G35" s="9"/>
      <c r="H35" s="10"/>
    </row>
    <row r="36" spans="1:8" ht="15.75">
      <c r="A36" s="428" t="s">
        <v>7</v>
      </c>
      <c r="B36" s="429"/>
      <c r="C36" s="9"/>
      <c r="D36" s="9"/>
      <c r="E36" s="9"/>
      <c r="F36" s="9"/>
      <c r="G36" s="9"/>
      <c r="H36" s="10"/>
    </row>
    <row r="37" spans="1:8" ht="15.75">
      <c r="A37" s="40" t="s">
        <v>385</v>
      </c>
      <c r="B37" s="430" t="s">
        <v>386</v>
      </c>
      <c r="C37" s="431"/>
      <c r="D37" s="32" t="s">
        <v>86</v>
      </c>
      <c r="E37" s="32" t="s">
        <v>390</v>
      </c>
      <c r="F37" s="32" t="s">
        <v>411</v>
      </c>
      <c r="G37" s="32" t="s">
        <v>393</v>
      </c>
      <c r="H37" s="33" t="s">
        <v>412</v>
      </c>
    </row>
    <row r="38" spans="1:8" s="81" customFormat="1" ht="15">
      <c r="A38" s="46">
        <v>1</v>
      </c>
      <c r="B38" s="455" t="s">
        <v>413</v>
      </c>
      <c r="C38" s="435"/>
      <c r="D38" s="73">
        <v>1</v>
      </c>
      <c r="E38" s="47" t="s">
        <v>397</v>
      </c>
      <c r="F38" s="73">
        <v>1</v>
      </c>
      <c r="G38" s="170">
        <v>69701.16508838383</v>
      </c>
      <c r="H38" s="91">
        <f>(D38*G38)/F38</f>
        <v>69701.16508838383</v>
      </c>
    </row>
    <row r="39" spans="1:8" s="81" customFormat="1" ht="15" customHeight="1">
      <c r="A39" s="46">
        <v>2</v>
      </c>
      <c r="B39" s="455" t="s">
        <v>414</v>
      </c>
      <c r="C39" s="435"/>
      <c r="D39" s="73">
        <v>0</v>
      </c>
      <c r="E39" s="47" t="s">
        <v>397</v>
      </c>
      <c r="F39" s="73">
        <v>30</v>
      </c>
      <c r="G39" s="170">
        <v>2500000</v>
      </c>
      <c r="H39" s="91">
        <f t="shared" ref="H39:H50" si="2">(D39*G39)/F39</f>
        <v>0</v>
      </c>
    </row>
    <row r="40" spans="1:8" s="81" customFormat="1" ht="15">
      <c r="A40" s="46">
        <v>3</v>
      </c>
      <c r="B40" s="455" t="s">
        <v>415</v>
      </c>
      <c r="C40" s="435"/>
      <c r="D40" s="73">
        <v>0</v>
      </c>
      <c r="E40" s="47" t="s">
        <v>397</v>
      </c>
      <c r="F40" s="73">
        <v>20</v>
      </c>
      <c r="G40" s="170">
        <v>55509.259259259248</v>
      </c>
      <c r="H40" s="91">
        <f t="shared" si="2"/>
        <v>0</v>
      </c>
    </row>
    <row r="41" spans="1:8" s="81" customFormat="1" ht="15">
      <c r="A41" s="46">
        <v>4</v>
      </c>
      <c r="B41" s="455" t="s">
        <v>416</v>
      </c>
      <c r="C41" s="435"/>
      <c r="D41" s="73">
        <v>0</v>
      </c>
      <c r="E41" s="47" t="s">
        <v>397</v>
      </c>
      <c r="F41" s="73">
        <v>0.16666666666666666</v>
      </c>
      <c r="G41" s="170">
        <v>1000000</v>
      </c>
      <c r="H41" s="91">
        <f t="shared" si="2"/>
        <v>0</v>
      </c>
    </row>
    <row r="42" spans="1:8" s="81" customFormat="1" ht="15">
      <c r="A42" s="46">
        <v>5</v>
      </c>
      <c r="B42" s="455" t="s">
        <v>417</v>
      </c>
      <c r="C42" s="435"/>
      <c r="D42" s="73">
        <v>0</v>
      </c>
      <c r="E42" s="47" t="s">
        <v>397</v>
      </c>
      <c r="F42" s="73">
        <v>1</v>
      </c>
      <c r="G42" s="170">
        <v>120000</v>
      </c>
      <c r="H42" s="91">
        <f t="shared" si="2"/>
        <v>0</v>
      </c>
    </row>
    <row r="43" spans="1:8" s="81" customFormat="1" ht="15">
      <c r="A43" s="46">
        <v>6</v>
      </c>
      <c r="B43" s="455" t="s">
        <v>418</v>
      </c>
      <c r="C43" s="435"/>
      <c r="D43" s="73">
        <v>0</v>
      </c>
      <c r="E43" s="47" t="s">
        <v>419</v>
      </c>
      <c r="F43" s="73">
        <v>1</v>
      </c>
      <c r="G43" s="170">
        <v>28500</v>
      </c>
      <c r="H43" s="91">
        <f t="shared" si="2"/>
        <v>0</v>
      </c>
    </row>
    <row r="44" spans="1:8" s="81" customFormat="1" ht="15">
      <c r="A44" s="46">
        <v>7</v>
      </c>
      <c r="B44" s="455" t="s">
        <v>420</v>
      </c>
      <c r="C44" s="435"/>
      <c r="D44" s="73">
        <v>0</v>
      </c>
      <c r="E44" s="47" t="s">
        <v>421</v>
      </c>
      <c r="F44" s="73">
        <v>1</v>
      </c>
      <c r="G44" s="170">
        <v>464100</v>
      </c>
      <c r="H44" s="91">
        <f t="shared" si="2"/>
        <v>0</v>
      </c>
    </row>
    <row r="45" spans="1:8" s="81" customFormat="1" ht="15">
      <c r="A45" s="46">
        <v>8</v>
      </c>
      <c r="B45" s="455" t="s">
        <v>422</v>
      </c>
      <c r="C45" s="435"/>
      <c r="D45" s="73">
        <v>0</v>
      </c>
      <c r="E45" s="47" t="s">
        <v>423</v>
      </c>
      <c r="F45" s="73">
        <v>5</v>
      </c>
      <c r="G45" s="170">
        <v>952380.95238095231</v>
      </c>
      <c r="H45" s="91">
        <f t="shared" si="2"/>
        <v>0</v>
      </c>
    </row>
    <row r="46" spans="1:8" s="81" customFormat="1" ht="15">
      <c r="A46" s="46">
        <v>9</v>
      </c>
      <c r="B46" s="455" t="s">
        <v>424</v>
      </c>
      <c r="C46" s="435"/>
      <c r="D46" s="73">
        <v>0</v>
      </c>
      <c r="E46" s="47" t="s">
        <v>423</v>
      </c>
      <c r="F46" s="73">
        <v>24</v>
      </c>
      <c r="G46" s="170">
        <v>2700000</v>
      </c>
      <c r="H46" s="91">
        <f t="shared" si="2"/>
        <v>0</v>
      </c>
    </row>
    <row r="47" spans="1:8" s="81" customFormat="1" ht="15">
      <c r="A47" s="46">
        <v>10</v>
      </c>
      <c r="B47" s="455" t="s">
        <v>425</v>
      </c>
      <c r="C47" s="435"/>
      <c r="D47" s="73">
        <v>0</v>
      </c>
      <c r="E47" s="47" t="s">
        <v>423</v>
      </c>
      <c r="F47" s="73">
        <v>2</v>
      </c>
      <c r="G47" s="170">
        <v>3800000</v>
      </c>
      <c r="H47" s="91">
        <f t="shared" si="2"/>
        <v>0</v>
      </c>
    </row>
    <row r="48" spans="1:8" s="81" customFormat="1" ht="15">
      <c r="A48" s="46">
        <v>11</v>
      </c>
      <c r="B48" s="455" t="s">
        <v>426</v>
      </c>
      <c r="C48" s="435"/>
      <c r="D48" s="73">
        <v>0</v>
      </c>
      <c r="E48" s="47" t="s">
        <v>423</v>
      </c>
      <c r="F48" s="73">
        <v>1</v>
      </c>
      <c r="G48" s="170">
        <v>3200000</v>
      </c>
      <c r="H48" s="91">
        <f t="shared" si="2"/>
        <v>0</v>
      </c>
    </row>
    <row r="49" spans="1:8" s="81" customFormat="1" ht="15">
      <c r="A49" s="46">
        <v>12</v>
      </c>
      <c r="B49" s="455" t="s">
        <v>427</v>
      </c>
      <c r="C49" s="435"/>
      <c r="D49" s="73">
        <v>0</v>
      </c>
      <c r="E49" s="47" t="s">
        <v>423</v>
      </c>
      <c r="F49" s="73">
        <v>2</v>
      </c>
      <c r="G49" s="170">
        <v>2600000</v>
      </c>
      <c r="H49" s="91">
        <f t="shared" si="2"/>
        <v>0</v>
      </c>
    </row>
    <row r="50" spans="1:8" s="81" customFormat="1" ht="15">
      <c r="A50" s="50">
        <v>13</v>
      </c>
      <c r="B50" s="455" t="s">
        <v>428</v>
      </c>
      <c r="C50" s="435"/>
      <c r="D50" s="73">
        <v>0</v>
      </c>
      <c r="E50" s="51" t="s">
        <v>397</v>
      </c>
      <c r="F50" s="73">
        <v>50</v>
      </c>
      <c r="G50" s="170">
        <v>4500000</v>
      </c>
      <c r="H50" s="91">
        <f t="shared" si="2"/>
        <v>0</v>
      </c>
    </row>
    <row r="51" spans="1:8" s="81" customFormat="1" ht="15.75">
      <c r="A51" s="53" t="s">
        <v>429</v>
      </c>
      <c r="B51" s="9"/>
      <c r="C51" s="38"/>
      <c r="D51" s="38"/>
      <c r="E51" s="38"/>
      <c r="F51" s="9"/>
      <c r="G51" s="9"/>
      <c r="H51" s="88">
        <f>SUM(H38:H50)</f>
        <v>69701.16508838383</v>
      </c>
    </row>
    <row r="52" spans="1:8">
      <c r="A52" s="8"/>
      <c r="B52" s="9"/>
      <c r="C52" s="9"/>
      <c r="D52" s="54"/>
      <c r="E52" s="54"/>
      <c r="F52" s="54"/>
      <c r="G52" s="54"/>
      <c r="H52" s="10"/>
    </row>
    <row r="53" spans="1:8" ht="15.75">
      <c r="A53" s="428" t="s">
        <v>8</v>
      </c>
      <c r="B53" s="429"/>
      <c r="C53" s="9"/>
      <c r="D53" s="54"/>
      <c r="E53" s="54"/>
      <c r="F53" s="54"/>
      <c r="G53" s="54"/>
      <c r="H53" s="10"/>
    </row>
    <row r="54" spans="1:8" ht="15.75">
      <c r="A54" s="40" t="s">
        <v>385</v>
      </c>
      <c r="B54" s="430" t="s">
        <v>386</v>
      </c>
      <c r="C54" s="431"/>
      <c r="D54" s="55" t="s">
        <v>390</v>
      </c>
      <c r="E54" s="55" t="s">
        <v>86</v>
      </c>
      <c r="F54" s="55" t="s">
        <v>430</v>
      </c>
      <c r="G54" s="55" t="s">
        <v>431</v>
      </c>
      <c r="H54" s="33" t="s">
        <v>393</v>
      </c>
    </row>
    <row r="55" spans="1:8" s="81" customFormat="1" ht="15">
      <c r="A55" s="46">
        <v>1</v>
      </c>
      <c r="B55" s="455" t="s">
        <v>432</v>
      </c>
      <c r="C55" s="435"/>
      <c r="D55" s="56" t="s">
        <v>397</v>
      </c>
      <c r="E55" s="73">
        <v>1</v>
      </c>
      <c r="F55" s="170">
        <v>210000</v>
      </c>
      <c r="G55" s="73">
        <v>0.25</v>
      </c>
      <c r="H55" s="92">
        <f>(E55*F55)/G55</f>
        <v>840000</v>
      </c>
    </row>
    <row r="56" spans="1:8" s="81" customFormat="1" ht="15">
      <c r="A56" s="46">
        <v>2</v>
      </c>
      <c r="B56" s="455" t="s">
        <v>433</v>
      </c>
      <c r="C56" s="435"/>
      <c r="D56" s="57" t="s">
        <v>434</v>
      </c>
      <c r="E56" s="73">
        <v>0</v>
      </c>
      <c r="F56" s="170">
        <v>410150.85714285716</v>
      </c>
      <c r="G56" s="73">
        <v>2</v>
      </c>
      <c r="H56" s="92">
        <f t="shared" ref="H56:H57" si="3">(E56*F56)/G56</f>
        <v>0</v>
      </c>
    </row>
    <row r="57" spans="1:8" s="81" customFormat="1" ht="15">
      <c r="A57" s="50">
        <v>3</v>
      </c>
      <c r="B57" s="455" t="s">
        <v>435</v>
      </c>
      <c r="C57" s="435"/>
      <c r="D57" s="58" t="s">
        <v>434</v>
      </c>
      <c r="E57" s="73">
        <v>0</v>
      </c>
      <c r="F57" s="170">
        <v>500000</v>
      </c>
      <c r="G57" s="73">
        <v>20</v>
      </c>
      <c r="H57" s="92">
        <f t="shared" si="3"/>
        <v>0</v>
      </c>
    </row>
    <row r="58" spans="1:8" ht="15.75">
      <c r="A58" s="45" t="s">
        <v>436</v>
      </c>
      <c r="B58" s="9"/>
      <c r="C58" s="38"/>
      <c r="D58" s="38"/>
      <c r="E58" s="38"/>
      <c r="F58" s="9"/>
      <c r="G58" s="9"/>
      <c r="H58" s="87">
        <f>SUM(H55:H57)</f>
        <v>840000</v>
      </c>
    </row>
    <row r="59" spans="1:8">
      <c r="A59" s="59"/>
      <c r="B59" s="9"/>
      <c r="C59" s="9"/>
      <c r="D59" s="9"/>
      <c r="E59" s="38"/>
      <c r="F59" s="9"/>
      <c r="G59" s="9"/>
      <c r="H59" s="10"/>
    </row>
    <row r="60" spans="1:8" ht="15.75">
      <c r="A60" s="428" t="s">
        <v>9</v>
      </c>
      <c r="B60" s="429"/>
      <c r="C60" s="60"/>
      <c r="D60" s="61"/>
      <c r="E60" s="62"/>
      <c r="F60" s="63"/>
      <c r="G60" s="64"/>
      <c r="H60" s="10"/>
    </row>
    <row r="61" spans="1:8" ht="15.75">
      <c r="A61" s="40" t="s">
        <v>385</v>
      </c>
      <c r="B61" s="430" t="s">
        <v>386</v>
      </c>
      <c r="C61" s="431"/>
      <c r="D61" s="55" t="s">
        <v>86</v>
      </c>
      <c r="E61" s="55" t="s">
        <v>390</v>
      </c>
      <c r="F61" s="55" t="s">
        <v>431</v>
      </c>
      <c r="G61" s="55" t="s">
        <v>430</v>
      </c>
      <c r="H61" s="33" t="s">
        <v>393</v>
      </c>
    </row>
    <row r="62" spans="1:8" ht="15">
      <c r="A62" s="46">
        <v>1</v>
      </c>
      <c r="B62" s="422" t="s">
        <v>437</v>
      </c>
      <c r="C62" s="423"/>
      <c r="D62" s="73">
        <v>0</v>
      </c>
      <c r="E62" s="47" t="s">
        <v>423</v>
      </c>
      <c r="F62" s="73">
        <v>20</v>
      </c>
      <c r="G62" s="170">
        <v>70000</v>
      </c>
      <c r="H62" s="91">
        <f>(D62*G62)/F62</f>
        <v>0</v>
      </c>
    </row>
    <row r="63" spans="1:8" ht="15">
      <c r="A63" s="46">
        <v>2</v>
      </c>
      <c r="B63" s="422" t="s">
        <v>438</v>
      </c>
      <c r="C63" s="423"/>
      <c r="D63" s="73">
        <v>0</v>
      </c>
      <c r="E63" s="47" t="s">
        <v>423</v>
      </c>
      <c r="F63" s="73">
        <v>13</v>
      </c>
      <c r="G63" s="170">
        <v>45000</v>
      </c>
      <c r="H63" s="91">
        <f t="shared" ref="H63:H64" si="4">(D63*G63)/F63</f>
        <v>0</v>
      </c>
    </row>
    <row r="64" spans="1:8" ht="15">
      <c r="A64" s="50">
        <v>3</v>
      </c>
      <c r="B64" s="424" t="s">
        <v>439</v>
      </c>
      <c r="C64" s="425"/>
      <c r="D64" s="73">
        <v>0</v>
      </c>
      <c r="E64" s="51" t="s">
        <v>423</v>
      </c>
      <c r="F64" s="73">
        <v>13</v>
      </c>
      <c r="G64" s="170">
        <v>20000</v>
      </c>
      <c r="H64" s="91">
        <f t="shared" si="4"/>
        <v>0</v>
      </c>
    </row>
    <row r="65" spans="1:8" ht="15.75">
      <c r="A65" s="45" t="s">
        <v>440</v>
      </c>
      <c r="B65" s="9"/>
      <c r="C65" s="38"/>
      <c r="D65" s="54"/>
      <c r="E65" s="54"/>
      <c r="F65" s="54"/>
      <c r="G65" s="54"/>
      <c r="H65" s="87">
        <f>SUM(H62:H64)</f>
        <v>0</v>
      </c>
    </row>
    <row r="66" spans="1:8">
      <c r="A66" s="59"/>
      <c r="B66" s="9"/>
      <c r="C66" s="9"/>
      <c r="D66" s="9"/>
      <c r="E66" s="65"/>
      <c r="F66" s="9"/>
      <c r="G66" s="9"/>
      <c r="H66" s="10"/>
    </row>
    <row r="67" spans="1:8" ht="15.75">
      <c r="A67" s="66" t="s">
        <v>441</v>
      </c>
      <c r="B67" s="9"/>
      <c r="C67" s="9"/>
      <c r="D67" s="9"/>
      <c r="E67" s="9"/>
      <c r="F67" s="9"/>
      <c r="G67" s="9"/>
      <c r="H67" s="86">
        <f>SUM(H65,H58,H51,H34,H17)</f>
        <v>9862296.9864245895</v>
      </c>
    </row>
    <row r="68" spans="1:8">
      <c r="A68" s="8"/>
      <c r="B68" s="9"/>
      <c r="C68" s="9"/>
      <c r="D68" s="9"/>
      <c r="E68" s="9"/>
      <c r="F68" s="9"/>
      <c r="G68" s="9"/>
      <c r="H68" s="10"/>
    </row>
    <row r="69" spans="1:8" ht="16.5" thickBot="1">
      <c r="A69" s="67" t="s">
        <v>442</v>
      </c>
      <c r="B69" s="25"/>
      <c r="C69" s="68">
        <v>0</v>
      </c>
      <c r="D69" s="25"/>
      <c r="E69" s="25"/>
      <c r="F69" s="25"/>
      <c r="G69" s="25"/>
      <c r="H69" s="69">
        <v>0</v>
      </c>
    </row>
    <row r="70" spans="1:8" ht="15.75" thickTop="1">
      <c r="A70" s="70" t="s">
        <v>443</v>
      </c>
      <c r="B70" s="28"/>
      <c r="C70" s="71">
        <v>0</v>
      </c>
      <c r="D70" s="28"/>
      <c r="E70" s="28"/>
      <c r="F70" s="28"/>
      <c r="G70" s="28"/>
      <c r="H70" s="72">
        <v>0</v>
      </c>
    </row>
    <row r="71" spans="1:8">
      <c r="A71" s="8"/>
      <c r="B71" s="9"/>
      <c r="C71" s="9"/>
      <c r="D71" s="9"/>
      <c r="E71" s="9"/>
      <c r="F71" s="9"/>
      <c r="G71" s="9"/>
      <c r="H71" s="10"/>
    </row>
    <row r="72" spans="1:8" ht="15.75">
      <c r="A72" s="59" t="s">
        <v>444</v>
      </c>
      <c r="B72" s="9"/>
      <c r="C72" s="9"/>
      <c r="D72" s="9"/>
      <c r="E72" s="9"/>
      <c r="F72" s="9"/>
      <c r="G72" s="9"/>
      <c r="H72" s="39">
        <v>0</v>
      </c>
    </row>
    <row r="73" spans="1:8" ht="13.5" thickBot="1">
      <c r="A73" s="24"/>
      <c r="B73" s="25"/>
      <c r="C73" s="25"/>
      <c r="D73" s="25"/>
      <c r="E73" s="25"/>
      <c r="F73" s="25"/>
      <c r="G73" s="25"/>
      <c r="H73" s="26"/>
    </row>
    <row r="74" spans="1:8" ht="13.5" thickTop="1"/>
    <row r="75" spans="1:8">
      <c r="A75" s="3"/>
      <c r="H75" s="2"/>
    </row>
  </sheetData>
  <mergeCells count="50">
    <mergeCell ref="B12:D12"/>
    <mergeCell ref="A1:H1"/>
    <mergeCell ref="A2:H2"/>
    <mergeCell ref="B6:G6"/>
    <mergeCell ref="B10:D10"/>
    <mergeCell ref="B11:D11"/>
    <mergeCell ref="B26:C26"/>
    <mergeCell ref="B13:D13"/>
    <mergeCell ref="B14:D14"/>
    <mergeCell ref="B15:D15"/>
    <mergeCell ref="B16:D16"/>
    <mergeCell ref="A19:B19"/>
    <mergeCell ref="B20:C20"/>
    <mergeCell ref="B21:C21"/>
    <mergeCell ref="B22:C22"/>
    <mergeCell ref="B23:C23"/>
    <mergeCell ref="B24:C24"/>
    <mergeCell ref="B25:C25"/>
    <mergeCell ref="B40:C40"/>
    <mergeCell ref="B27:C27"/>
    <mergeCell ref="B28:C28"/>
    <mergeCell ref="B29:C29"/>
    <mergeCell ref="B30:C30"/>
    <mergeCell ref="B31:C31"/>
    <mergeCell ref="B32:C32"/>
    <mergeCell ref="B33:C33"/>
    <mergeCell ref="A36:B36"/>
    <mergeCell ref="B37:C37"/>
    <mergeCell ref="B38:C38"/>
    <mergeCell ref="B39:C39"/>
    <mergeCell ref="B54:C54"/>
    <mergeCell ref="B41:C41"/>
    <mergeCell ref="B42:C42"/>
    <mergeCell ref="B43:C43"/>
    <mergeCell ref="B44:C44"/>
    <mergeCell ref="B45:C45"/>
    <mergeCell ref="B46:C46"/>
    <mergeCell ref="B47:C47"/>
    <mergeCell ref="B48:C48"/>
    <mergeCell ref="B49:C49"/>
    <mergeCell ref="B50:C50"/>
    <mergeCell ref="A53:B53"/>
    <mergeCell ref="B63:C63"/>
    <mergeCell ref="B64:C64"/>
    <mergeCell ref="B55:C55"/>
    <mergeCell ref="B56:C56"/>
    <mergeCell ref="B57:C57"/>
    <mergeCell ref="A60:B60"/>
    <mergeCell ref="B61:C61"/>
    <mergeCell ref="B62:C62"/>
  </mergeCells>
  <conditionalFormatting sqref="B62:B64">
    <cfRule type="expression" dxfId="87" priority="1">
      <formula>H62&gt;0</formula>
    </cfRule>
  </conditionalFormatting>
  <conditionalFormatting sqref="C62:C64">
    <cfRule type="expression" dxfId="86" priority="2">
      <formula>#REF!&gt;0</formula>
    </cfRule>
  </conditionalFormatting>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5">
    <tabColor rgb="FF00B0F0"/>
  </sheetPr>
  <dimension ref="A1:J79"/>
  <sheetViews>
    <sheetView zoomScale="112" zoomScaleNormal="112" workbookViewId="0">
      <selection activeCell="B37" activeCellId="1" sqref="E26 B37:C37"/>
    </sheetView>
  </sheetViews>
  <sheetFormatPr baseColWidth="10" defaultColWidth="11.42578125" defaultRowHeight="15"/>
  <cols>
    <col min="1" max="1" width="20.5703125" customWidth="1"/>
    <col min="2" max="2" width="122.28515625" customWidth="1"/>
    <col min="3" max="3" width="5.85546875" bestFit="1" customWidth="1"/>
    <col min="4" max="4" width="11.140625" bestFit="1" customWidth="1"/>
    <col min="5" max="5" width="17.28515625" bestFit="1" customWidth="1"/>
    <col min="6" max="6" width="18.42578125" customWidth="1"/>
    <col min="7" max="7" width="23.7109375" customWidth="1"/>
    <col min="8" max="8" width="22.85546875" customWidth="1"/>
    <col min="9" max="9" width="16" bestFit="1" customWidth="1"/>
  </cols>
  <sheetData>
    <row r="1" spans="1:9" ht="16.5" thickTop="1">
      <c r="A1" s="441" t="s">
        <v>502</v>
      </c>
      <c r="B1" s="442"/>
      <c r="C1" s="442"/>
      <c r="D1" s="442"/>
      <c r="E1" s="442"/>
      <c r="F1" s="442"/>
      <c r="G1" s="442"/>
      <c r="H1" s="443"/>
      <c r="I1" s="79"/>
    </row>
    <row r="2" spans="1:9" ht="15.75">
      <c r="A2" s="444" t="s">
        <v>378</v>
      </c>
      <c r="B2" s="445"/>
      <c r="C2" s="445"/>
      <c r="D2" s="445"/>
      <c r="E2" s="445"/>
      <c r="F2" s="445"/>
      <c r="G2" s="445"/>
      <c r="H2" s="446"/>
      <c r="I2" s="79"/>
    </row>
    <row r="3" spans="1:9">
      <c r="A3" s="8"/>
      <c r="B3" s="9"/>
      <c r="C3" s="9"/>
      <c r="D3" s="9"/>
      <c r="E3" s="9"/>
      <c r="F3" s="9"/>
      <c r="G3" s="9"/>
      <c r="H3" s="10"/>
      <c r="I3" s="79"/>
    </row>
    <row r="4" spans="1:9" ht="15.75">
      <c r="A4" s="11" t="s">
        <v>379</v>
      </c>
      <c r="B4" s="162" t="s">
        <v>57</v>
      </c>
      <c r="C4" s="13"/>
      <c r="D4" s="14"/>
      <c r="E4" s="15" t="s">
        <v>380</v>
      </c>
      <c r="F4" s="16">
        <f>H72</f>
        <v>429643.28</v>
      </c>
      <c r="G4" s="13" t="s">
        <v>381</v>
      </c>
      <c r="H4" s="17" t="s">
        <v>382</v>
      </c>
      <c r="I4" s="79"/>
    </row>
    <row r="5" spans="1:9" ht="15.75">
      <c r="A5" s="18"/>
      <c r="B5" s="19"/>
      <c r="C5" s="13"/>
      <c r="D5" s="20"/>
      <c r="E5" s="15"/>
      <c r="F5" s="21"/>
      <c r="G5" s="13"/>
      <c r="H5" s="22"/>
      <c r="I5" s="79"/>
    </row>
    <row r="6" spans="1:9" ht="15.75">
      <c r="A6" s="18" t="s">
        <v>383</v>
      </c>
      <c r="B6" s="447" t="str">
        <f>A1</f>
        <v>SUMINISTRO DE MATERIALES PARA ESTRUCTURA P103 N2</v>
      </c>
      <c r="C6" s="447"/>
      <c r="D6" s="447"/>
      <c r="E6" s="447"/>
      <c r="F6" s="447"/>
      <c r="G6" s="448"/>
      <c r="H6" s="23" t="s">
        <v>384</v>
      </c>
      <c r="I6" s="79"/>
    </row>
    <row r="7" spans="1:9" ht="15.75" thickBot="1">
      <c r="A7" s="24"/>
      <c r="B7" s="25"/>
      <c r="C7" s="25"/>
      <c r="D7" s="25"/>
      <c r="E7" s="25"/>
      <c r="F7" s="25"/>
      <c r="G7" s="25"/>
      <c r="H7" s="26"/>
      <c r="I7" s="79"/>
    </row>
    <row r="8" spans="1:9" ht="15.75" thickTop="1">
      <c r="A8" s="27"/>
      <c r="B8" s="28"/>
      <c r="C8" s="28"/>
      <c r="D8" s="28"/>
      <c r="E8" s="28"/>
      <c r="F8" s="28"/>
      <c r="G8" s="28"/>
      <c r="H8" s="29"/>
      <c r="I8" s="79"/>
    </row>
    <row r="9" spans="1:9" ht="15.75">
      <c r="A9" s="30" t="s">
        <v>5</v>
      </c>
      <c r="B9" s="9"/>
      <c r="C9" s="9"/>
      <c r="D9" s="9"/>
      <c r="E9" s="9"/>
      <c r="F9" s="9"/>
      <c r="G9" s="9"/>
      <c r="H9" s="10"/>
      <c r="I9" s="79"/>
    </row>
    <row r="10" spans="1:9" ht="15.75">
      <c r="A10" s="31" t="s">
        <v>385</v>
      </c>
      <c r="B10" s="449" t="s">
        <v>386</v>
      </c>
      <c r="C10" s="450"/>
      <c r="D10" s="431"/>
      <c r="E10" s="32" t="s">
        <v>85</v>
      </c>
      <c r="F10" s="32" t="s">
        <v>387</v>
      </c>
      <c r="G10" s="32" t="s">
        <v>86</v>
      </c>
      <c r="H10" s="33" t="s">
        <v>388</v>
      </c>
      <c r="I10" s="80"/>
    </row>
    <row r="11" spans="1:9" ht="15.75">
      <c r="A11" s="182">
        <v>268</v>
      </c>
      <c r="B11" s="426" t="str">
        <f>VLOOKUP(A11,'Cotización materiales'!$C$3:$F$57,2,FALSE)</f>
        <v>CRUCETA METÁLICA DE ÁNGULO GALVANIZADO DE 2 M DE LONGITUD. CALIBRE (64*64*5) MM</v>
      </c>
      <c r="C11" s="432"/>
      <c r="D11" s="427"/>
      <c r="E11" s="4" t="s">
        <v>14</v>
      </c>
      <c r="F11" s="168">
        <f>VLOOKUP(A11,'Cotización materiales'!$C$3:$K$57,9,FALSE)</f>
        <v>120655.54333333333</v>
      </c>
      <c r="G11" s="165">
        <f>VLOOKUP(A11,P103N2!$A$4:$D$13,3,FALSE)</f>
        <v>1</v>
      </c>
      <c r="H11" s="6">
        <f>F11*G11</f>
        <v>120655.54333333333</v>
      </c>
      <c r="I11" s="79"/>
    </row>
    <row r="12" spans="1:9" ht="15.75">
      <c r="A12" s="182">
        <v>332</v>
      </c>
      <c r="B12" s="426" t="str">
        <f>VLOOKUP(A12,'Cotización materiales'!$C$3:$F$57,2,FALSE)</f>
        <v xml:space="preserve">DIAGONAL RECTA EN ÁNGULO PARA CRUCETA METÁLICA DE (38*38*5)MM - LONGITUD 1100MM </v>
      </c>
      <c r="C12" s="432"/>
      <c r="D12" s="427"/>
      <c r="E12" s="4" t="s">
        <v>14</v>
      </c>
      <c r="F12" s="168">
        <f>VLOOKUP(A12,'Cotización materiales'!$C$3:$K$57,9,FALSE)</f>
        <v>16635</v>
      </c>
      <c r="G12" s="165">
        <f>VLOOKUP(A12,P103N2!$A$4:$D$13,3,FALSE)</f>
        <v>1</v>
      </c>
      <c r="H12" s="6">
        <f t="shared" ref="H12:H21" si="0">F12*G12</f>
        <v>16635</v>
      </c>
      <c r="I12" s="79"/>
    </row>
    <row r="13" spans="1:9" ht="15.75">
      <c r="A13" s="182">
        <v>511</v>
      </c>
      <c r="B13" s="426" t="str">
        <f>VLOOKUP(A13,'Cotización materiales'!$C$3:$F$57,2,FALSE)</f>
        <v>ESPIGO DE ACERO GALVANIZADO ALTURA 150 MM DIAMETRO 19 MM PARA CRUCETA METÁLICA</v>
      </c>
      <c r="C13" s="432"/>
      <c r="D13" s="427"/>
      <c r="E13" s="4" t="s">
        <v>14</v>
      </c>
      <c r="F13" s="168">
        <f>VLOOKUP(A13,'Cotización materiales'!$C$3:$K$57,9,FALSE)</f>
        <v>12502</v>
      </c>
      <c r="G13" s="165">
        <f>VLOOKUP(A13,P103N2!$A$4:$D$13,3,FALSE)</f>
        <v>3</v>
      </c>
      <c r="H13" s="6">
        <f t="shared" si="0"/>
        <v>37506</v>
      </c>
      <c r="I13" s="79"/>
    </row>
    <row r="14" spans="1:9" ht="15.75">
      <c r="A14" s="182">
        <v>611</v>
      </c>
      <c r="B14" s="426" t="str">
        <f>VLOOKUP(A14,'Cotización materiales'!$C$3:$F$57,2,FALSE)</f>
        <v>AISLADOR TIPO ESPIGO ROSCA 25,4MM 15kV ANSI 55-5</v>
      </c>
      <c r="C14" s="432"/>
      <c r="D14" s="427"/>
      <c r="E14" s="4" t="s">
        <v>14</v>
      </c>
      <c r="F14" s="168">
        <f>VLOOKUP(A14,'Cotización materiales'!$C$3:$K$57,9,FALSE)</f>
        <v>60475.646666666667</v>
      </c>
      <c r="G14" s="165">
        <f>VLOOKUP(A14,P103N2!$A$4:$D$13,3,FALSE)</f>
        <v>3</v>
      </c>
      <c r="H14" s="6">
        <f t="shared" si="0"/>
        <v>181426.94</v>
      </c>
      <c r="I14" s="79"/>
    </row>
    <row r="15" spans="1:9" ht="15.75">
      <c r="A15" s="182">
        <v>1214</v>
      </c>
      <c r="B15" s="426" t="str">
        <f>VLOOKUP(A15,'Cotización materiales'!$C$3:$F$57,2,FALSE)</f>
        <v>COLLARÍN DE UNA SALIDA EN PLATINA DE HIERRO GALVANIZADO. DIAMETRO DEL POSTE 20 - 25 CM</v>
      </c>
      <c r="C15" s="432"/>
      <c r="D15" s="427"/>
      <c r="E15" s="4" t="s">
        <v>14</v>
      </c>
      <c r="F15" s="168">
        <f>VLOOKUP(A15,'Cotización materiales'!$C$3:$K$57,9,FALSE)</f>
        <v>23033.316666666666</v>
      </c>
      <c r="G15" s="165">
        <f>VLOOKUP(A15,P103N2!$A$4:$D$13,3,FALSE)</f>
        <v>1</v>
      </c>
      <c r="H15" s="6">
        <f t="shared" si="0"/>
        <v>23033.316666666666</v>
      </c>
      <c r="I15" s="79"/>
    </row>
    <row r="16" spans="1:9" ht="15.75">
      <c r="A16" s="182">
        <v>2014</v>
      </c>
      <c r="B16" s="426" t="str">
        <f>VLOOKUP(A16,'Cotización materiales'!$C$3:$F$57,2,FALSE)</f>
        <v>PERNO DE MÁQUINA DE HIERRO GALVANIZADO CON CABEZA Y TUERCA CUADRADA. DIAMETRO 13 MM. LARGO 51 MM.</v>
      </c>
      <c r="C16" s="432"/>
      <c r="D16" s="427"/>
      <c r="E16" s="4" t="s">
        <v>14</v>
      </c>
      <c r="F16" s="168">
        <f>VLOOKUP(A16,'Cotización materiales'!$C$3:$K$57,9,FALSE)</f>
        <v>1403.6666666666667</v>
      </c>
      <c r="G16" s="165">
        <f>VLOOKUP(A16,P103N2!$A$4:$D$13,3,FALSE)</f>
        <v>1</v>
      </c>
      <c r="H16" s="6">
        <f t="shared" si="0"/>
        <v>1403.6666666666667</v>
      </c>
      <c r="I16" s="79"/>
    </row>
    <row r="17" spans="1:9" ht="15.75">
      <c r="A17" s="182">
        <v>2034</v>
      </c>
      <c r="B17" s="426" t="str">
        <f>VLOOKUP(A17,'Cotización materiales'!$C$3:$F$57,2,FALSE)</f>
        <v>PERNO DE MÁQUINA DE HIERRO GALVANIZADO CON CABEZA Y TUERCA CUADRADA. DIAMETRO 16 MM. LARGO 254 MM.</v>
      </c>
      <c r="C17" s="432"/>
      <c r="D17" s="427"/>
      <c r="E17" s="4" t="s">
        <v>14</v>
      </c>
      <c r="F17" s="168">
        <f>VLOOKUP(A17,'Cotización materiales'!$C$3:$K$57,9,FALSE)</f>
        <v>5832</v>
      </c>
      <c r="G17" s="165">
        <f>VLOOKUP(A17,P103N2!$A$4:$D$13,3,FALSE)</f>
        <v>1</v>
      </c>
      <c r="H17" s="6">
        <f t="shared" si="0"/>
        <v>5832</v>
      </c>
      <c r="I17" s="79"/>
    </row>
    <row r="18" spans="1:9" ht="15.75">
      <c r="A18" s="182">
        <v>2412</v>
      </c>
      <c r="B18" s="426" t="str">
        <f>VLOOKUP(A18,'Cotización materiales'!$C$3:$F$57,2,FALSE)</f>
        <v>ARANDELA CUADRADA PLANA DE 51*17 MM Ø= 16 MM (2"X2"X5/8")</v>
      </c>
      <c r="C18" s="432"/>
      <c r="D18" s="427"/>
      <c r="E18" s="4" t="s">
        <v>14</v>
      </c>
      <c r="F18" s="168">
        <f>VLOOKUP(A18,'Cotización materiales'!$C$3:$K$57,9,FALSE)</f>
        <v>769.17333333333329</v>
      </c>
      <c r="G18" s="165">
        <f>VLOOKUP(A18,P103N2!$A$4:$D$13,3,FALSE)</f>
        <v>1</v>
      </c>
      <c r="H18" s="6">
        <f t="shared" si="0"/>
        <v>769.17333333333329</v>
      </c>
      <c r="I18" s="79"/>
    </row>
    <row r="19" spans="1:9" ht="15.75">
      <c r="A19" s="182">
        <v>2433</v>
      </c>
      <c r="B19" s="426" t="str">
        <f>VLOOKUP(A19,'Cotización materiales'!$C$3:$F$57,2,FALSE)</f>
        <v>ARANDELA DE PRESIÓN DE Ø= 26 MM PARA PERNO Ø= 13 MM (1/2")</v>
      </c>
      <c r="C19" s="432"/>
      <c r="D19" s="427"/>
      <c r="E19" s="4" t="s">
        <v>14</v>
      </c>
      <c r="F19" s="168">
        <f>VLOOKUP(A19,'Cotización materiales'!$C$3:$K$57,9,FALSE)</f>
        <v>136.66666666666666</v>
      </c>
      <c r="G19" s="165">
        <f>VLOOKUP(A19,P103N2!$A$4:$D$13,3,FALSE)</f>
        <v>1</v>
      </c>
      <c r="H19" s="6">
        <f t="shared" si="0"/>
        <v>136.66666666666666</v>
      </c>
      <c r="I19" s="79"/>
    </row>
    <row r="20" spans="1:9" ht="15.75">
      <c r="A20" s="182">
        <v>2434</v>
      </c>
      <c r="B20" s="426" t="str">
        <f>VLOOKUP(A20,'Cotización materiales'!$C$3:$F$57,2,FALSE)</f>
        <v>ARANDELA DE PRESIÓN DE Ø= 26 MM PARA PERNO Ø= 16 MM (5/8")</v>
      </c>
      <c r="C20" s="432"/>
      <c r="D20" s="427"/>
      <c r="E20" s="4" t="s">
        <v>14</v>
      </c>
      <c r="F20" s="168">
        <f>VLOOKUP(A20,'Cotización materiales'!$C$3:$K$57,9,FALSE)</f>
        <v>244.97333333333336</v>
      </c>
      <c r="G20" s="165">
        <f>VLOOKUP(A20,P103N2!$A$4:$D$13,3,FALSE)</f>
        <v>1</v>
      </c>
      <c r="H20" s="6">
        <f t="shared" si="0"/>
        <v>244.97333333333336</v>
      </c>
      <c r="I20" s="79"/>
    </row>
    <row r="21" spans="1:9" ht="15.75">
      <c r="A21" s="164"/>
      <c r="B21" s="436"/>
      <c r="C21" s="437"/>
      <c r="D21" s="438"/>
      <c r="E21" s="5"/>
      <c r="F21" s="5"/>
      <c r="G21" s="165"/>
      <c r="H21" s="6">
        <f t="shared" si="0"/>
        <v>0</v>
      </c>
      <c r="I21" s="79"/>
    </row>
    <row r="22" spans="1:9" ht="15.75">
      <c r="A22" s="37" t="s">
        <v>389</v>
      </c>
      <c r="B22" s="9"/>
      <c r="C22" s="38"/>
      <c r="D22" s="38"/>
      <c r="E22" s="38"/>
      <c r="F22" s="9"/>
      <c r="G22" s="9"/>
      <c r="H22" s="87">
        <f>SUM(H11:H21)</f>
        <v>387643.28</v>
      </c>
      <c r="I22" s="79"/>
    </row>
    <row r="23" spans="1:9">
      <c r="A23" s="8"/>
      <c r="B23" s="9"/>
      <c r="C23" s="9"/>
      <c r="D23" s="9"/>
      <c r="E23" s="9"/>
      <c r="F23" s="9"/>
      <c r="G23" s="9"/>
      <c r="H23" s="10"/>
      <c r="I23" s="79"/>
    </row>
    <row r="24" spans="1:9" ht="15.75">
      <c r="A24" s="209" t="s">
        <v>6</v>
      </c>
      <c r="B24" s="210"/>
      <c r="C24" s="9"/>
      <c r="D24" s="9"/>
      <c r="E24" s="9"/>
      <c r="F24" s="9"/>
      <c r="G24" s="9"/>
      <c r="H24" s="10"/>
      <c r="I24" s="79"/>
    </row>
    <row r="25" spans="1:9" ht="15.75">
      <c r="A25" s="40" t="s">
        <v>385</v>
      </c>
      <c r="B25" s="430" t="s">
        <v>386</v>
      </c>
      <c r="C25" s="431"/>
      <c r="D25" s="32" t="s">
        <v>86</v>
      </c>
      <c r="E25" s="32" t="s">
        <v>390</v>
      </c>
      <c r="F25" s="32" t="s">
        <v>391</v>
      </c>
      <c r="G25" s="32" t="s">
        <v>392</v>
      </c>
      <c r="H25" s="33" t="s">
        <v>393</v>
      </c>
      <c r="I25" s="79"/>
    </row>
    <row r="26" spans="1:9" ht="15.75">
      <c r="A26" s="164"/>
      <c r="B26" s="451" t="s">
        <v>396</v>
      </c>
      <c r="C26" s="452"/>
      <c r="D26" s="73">
        <v>0</v>
      </c>
      <c r="E26" s="4" t="s">
        <v>397</v>
      </c>
      <c r="F26" s="169">
        <f>'1.1'!F21</f>
        <v>491355.26262931031</v>
      </c>
      <c r="G26" s="75">
        <v>10</v>
      </c>
      <c r="H26" s="6">
        <f>(D26*F26)/G26</f>
        <v>0</v>
      </c>
      <c r="I26" s="81"/>
    </row>
    <row r="27" spans="1:9" ht="15.75">
      <c r="A27" s="164"/>
      <c r="B27" s="451" t="s">
        <v>398</v>
      </c>
      <c r="C27" s="452"/>
      <c r="D27" s="73">
        <v>0</v>
      </c>
      <c r="E27" s="4" t="s">
        <v>397</v>
      </c>
      <c r="F27" s="169">
        <f>'1.1'!F22</f>
        <v>491355.26262931031</v>
      </c>
      <c r="G27" s="75">
        <v>10</v>
      </c>
      <c r="H27" s="6">
        <f t="shared" ref="H27:H38" si="1">(D27*F27)/G27</f>
        <v>0</v>
      </c>
      <c r="I27" s="81"/>
    </row>
    <row r="28" spans="1:9" ht="15.75">
      <c r="A28" s="164"/>
      <c r="B28" s="451" t="s">
        <v>399</v>
      </c>
      <c r="C28" s="452"/>
      <c r="D28" s="73">
        <v>0</v>
      </c>
      <c r="E28" s="4" t="s">
        <v>397</v>
      </c>
      <c r="F28" s="169">
        <f>'1.1'!F23</f>
        <v>316219.23517241376</v>
      </c>
      <c r="G28" s="75">
        <v>5</v>
      </c>
      <c r="H28" s="6">
        <f t="shared" si="1"/>
        <v>0</v>
      </c>
      <c r="I28" s="81"/>
    </row>
    <row r="29" spans="1:9" ht="15.75">
      <c r="A29" s="164"/>
      <c r="B29" s="426" t="s">
        <v>400</v>
      </c>
      <c r="C29" s="427"/>
      <c r="D29" s="73">
        <v>0</v>
      </c>
      <c r="E29" s="4" t="s">
        <v>397</v>
      </c>
      <c r="F29" s="169">
        <f>'1.1'!F24</f>
        <v>301624.55599137931</v>
      </c>
      <c r="G29" s="75">
        <v>10</v>
      </c>
      <c r="H29" s="6">
        <f t="shared" si="1"/>
        <v>0</v>
      </c>
      <c r="I29" s="81"/>
    </row>
    <row r="30" spans="1:9" ht="15.75">
      <c r="A30" s="164"/>
      <c r="B30" s="451" t="s">
        <v>401</v>
      </c>
      <c r="C30" s="452"/>
      <c r="D30" s="73">
        <v>0</v>
      </c>
      <c r="E30" s="4" t="s">
        <v>397</v>
      </c>
      <c r="F30" s="169">
        <f>'1.1'!F25</f>
        <v>257840.51844827583</v>
      </c>
      <c r="G30" s="75">
        <v>10</v>
      </c>
      <c r="H30" s="6">
        <f t="shared" si="1"/>
        <v>0</v>
      </c>
      <c r="I30" s="81"/>
    </row>
    <row r="31" spans="1:9" ht="15.75">
      <c r="A31" s="164"/>
      <c r="B31" s="426" t="s">
        <v>402</v>
      </c>
      <c r="C31" s="427"/>
      <c r="D31" s="73">
        <v>0</v>
      </c>
      <c r="E31" s="4" t="s">
        <v>397</v>
      </c>
      <c r="F31" s="169">
        <f>'1.1'!F26</f>
        <v>199461.84262931033</v>
      </c>
      <c r="G31" s="75">
        <v>10</v>
      </c>
      <c r="H31" s="6">
        <f t="shared" si="1"/>
        <v>0</v>
      </c>
      <c r="I31" s="81"/>
    </row>
    <row r="32" spans="1:9" ht="15.75">
      <c r="A32" s="164"/>
      <c r="B32" s="426" t="s">
        <v>403</v>
      </c>
      <c r="C32" s="427"/>
      <c r="D32" s="73">
        <v>0</v>
      </c>
      <c r="E32" s="4" t="s">
        <v>397</v>
      </c>
      <c r="F32" s="169">
        <f>'1.1'!F27</f>
        <v>81158.643620689661</v>
      </c>
      <c r="G32" s="75">
        <v>10</v>
      </c>
      <c r="H32" s="6">
        <f t="shared" si="1"/>
        <v>0</v>
      </c>
      <c r="I32" s="81"/>
    </row>
    <row r="33" spans="1:9" ht="15.75">
      <c r="A33" s="164"/>
      <c r="B33" s="451" t="s">
        <v>404</v>
      </c>
      <c r="C33" s="452"/>
      <c r="D33" s="73">
        <v>0</v>
      </c>
      <c r="E33" s="4" t="s">
        <v>397</v>
      </c>
      <c r="F33" s="169">
        <f>'1.1'!F28</f>
        <v>184867.16344827582</v>
      </c>
      <c r="G33" s="75">
        <v>10</v>
      </c>
      <c r="H33" s="6">
        <f t="shared" si="1"/>
        <v>0</v>
      </c>
      <c r="I33" s="81"/>
    </row>
    <row r="34" spans="1:9" ht="15.75">
      <c r="A34" s="164"/>
      <c r="B34" s="451" t="s">
        <v>405</v>
      </c>
      <c r="C34" s="452"/>
      <c r="D34" s="73">
        <v>0</v>
      </c>
      <c r="E34" s="4" t="s">
        <v>397</v>
      </c>
      <c r="F34" s="169">
        <f>'1.1'!F29</f>
        <v>117645.32112068964</v>
      </c>
      <c r="G34" s="75">
        <v>13</v>
      </c>
      <c r="H34" s="6">
        <f t="shared" si="1"/>
        <v>0</v>
      </c>
      <c r="I34" s="81"/>
    </row>
    <row r="35" spans="1:9" ht="15.75">
      <c r="A35" s="164"/>
      <c r="B35" s="451" t="s">
        <v>406</v>
      </c>
      <c r="C35" s="452"/>
      <c r="D35" s="73">
        <v>0</v>
      </c>
      <c r="E35" s="4" t="s">
        <v>397</v>
      </c>
      <c r="F35" s="169">
        <f>'1.1'!F30</f>
        <v>184867.16344827582</v>
      </c>
      <c r="G35" s="75">
        <v>13</v>
      </c>
      <c r="H35" s="6">
        <f t="shared" si="1"/>
        <v>0</v>
      </c>
      <c r="I35" s="81"/>
    </row>
    <row r="36" spans="1:9" ht="15.75">
      <c r="A36" s="164"/>
      <c r="B36" s="451" t="s">
        <v>407</v>
      </c>
      <c r="C36" s="452"/>
      <c r="D36" s="73">
        <v>0</v>
      </c>
      <c r="E36" s="4" t="s">
        <v>397</v>
      </c>
      <c r="F36" s="169">
        <f>'1.1'!F31</f>
        <v>103050.68284482758</v>
      </c>
      <c r="G36" s="75">
        <v>10</v>
      </c>
      <c r="H36" s="6">
        <f t="shared" si="1"/>
        <v>0</v>
      </c>
      <c r="I36" s="81"/>
    </row>
    <row r="37" spans="1:9" ht="15.75">
      <c r="A37" s="164"/>
      <c r="B37" s="426" t="s">
        <v>408</v>
      </c>
      <c r="C37" s="427"/>
      <c r="D37" s="73">
        <v>0</v>
      </c>
      <c r="E37" s="4" t="s">
        <v>397</v>
      </c>
      <c r="F37" s="169">
        <f>'1.1'!F32</f>
        <v>177569.84431034481</v>
      </c>
      <c r="G37" s="75">
        <v>13</v>
      </c>
      <c r="H37" s="6">
        <f t="shared" si="1"/>
        <v>0</v>
      </c>
      <c r="I37" s="81"/>
    </row>
    <row r="38" spans="1:9" ht="15.75">
      <c r="A38" s="164"/>
      <c r="B38" s="453" t="s">
        <v>409</v>
      </c>
      <c r="C38" s="454"/>
      <c r="D38" s="74">
        <v>0</v>
      </c>
      <c r="E38" s="43" t="s">
        <v>397</v>
      </c>
      <c r="F38" s="169">
        <f>'1.1'!F33</f>
        <v>117646.13922413792</v>
      </c>
      <c r="G38" s="76">
        <v>10</v>
      </c>
      <c r="H38" s="6">
        <f t="shared" si="1"/>
        <v>0</v>
      </c>
      <c r="I38" s="81"/>
    </row>
    <row r="39" spans="1:9" ht="15.75">
      <c r="A39" s="45" t="s">
        <v>410</v>
      </c>
      <c r="B39" s="9"/>
      <c r="C39" s="9"/>
      <c r="D39" s="9"/>
      <c r="E39" s="9"/>
      <c r="F39" s="9"/>
      <c r="G39" s="9"/>
      <c r="H39" s="87">
        <f>SUM(H26:H38)</f>
        <v>0</v>
      </c>
      <c r="I39" s="79"/>
    </row>
    <row r="40" spans="1:9">
      <c r="A40" s="8"/>
      <c r="B40" s="9"/>
      <c r="C40" s="9"/>
      <c r="D40" s="9"/>
      <c r="E40" s="9"/>
      <c r="F40" s="9"/>
      <c r="G40" s="9"/>
      <c r="H40" s="10"/>
      <c r="I40" s="79"/>
    </row>
    <row r="41" spans="1:9" ht="15.75">
      <c r="A41" s="209" t="s">
        <v>7</v>
      </c>
      <c r="B41" s="210"/>
      <c r="C41" s="9"/>
      <c r="D41" s="9"/>
      <c r="E41" s="9"/>
      <c r="F41" s="9"/>
      <c r="G41" s="9"/>
      <c r="H41" s="10"/>
      <c r="I41" s="79"/>
    </row>
    <row r="42" spans="1:9" ht="15.75">
      <c r="A42" s="40" t="s">
        <v>385</v>
      </c>
      <c r="B42" s="430" t="s">
        <v>386</v>
      </c>
      <c r="C42" s="431"/>
      <c r="D42" s="32" t="s">
        <v>86</v>
      </c>
      <c r="E42" s="32" t="s">
        <v>390</v>
      </c>
      <c r="F42" s="32" t="s">
        <v>411</v>
      </c>
      <c r="G42" s="32" t="s">
        <v>393</v>
      </c>
      <c r="H42" s="33" t="s">
        <v>412</v>
      </c>
      <c r="I42" s="79"/>
    </row>
    <row r="43" spans="1:9" ht="15.75">
      <c r="A43" s="46">
        <v>1</v>
      </c>
      <c r="B43" s="481" t="s">
        <v>413</v>
      </c>
      <c r="C43" s="427"/>
      <c r="D43" s="73">
        <v>0</v>
      </c>
      <c r="E43" s="47" t="s">
        <v>397</v>
      </c>
      <c r="F43" s="73">
        <v>10</v>
      </c>
      <c r="G43" s="170">
        <v>69701.16508838383</v>
      </c>
      <c r="H43" s="6">
        <f>(D43*G43)/F43</f>
        <v>0</v>
      </c>
      <c r="I43" s="81"/>
    </row>
    <row r="44" spans="1:9" ht="15.75">
      <c r="A44" s="46">
        <v>2</v>
      </c>
      <c r="B44" s="422" t="s">
        <v>414</v>
      </c>
      <c r="C44" s="423"/>
      <c r="D44" s="73">
        <v>0</v>
      </c>
      <c r="E44" s="47" t="s">
        <v>397</v>
      </c>
      <c r="F44" s="73">
        <v>1</v>
      </c>
      <c r="G44" s="170">
        <v>2500000</v>
      </c>
      <c r="H44" s="6">
        <f t="shared" ref="H44:H55" si="2">(D44*G44)/F44</f>
        <v>0</v>
      </c>
      <c r="I44" s="81"/>
    </row>
    <row r="45" spans="1:9" ht="15.75">
      <c r="A45" s="46">
        <v>3</v>
      </c>
      <c r="B45" s="422" t="s">
        <v>415</v>
      </c>
      <c r="C45" s="423"/>
      <c r="D45" s="73">
        <v>0</v>
      </c>
      <c r="E45" s="47" t="s">
        <v>397</v>
      </c>
      <c r="F45" s="73">
        <v>10</v>
      </c>
      <c r="G45" s="170">
        <v>55509.259259259248</v>
      </c>
      <c r="H45" s="6">
        <f t="shared" si="2"/>
        <v>0</v>
      </c>
      <c r="I45" s="81"/>
    </row>
    <row r="46" spans="1:9" ht="15.75">
      <c r="A46" s="46">
        <v>4</v>
      </c>
      <c r="B46" s="422" t="s">
        <v>416</v>
      </c>
      <c r="C46" s="423"/>
      <c r="D46" s="73">
        <v>0</v>
      </c>
      <c r="E46" s="47" t="s">
        <v>397</v>
      </c>
      <c r="F46" s="73">
        <v>13</v>
      </c>
      <c r="G46" s="170">
        <v>1000000</v>
      </c>
      <c r="H46" s="6">
        <f t="shared" si="2"/>
        <v>0</v>
      </c>
      <c r="I46" s="81"/>
    </row>
    <row r="47" spans="1:9" ht="15.75">
      <c r="A47" s="46">
        <v>5</v>
      </c>
      <c r="B47" s="422" t="s">
        <v>417</v>
      </c>
      <c r="C47" s="423"/>
      <c r="D47" s="73">
        <v>0</v>
      </c>
      <c r="E47" s="47" t="s">
        <v>397</v>
      </c>
      <c r="F47" s="73">
        <v>10</v>
      </c>
      <c r="G47" s="170">
        <v>120000</v>
      </c>
      <c r="H47" s="6">
        <f t="shared" si="2"/>
        <v>0</v>
      </c>
      <c r="I47" s="81"/>
    </row>
    <row r="48" spans="1:9" ht="15.75">
      <c r="A48" s="46">
        <v>6</v>
      </c>
      <c r="B48" s="422" t="s">
        <v>418</v>
      </c>
      <c r="C48" s="423"/>
      <c r="D48" s="73">
        <v>0</v>
      </c>
      <c r="E48" s="47" t="s">
        <v>419</v>
      </c>
      <c r="F48" s="73">
        <v>10</v>
      </c>
      <c r="G48" s="170">
        <v>28500</v>
      </c>
      <c r="H48" s="6">
        <f t="shared" si="2"/>
        <v>0</v>
      </c>
      <c r="I48" s="81"/>
    </row>
    <row r="49" spans="1:10" ht="15.75">
      <c r="A49" s="46">
        <v>7</v>
      </c>
      <c r="B49" s="422" t="s">
        <v>420</v>
      </c>
      <c r="C49" s="423"/>
      <c r="D49" s="73">
        <v>0</v>
      </c>
      <c r="E49" s="47" t="s">
        <v>421</v>
      </c>
      <c r="F49" s="73">
        <v>1</v>
      </c>
      <c r="G49" s="170">
        <v>464100</v>
      </c>
      <c r="H49" s="6">
        <f t="shared" si="2"/>
        <v>0</v>
      </c>
      <c r="I49" s="81"/>
    </row>
    <row r="50" spans="1:10" ht="15.75">
      <c r="A50" s="46">
        <v>8</v>
      </c>
      <c r="B50" s="422" t="s">
        <v>422</v>
      </c>
      <c r="C50" s="423"/>
      <c r="D50" s="73">
        <v>0</v>
      </c>
      <c r="E50" s="47" t="s">
        <v>423</v>
      </c>
      <c r="F50" s="73">
        <v>1</v>
      </c>
      <c r="G50" s="170">
        <v>952380.95238095231</v>
      </c>
      <c r="H50" s="6">
        <f t="shared" si="2"/>
        <v>0</v>
      </c>
      <c r="I50" s="81"/>
    </row>
    <row r="51" spans="1:10" ht="15.75">
      <c r="A51" s="46">
        <v>9</v>
      </c>
      <c r="B51" s="422" t="s">
        <v>424</v>
      </c>
      <c r="C51" s="423"/>
      <c r="D51" s="73">
        <v>0</v>
      </c>
      <c r="E51" s="47" t="s">
        <v>423</v>
      </c>
      <c r="F51" s="73">
        <v>1</v>
      </c>
      <c r="G51" s="170">
        <v>2700000</v>
      </c>
      <c r="H51" s="6">
        <f t="shared" si="2"/>
        <v>0</v>
      </c>
      <c r="I51" s="81"/>
    </row>
    <row r="52" spans="1:10" ht="15.75">
      <c r="A52" s="46">
        <v>10</v>
      </c>
      <c r="B52" s="422" t="s">
        <v>425</v>
      </c>
      <c r="C52" s="423"/>
      <c r="D52" s="73">
        <v>0</v>
      </c>
      <c r="E52" s="47" t="s">
        <v>423</v>
      </c>
      <c r="F52" s="73">
        <v>2</v>
      </c>
      <c r="G52" s="170">
        <v>3800000</v>
      </c>
      <c r="H52" s="6">
        <f t="shared" si="2"/>
        <v>0</v>
      </c>
      <c r="I52" s="81"/>
    </row>
    <row r="53" spans="1:10" ht="15.75">
      <c r="A53" s="46">
        <v>11</v>
      </c>
      <c r="B53" s="422" t="s">
        <v>426</v>
      </c>
      <c r="C53" s="423"/>
      <c r="D53" s="73">
        <v>0</v>
      </c>
      <c r="E53" s="47" t="s">
        <v>423</v>
      </c>
      <c r="F53" s="73">
        <v>10</v>
      </c>
      <c r="G53" s="170">
        <v>3200000</v>
      </c>
      <c r="H53" s="6">
        <f t="shared" si="2"/>
        <v>0</v>
      </c>
      <c r="I53" s="81"/>
    </row>
    <row r="54" spans="1:10" ht="15.75">
      <c r="A54" s="46">
        <v>12</v>
      </c>
      <c r="B54" s="422" t="s">
        <v>427</v>
      </c>
      <c r="C54" s="423"/>
      <c r="D54" s="73">
        <v>0</v>
      </c>
      <c r="E54" s="47" t="s">
        <v>423</v>
      </c>
      <c r="F54" s="73">
        <v>2</v>
      </c>
      <c r="G54" s="170">
        <v>2600000</v>
      </c>
      <c r="H54" s="6">
        <f t="shared" si="2"/>
        <v>0</v>
      </c>
      <c r="I54" s="81"/>
    </row>
    <row r="55" spans="1:10" ht="15.75">
      <c r="A55" s="50">
        <v>13</v>
      </c>
      <c r="B55" s="424" t="s">
        <v>428</v>
      </c>
      <c r="C55" s="425"/>
      <c r="D55" s="73">
        <v>0</v>
      </c>
      <c r="E55" s="51" t="s">
        <v>397</v>
      </c>
      <c r="F55" s="73">
        <v>1</v>
      </c>
      <c r="G55" s="171">
        <v>4500000</v>
      </c>
      <c r="H55" s="6">
        <f t="shared" si="2"/>
        <v>0</v>
      </c>
      <c r="I55" s="81"/>
    </row>
    <row r="56" spans="1:10" ht="15.75">
      <c r="A56" s="53" t="s">
        <v>429</v>
      </c>
      <c r="B56" s="9"/>
      <c r="C56" s="38"/>
      <c r="D56" s="38"/>
      <c r="E56" s="38"/>
      <c r="F56" s="9"/>
      <c r="G56" s="9"/>
      <c r="H56" s="88">
        <f>SUM(H43:H55)</f>
        <v>0</v>
      </c>
      <c r="I56" s="81"/>
    </row>
    <row r="57" spans="1:10">
      <c r="A57" s="8"/>
      <c r="B57" s="9"/>
      <c r="C57" s="9"/>
      <c r="D57" s="54"/>
      <c r="E57" s="54"/>
      <c r="F57" s="54"/>
      <c r="G57" s="54"/>
      <c r="H57" s="10"/>
      <c r="I57" s="79"/>
    </row>
    <row r="58" spans="1:10" ht="15.75">
      <c r="A58" s="209" t="s">
        <v>8</v>
      </c>
      <c r="B58" s="210"/>
      <c r="C58" s="9"/>
      <c r="D58" s="54"/>
      <c r="E58" s="54"/>
      <c r="F58" s="54"/>
      <c r="G58" s="54"/>
      <c r="H58" s="10"/>
      <c r="I58" s="79"/>
    </row>
    <row r="59" spans="1:10" ht="15.75">
      <c r="A59" s="40" t="s">
        <v>385</v>
      </c>
      <c r="B59" s="430" t="s">
        <v>386</v>
      </c>
      <c r="C59" s="431"/>
      <c r="D59" s="55" t="s">
        <v>390</v>
      </c>
      <c r="E59" s="55" t="s">
        <v>86</v>
      </c>
      <c r="F59" s="55" t="s">
        <v>430</v>
      </c>
      <c r="G59" s="55" t="s">
        <v>431</v>
      </c>
      <c r="H59" s="33" t="s">
        <v>393</v>
      </c>
      <c r="I59" s="79"/>
    </row>
    <row r="60" spans="1:10" ht="15.75">
      <c r="A60" s="46">
        <v>1</v>
      </c>
      <c r="B60" s="422" t="s">
        <v>432</v>
      </c>
      <c r="C60" s="423"/>
      <c r="D60" s="56" t="s">
        <v>397</v>
      </c>
      <c r="E60" s="73">
        <v>1</v>
      </c>
      <c r="F60" s="170">
        <v>210000</v>
      </c>
      <c r="G60" s="73">
        <v>5</v>
      </c>
      <c r="H60" s="6">
        <f>(E60*F60)/G60</f>
        <v>42000</v>
      </c>
      <c r="I60" s="81"/>
    </row>
    <row r="61" spans="1:10" ht="15.75">
      <c r="A61" s="46">
        <v>2</v>
      </c>
      <c r="B61" s="163" t="s">
        <v>433</v>
      </c>
      <c r="C61" s="157"/>
      <c r="D61" s="57" t="s">
        <v>434</v>
      </c>
      <c r="E61" s="73">
        <v>0</v>
      </c>
      <c r="F61" s="170">
        <v>410150.85714285716</v>
      </c>
      <c r="G61" s="73">
        <v>150</v>
      </c>
      <c r="H61" s="6">
        <f t="shared" ref="H61:H62" si="3">(E61*F61)/G61</f>
        <v>0</v>
      </c>
      <c r="I61" s="81"/>
    </row>
    <row r="62" spans="1:10" ht="15.75">
      <c r="A62" s="50">
        <v>3</v>
      </c>
      <c r="B62" s="424" t="s">
        <v>435</v>
      </c>
      <c r="C62" s="425"/>
      <c r="D62" s="58" t="s">
        <v>434</v>
      </c>
      <c r="E62" s="73">
        <v>0</v>
      </c>
      <c r="F62" s="171">
        <v>500000</v>
      </c>
      <c r="G62" s="73">
        <v>10</v>
      </c>
      <c r="H62" s="6">
        <f t="shared" si="3"/>
        <v>0</v>
      </c>
      <c r="I62" s="81"/>
    </row>
    <row r="63" spans="1:10" ht="15.75">
      <c r="A63" s="45" t="s">
        <v>436</v>
      </c>
      <c r="B63" s="9"/>
      <c r="C63" s="38"/>
      <c r="D63" s="38"/>
      <c r="E63" s="38"/>
      <c r="F63" s="9"/>
      <c r="G63" s="9"/>
      <c r="H63" s="6">
        <f>SUM(H60:H62)</f>
        <v>42000</v>
      </c>
      <c r="I63" s="79"/>
      <c r="J63" s="98"/>
    </row>
    <row r="64" spans="1:10">
      <c r="A64" s="59"/>
      <c r="B64" s="9"/>
      <c r="C64" s="9"/>
      <c r="D64" s="9"/>
      <c r="E64" s="38"/>
      <c r="F64" s="9"/>
      <c r="G64" s="9"/>
      <c r="H64" s="10"/>
      <c r="I64" s="79"/>
    </row>
    <row r="65" spans="1:9" ht="15.75">
      <c r="A65" s="209" t="s">
        <v>9</v>
      </c>
      <c r="B65" s="210"/>
      <c r="C65" s="60"/>
      <c r="D65" s="61"/>
      <c r="E65" s="62"/>
      <c r="F65" s="63"/>
      <c r="G65" s="64"/>
      <c r="H65" s="10"/>
      <c r="I65" s="79"/>
    </row>
    <row r="66" spans="1:9" ht="15.75">
      <c r="A66" s="40" t="s">
        <v>385</v>
      </c>
      <c r="B66" s="430" t="s">
        <v>386</v>
      </c>
      <c r="C66" s="431"/>
      <c r="D66" s="55" t="s">
        <v>86</v>
      </c>
      <c r="E66" s="55" t="s">
        <v>390</v>
      </c>
      <c r="F66" s="55" t="s">
        <v>431</v>
      </c>
      <c r="G66" s="55" t="s">
        <v>430</v>
      </c>
      <c r="H66" s="33" t="s">
        <v>393</v>
      </c>
      <c r="I66" s="79"/>
    </row>
    <row r="67" spans="1:9" ht="15.75">
      <c r="A67" s="46">
        <v>1</v>
      </c>
      <c r="B67" s="422" t="s">
        <v>437</v>
      </c>
      <c r="C67" s="423"/>
      <c r="D67" s="73">
        <v>0</v>
      </c>
      <c r="E67" s="47" t="s">
        <v>423</v>
      </c>
      <c r="F67" s="73">
        <v>10</v>
      </c>
      <c r="G67" s="170">
        <v>70000</v>
      </c>
      <c r="H67" s="6">
        <f>(D67*G67)/F67</f>
        <v>0</v>
      </c>
      <c r="I67" s="79"/>
    </row>
    <row r="68" spans="1:9" ht="15.75">
      <c r="A68" s="46">
        <v>2</v>
      </c>
      <c r="B68" s="422" t="s">
        <v>438</v>
      </c>
      <c r="C68" s="423"/>
      <c r="D68" s="73">
        <v>0</v>
      </c>
      <c r="E68" s="47" t="s">
        <v>423</v>
      </c>
      <c r="F68" s="73">
        <v>13</v>
      </c>
      <c r="G68" s="170">
        <v>45000</v>
      </c>
      <c r="H68" s="6">
        <f t="shared" ref="H68:H69" si="4">(D68*G68)/F68</f>
        <v>0</v>
      </c>
      <c r="I68" s="79"/>
    </row>
    <row r="69" spans="1:9" ht="15.75">
      <c r="A69" s="50">
        <v>3</v>
      </c>
      <c r="B69" s="424" t="s">
        <v>439</v>
      </c>
      <c r="C69" s="425"/>
      <c r="D69" s="73">
        <v>0</v>
      </c>
      <c r="E69" s="51" t="s">
        <v>423</v>
      </c>
      <c r="F69" s="73">
        <v>13</v>
      </c>
      <c r="G69" s="171">
        <v>20000</v>
      </c>
      <c r="H69" s="6">
        <f t="shared" si="4"/>
        <v>0</v>
      </c>
      <c r="I69" s="79"/>
    </row>
    <row r="70" spans="1:9" ht="15.75">
      <c r="A70" s="45" t="s">
        <v>440</v>
      </c>
      <c r="B70" s="9"/>
      <c r="C70" s="38"/>
      <c r="D70" s="54"/>
      <c r="E70" s="54"/>
      <c r="F70" s="54"/>
      <c r="G70" s="54"/>
      <c r="H70" s="6">
        <f>SUM(H67:H69)</f>
        <v>0</v>
      </c>
      <c r="I70" s="79"/>
    </row>
    <row r="71" spans="1:9">
      <c r="A71" s="59"/>
      <c r="B71" s="9"/>
      <c r="C71" s="9"/>
      <c r="D71" s="9"/>
      <c r="E71" s="65"/>
      <c r="F71" s="9"/>
      <c r="G71" s="9"/>
      <c r="H71" s="10"/>
      <c r="I71" s="79"/>
    </row>
    <row r="72" spans="1:9" ht="15.75">
      <c r="A72" s="66" t="s">
        <v>441</v>
      </c>
      <c r="B72" s="9"/>
      <c r="C72" s="9"/>
      <c r="D72" s="9"/>
      <c r="E72" s="9"/>
      <c r="F72" s="9"/>
      <c r="G72" s="9"/>
      <c r="H72" s="86">
        <f>H70+H63+H56+H39+H22</f>
        <v>429643.28</v>
      </c>
      <c r="I72" s="79"/>
    </row>
    <row r="73" spans="1:9">
      <c r="A73" s="8"/>
      <c r="B73" s="9"/>
      <c r="C73" s="9"/>
      <c r="D73" s="9"/>
      <c r="E73" s="9"/>
      <c r="F73" s="9"/>
      <c r="G73" s="9"/>
      <c r="H73" s="10"/>
      <c r="I73" s="79"/>
    </row>
    <row r="74" spans="1:9" ht="16.5" thickBot="1">
      <c r="A74" s="67" t="s">
        <v>442</v>
      </c>
      <c r="B74" s="25"/>
      <c r="C74" s="68">
        <v>0.05</v>
      </c>
      <c r="D74" s="25"/>
      <c r="E74" s="25"/>
      <c r="F74" s="25"/>
      <c r="G74" s="25"/>
      <c r="H74" s="69"/>
      <c r="I74" s="79"/>
    </row>
    <row r="75" spans="1:9" ht="16.5" thickTop="1">
      <c r="A75" s="70" t="s">
        <v>443</v>
      </c>
      <c r="B75" s="28"/>
      <c r="C75" s="71">
        <v>0.19</v>
      </c>
      <c r="D75" s="28"/>
      <c r="E75" s="28"/>
      <c r="F75" s="28"/>
      <c r="G75" s="28"/>
      <c r="H75" s="84"/>
      <c r="I75" s="79"/>
    </row>
    <row r="76" spans="1:9">
      <c r="A76" s="8"/>
      <c r="B76" s="9"/>
      <c r="C76" s="9"/>
      <c r="D76" s="9"/>
      <c r="E76" s="9"/>
      <c r="F76" s="9"/>
      <c r="G76" s="9"/>
      <c r="H76" s="10"/>
      <c r="I76" s="79"/>
    </row>
    <row r="77" spans="1:9" ht="15.75">
      <c r="A77" s="59" t="s">
        <v>444</v>
      </c>
      <c r="B77" s="9"/>
      <c r="C77" s="9"/>
      <c r="D77" s="9"/>
      <c r="E77" s="9"/>
      <c r="F77" s="9"/>
      <c r="G77" s="9"/>
      <c r="H77" s="39"/>
      <c r="I77" s="79"/>
    </row>
    <row r="78" spans="1:9" ht="15.75" thickBot="1">
      <c r="A78" s="24"/>
      <c r="B78" s="25"/>
      <c r="C78" s="25"/>
      <c r="D78" s="25"/>
      <c r="E78" s="25"/>
      <c r="F78" s="25"/>
      <c r="G78" s="25"/>
      <c r="H78" s="26"/>
      <c r="I78" s="79"/>
    </row>
    <row r="79" spans="1:9" ht="15.75" thickTop="1">
      <c r="A79" s="79"/>
      <c r="B79" s="79"/>
      <c r="C79" s="79"/>
      <c r="D79" s="79"/>
      <c r="E79" s="79"/>
      <c r="F79" s="79"/>
      <c r="G79" s="79"/>
      <c r="H79" s="79"/>
      <c r="I79" s="79"/>
    </row>
  </sheetData>
  <mergeCells count="50">
    <mergeCell ref="B18:D18"/>
    <mergeCell ref="B19:D19"/>
    <mergeCell ref="B20:D20"/>
    <mergeCell ref="B13:D13"/>
    <mergeCell ref="B14:D14"/>
    <mergeCell ref="B15:D15"/>
    <mergeCell ref="B16:D16"/>
    <mergeCell ref="B17:D17"/>
    <mergeCell ref="B12:D12"/>
    <mergeCell ref="A1:H1"/>
    <mergeCell ref="A2:H2"/>
    <mergeCell ref="B6:G6"/>
    <mergeCell ref="B10:D10"/>
    <mergeCell ref="B11:D11"/>
    <mergeCell ref="B31:C31"/>
    <mergeCell ref="B21:D21"/>
    <mergeCell ref="B25:C25"/>
    <mergeCell ref="B26:C26"/>
    <mergeCell ref="B27:C27"/>
    <mergeCell ref="B28:C28"/>
    <mergeCell ref="B29:C29"/>
    <mergeCell ref="B30:C30"/>
    <mergeCell ref="B45:C45"/>
    <mergeCell ref="B32:C32"/>
    <mergeCell ref="B33:C33"/>
    <mergeCell ref="B34:C34"/>
    <mergeCell ref="B35:C35"/>
    <mergeCell ref="B36:C36"/>
    <mergeCell ref="B37:C37"/>
    <mergeCell ref="B38:C38"/>
    <mergeCell ref="B42:C42"/>
    <mergeCell ref="B43:C43"/>
    <mergeCell ref="B44:C44"/>
    <mergeCell ref="B59:C59"/>
    <mergeCell ref="B46:C46"/>
    <mergeCell ref="B47:C47"/>
    <mergeCell ref="B48:C48"/>
    <mergeCell ref="B49:C49"/>
    <mergeCell ref="B50:C50"/>
    <mergeCell ref="B51:C51"/>
    <mergeCell ref="B52:C52"/>
    <mergeCell ref="B53:C53"/>
    <mergeCell ref="B54:C54"/>
    <mergeCell ref="B55:C55"/>
    <mergeCell ref="B68:C68"/>
    <mergeCell ref="B69:C69"/>
    <mergeCell ref="B60:C60"/>
    <mergeCell ref="B62:C62"/>
    <mergeCell ref="B66:C66"/>
    <mergeCell ref="B67:C67"/>
  </mergeCell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5" id="{C06F4D86-49A5-444D-B696-85BA25F0EC26}">
            <xm:f>'1.1'!H21&gt;0</xm:f>
            <x14:dxf>
              <font>
                <b/>
                <i/>
                <color rgb="FF253E66"/>
              </font>
              <fill>
                <patternFill>
                  <bgColor rgb="FF8ED2C9"/>
                </patternFill>
              </fill>
            </x14:dxf>
          </x14:cfRule>
          <xm:sqref>B26:B28 B44:B55 B60 B67:B69 B30 B33:B36 B38 B62</xm:sqref>
        </x14:conditionalFormatting>
        <x14:conditionalFormatting xmlns:xm="http://schemas.microsoft.com/office/excel/2006/main">
          <x14:cfRule type="expression" priority="7" id="{62A4A40D-DF5C-4BE0-AB01-D80DF2E90ABB}">
            <xm:f>'1.1'!#REF!&gt;0</xm:f>
            <x14:dxf>
              <fill>
                <patternFill>
                  <bgColor rgb="FFFFFF99"/>
                </patternFill>
              </fill>
            </x14:dxf>
          </x14:cfRule>
          <xm:sqref>C26</xm:sqref>
        </x14:conditionalFormatting>
        <x14:conditionalFormatting xmlns:xm="http://schemas.microsoft.com/office/excel/2006/main">
          <x14:cfRule type="expression" priority="6" id="{943F2189-70CF-4B68-AA1E-6E8C21E0196D}">
            <xm:f>'1.1'!#REF!&gt;0</xm:f>
            <x14:dxf>
              <font>
                <b/>
                <i/>
                <color rgb="FF253E66"/>
              </font>
              <fill>
                <patternFill>
                  <bgColor rgb="FF8ED2C9"/>
                </patternFill>
              </fill>
            </x14:dxf>
          </x14:cfRule>
          <xm:sqref>C26:C28 C44:C55 C60 C67:C69 C30 C33:C36 C38 C62</xm:sqref>
        </x14:conditionalFormatting>
      </x14:conditionalFormattings>
    </ext>
  </extLs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6">
    <tabColor rgb="FF00B0F0"/>
  </sheetPr>
  <dimension ref="A1:I79"/>
  <sheetViews>
    <sheetView zoomScale="106" zoomScaleNormal="106" workbookViewId="0">
      <selection activeCell="G61" sqref="G61"/>
    </sheetView>
  </sheetViews>
  <sheetFormatPr baseColWidth="10" defaultColWidth="11.42578125" defaultRowHeight="15"/>
  <cols>
    <col min="1" max="1" width="21" customWidth="1"/>
    <col min="2" max="2" width="34.140625" customWidth="1"/>
    <col min="3" max="3" width="87.85546875" customWidth="1"/>
    <col min="4" max="4" width="21.7109375" customWidth="1"/>
    <col min="5" max="5" width="17.28515625" bestFit="1" customWidth="1"/>
    <col min="6" max="6" width="18.42578125" customWidth="1"/>
    <col min="7" max="7" width="23.7109375" customWidth="1"/>
    <col min="8" max="8" width="22.85546875" customWidth="1"/>
    <col min="9" max="9" width="16" bestFit="1" customWidth="1"/>
  </cols>
  <sheetData>
    <row r="1" spans="1:9" ht="16.5" thickTop="1">
      <c r="A1" s="441" t="s">
        <v>503</v>
      </c>
      <c r="B1" s="442"/>
      <c r="C1" s="442"/>
      <c r="D1" s="442"/>
      <c r="E1" s="442"/>
      <c r="F1" s="442"/>
      <c r="G1" s="442"/>
      <c r="H1" s="443"/>
      <c r="I1" s="79"/>
    </row>
    <row r="2" spans="1:9" ht="15.75">
      <c r="A2" s="444" t="s">
        <v>378</v>
      </c>
      <c r="B2" s="445"/>
      <c r="C2" s="445"/>
      <c r="D2" s="445"/>
      <c r="E2" s="445"/>
      <c r="F2" s="445"/>
      <c r="G2" s="445"/>
      <c r="H2" s="446"/>
      <c r="I2" s="79"/>
    </row>
    <row r="3" spans="1:9">
      <c r="A3" s="8"/>
      <c r="B3" s="9"/>
      <c r="C3" s="9"/>
      <c r="D3" s="9"/>
      <c r="E3" s="9"/>
      <c r="F3" s="9"/>
      <c r="G3" s="9"/>
      <c r="H3" s="10"/>
      <c r="I3" s="79"/>
    </row>
    <row r="4" spans="1:9" ht="15.75">
      <c r="A4" s="11" t="s">
        <v>379</v>
      </c>
      <c r="B4" s="12" t="s">
        <v>58</v>
      </c>
      <c r="C4" s="13"/>
      <c r="D4" s="14"/>
      <c r="E4" s="15" t="s">
        <v>380</v>
      </c>
      <c r="F4" s="16">
        <f ca="1">H72</f>
        <v>467060.34</v>
      </c>
      <c r="G4" s="13" t="s">
        <v>381</v>
      </c>
      <c r="H4" s="17" t="s">
        <v>382</v>
      </c>
      <c r="I4" s="79"/>
    </row>
    <row r="5" spans="1:9" ht="15.75">
      <c r="A5" s="18"/>
      <c r="B5" s="19"/>
      <c r="C5" s="13"/>
      <c r="D5" s="20"/>
      <c r="E5" s="15"/>
      <c r="F5" s="21"/>
      <c r="G5" s="13"/>
      <c r="H5" s="22"/>
      <c r="I5" s="79"/>
    </row>
    <row r="6" spans="1:9" ht="15.75">
      <c r="A6" s="18" t="s">
        <v>383</v>
      </c>
      <c r="B6" s="447" t="str">
        <f>A1</f>
        <v>SUMINISTRO DE MATERIALES PARA ESTRUCTURA P103 N3</v>
      </c>
      <c r="C6" s="447"/>
      <c r="D6" s="447"/>
      <c r="E6" s="447"/>
      <c r="F6" s="447"/>
      <c r="G6" s="448"/>
      <c r="H6" s="23" t="s">
        <v>384</v>
      </c>
      <c r="I6" s="79"/>
    </row>
    <row r="7" spans="1:9" ht="15.75" thickBot="1">
      <c r="A7" s="24"/>
      <c r="B7" s="25"/>
      <c r="C7" s="25"/>
      <c r="D7" s="25"/>
      <c r="E7" s="25"/>
      <c r="F7" s="25"/>
      <c r="G7" s="25"/>
      <c r="H7" s="26"/>
      <c r="I7" s="79"/>
    </row>
    <row r="8" spans="1:9" ht="15.75" thickTop="1">
      <c r="A8" s="27"/>
      <c r="B8" s="28"/>
      <c r="C8" s="28"/>
      <c r="D8" s="28"/>
      <c r="E8" s="28"/>
      <c r="F8" s="28"/>
      <c r="G8" s="28"/>
      <c r="H8" s="29"/>
      <c r="I8" s="79"/>
    </row>
    <row r="9" spans="1:9" ht="15.75">
      <c r="A9" s="30" t="s">
        <v>5</v>
      </c>
      <c r="B9" s="9"/>
      <c r="C9" s="9"/>
      <c r="D9" s="9"/>
      <c r="E9" s="9"/>
      <c r="F9" s="9"/>
      <c r="G9" s="9"/>
      <c r="H9" s="10"/>
      <c r="I9" s="79"/>
    </row>
    <row r="10" spans="1:9" ht="15.75">
      <c r="A10" s="31" t="s">
        <v>385</v>
      </c>
      <c r="B10" s="449" t="s">
        <v>386</v>
      </c>
      <c r="C10" s="450"/>
      <c r="D10" s="431"/>
      <c r="E10" s="32" t="s">
        <v>85</v>
      </c>
      <c r="F10" s="32" t="s">
        <v>387</v>
      </c>
      <c r="G10" s="32" t="s">
        <v>86</v>
      </c>
      <c r="H10" s="33" t="s">
        <v>388</v>
      </c>
      <c r="I10" s="80"/>
    </row>
    <row r="11" spans="1:9">
      <c r="A11" s="183">
        <v>268</v>
      </c>
      <c r="B11" s="426" t="str">
        <f>VLOOKUP(A11,'Cotización materiales'!$C$3:$K$57,2,FALSE)</f>
        <v>CRUCETA METÁLICA DE ÁNGULO GALVANIZADO DE 2 M DE LONGITUD. CALIBRE (64*64*5) MM</v>
      </c>
      <c r="C11" s="432"/>
      <c r="D11" s="427"/>
      <c r="E11" s="4" t="s">
        <v>14</v>
      </c>
      <c r="F11" s="170">
        <f>VLOOKUP(A11,'Cotización materiales'!$C$3:$K$57,9,FALSE)</f>
        <v>120655.54333333333</v>
      </c>
      <c r="G11" s="73">
        <f ca="1">VLOOKUP(A11,P103N3!$A$4:$C$13,3,FALSE)</f>
        <v>1</v>
      </c>
      <c r="H11" s="6">
        <f ca="1">F11*G11</f>
        <v>120655.54333333333</v>
      </c>
      <c r="I11" s="79"/>
    </row>
    <row r="12" spans="1:9">
      <c r="A12" s="183">
        <v>332</v>
      </c>
      <c r="B12" s="426" t="str">
        <f>VLOOKUP(A12,'Cotización materiales'!$C$3:$K$57,2,FALSE)</f>
        <v xml:space="preserve">DIAGONAL RECTA EN ÁNGULO PARA CRUCETA METÁLICA DE (38*38*5)MM - LONGITUD 1100MM </v>
      </c>
      <c r="C12" s="432"/>
      <c r="D12" s="427"/>
      <c r="E12" s="4" t="s">
        <v>14</v>
      </c>
      <c r="F12" s="170">
        <f>VLOOKUP(A12,'Cotización materiales'!$C$3:$K$57,9,FALSE)</f>
        <v>16635</v>
      </c>
      <c r="G12" s="73">
        <f ca="1">VLOOKUP(A12,P103N3!$A$4:$C$13,3,FALSE)</f>
        <v>1</v>
      </c>
      <c r="H12" s="6">
        <f t="shared" ref="H12:H21" ca="1" si="0">F12*G12</f>
        <v>16635</v>
      </c>
      <c r="I12" s="79"/>
    </row>
    <row r="13" spans="1:9">
      <c r="A13" s="183">
        <v>512</v>
      </c>
      <c r="B13" s="426" t="str">
        <f>VLOOKUP(A13,'Cotización materiales'!$C$3:$K$57,2,FALSE)</f>
        <v>ESPIGO DE ACERO GALVANIZADO ALTURA 330 MM DIÁMETRO 35 MM PARA CRUCETA METÁLICA</v>
      </c>
      <c r="C13" s="432"/>
      <c r="D13" s="427"/>
      <c r="E13" s="4" t="s">
        <v>14</v>
      </c>
      <c r="F13" s="170">
        <f>VLOOKUP(A13,'Cotización materiales'!$C$3:$K$57,9,FALSE)</f>
        <v>11550</v>
      </c>
      <c r="G13" s="73">
        <f ca="1">VLOOKUP(A13,P103N3!$A$4:$C$13,3,FALSE)</f>
        <v>3</v>
      </c>
      <c r="H13" s="6">
        <f t="shared" ca="1" si="0"/>
        <v>34650</v>
      </c>
      <c r="I13" s="79"/>
    </row>
    <row r="14" spans="1:9">
      <c r="A14" s="183">
        <v>613</v>
      </c>
      <c r="B14" s="426" t="str">
        <f>VLOOKUP(A14,'Cotización materiales'!$C$3:$K$57,2,FALSE)</f>
        <v>AISLADOR TIPO ESPIGO ROSCA 35MM 15kV ANSI 56-3</v>
      </c>
      <c r="C14" s="432"/>
      <c r="D14" s="427"/>
      <c r="E14" s="4" t="s">
        <v>14</v>
      </c>
      <c r="F14" s="170">
        <f>VLOOKUP(A14,'Cotización materiales'!$C$3:$K$57,9,FALSE)</f>
        <v>73900</v>
      </c>
      <c r="G14" s="73">
        <f ca="1">VLOOKUP(A14,P103N3!$A$4:$C$13,3,FALSE)</f>
        <v>3</v>
      </c>
      <c r="H14" s="6">
        <f t="shared" ca="1" si="0"/>
        <v>221700</v>
      </c>
      <c r="I14" s="79"/>
    </row>
    <row r="15" spans="1:9">
      <c r="A15" s="183">
        <v>1214</v>
      </c>
      <c r="B15" s="426" t="str">
        <f>VLOOKUP(A15,'Cotización materiales'!$C$3:$K$57,2,FALSE)</f>
        <v>COLLARÍN DE UNA SALIDA EN PLATINA DE HIERRO GALVANIZADO. DIAMETRO DEL POSTE 20 - 25 CM</v>
      </c>
      <c r="C15" s="432"/>
      <c r="D15" s="427"/>
      <c r="E15" s="4" t="s">
        <v>14</v>
      </c>
      <c r="F15" s="170">
        <f>VLOOKUP(A15,'Cotización materiales'!$C$3:$K$57,9,FALSE)</f>
        <v>23033.316666666666</v>
      </c>
      <c r="G15" s="73">
        <f ca="1">VLOOKUP(A15,P103N3!$A$4:$C$13,3,FALSE)</f>
        <v>1</v>
      </c>
      <c r="H15" s="6">
        <f t="shared" ca="1" si="0"/>
        <v>23033.316666666666</v>
      </c>
      <c r="I15" s="79"/>
    </row>
    <row r="16" spans="1:9">
      <c r="A16" s="183">
        <v>2014</v>
      </c>
      <c r="B16" s="426" t="str">
        <f>VLOOKUP(A16,'Cotización materiales'!$C$3:$K$57,2,FALSE)</f>
        <v>PERNO DE MÁQUINA DE HIERRO GALVANIZADO CON CABEZA Y TUERCA CUADRADA. DIAMETRO 13 MM. LARGO 51 MM.</v>
      </c>
      <c r="C16" s="432"/>
      <c r="D16" s="427"/>
      <c r="E16" s="4" t="s">
        <v>14</v>
      </c>
      <c r="F16" s="170">
        <f>VLOOKUP(A16,'Cotización materiales'!$C$3:$K$57,9,FALSE)</f>
        <v>1403.6666666666667</v>
      </c>
      <c r="G16" s="73">
        <f ca="1">VLOOKUP(A16,P103N3!$A$4:$C$13,3,FALSE)</f>
        <v>1</v>
      </c>
      <c r="H16" s="6">
        <f t="shared" ca="1" si="0"/>
        <v>1403.6666666666667</v>
      </c>
      <c r="I16" s="79"/>
    </row>
    <row r="17" spans="1:9">
      <c r="A17" s="183">
        <v>2034</v>
      </c>
      <c r="B17" s="426" t="str">
        <f>VLOOKUP(A17,'Cotización materiales'!$C$3:$K$57,2,FALSE)</f>
        <v>PERNO DE MÁQUINA DE HIERRO GALVANIZADO CON CABEZA Y TUERCA CUADRADA. DIAMETRO 16 MM. LARGO 254 MM.</v>
      </c>
      <c r="C17" s="432"/>
      <c r="D17" s="427"/>
      <c r="E17" s="4" t="s">
        <v>14</v>
      </c>
      <c r="F17" s="170">
        <f>VLOOKUP(A17,'Cotización materiales'!$C$3:$K$57,9,FALSE)</f>
        <v>5832</v>
      </c>
      <c r="G17" s="73">
        <f ca="1">VLOOKUP(A17,P103N3!$A$4:$C$13,3,FALSE)</f>
        <v>1</v>
      </c>
      <c r="H17" s="6">
        <f t="shared" ca="1" si="0"/>
        <v>5832</v>
      </c>
      <c r="I17" s="79"/>
    </row>
    <row r="18" spans="1:9">
      <c r="A18" s="183">
        <v>2412</v>
      </c>
      <c r="B18" s="426" t="str">
        <f>VLOOKUP(A18,'Cotización materiales'!$C$3:$K$57,2,FALSE)</f>
        <v>ARANDELA CUADRADA PLANA DE 51*17 MM Ø= 16 MM (2"X2"X5/8")</v>
      </c>
      <c r="C18" s="432"/>
      <c r="D18" s="427"/>
      <c r="E18" s="4" t="s">
        <v>14</v>
      </c>
      <c r="F18" s="170">
        <f>VLOOKUP(A18,'Cotización materiales'!$C$3:$K$57,9,FALSE)</f>
        <v>769.17333333333329</v>
      </c>
      <c r="G18" s="73">
        <f ca="1">VLOOKUP(A18,P103N3!$A$4:$C$13,3,FALSE)</f>
        <v>1</v>
      </c>
      <c r="H18" s="6">
        <f t="shared" ca="1" si="0"/>
        <v>769.17333333333329</v>
      </c>
      <c r="I18" s="79"/>
    </row>
    <row r="19" spans="1:9">
      <c r="A19" s="183">
        <v>2433</v>
      </c>
      <c r="B19" s="426" t="str">
        <f>VLOOKUP(A19,'Cotización materiales'!$C$3:$K$57,2,FALSE)</f>
        <v>ARANDELA DE PRESIÓN DE Ø= 26 MM PARA PERNO Ø= 13 MM (1/2")</v>
      </c>
      <c r="C19" s="432"/>
      <c r="D19" s="427"/>
      <c r="E19" s="4" t="s">
        <v>14</v>
      </c>
      <c r="F19" s="170">
        <f>VLOOKUP(A19,'Cotización materiales'!$C$3:$K$57,9,FALSE)</f>
        <v>136.66666666666666</v>
      </c>
      <c r="G19" s="73">
        <f ca="1">VLOOKUP(A19,P103N3!$A$4:$C$13,3,FALSE)</f>
        <v>1</v>
      </c>
      <c r="H19" s="6">
        <f t="shared" ca="1" si="0"/>
        <v>136.66666666666666</v>
      </c>
      <c r="I19" s="79"/>
    </row>
    <row r="20" spans="1:9">
      <c r="A20" s="183">
        <v>2434</v>
      </c>
      <c r="B20" s="426" t="str">
        <f>VLOOKUP(A20,'Cotización materiales'!$C$3:$K$57,2,FALSE)</f>
        <v>ARANDELA DE PRESIÓN DE Ø= 26 MM PARA PERNO Ø= 16 MM (5/8")</v>
      </c>
      <c r="C20" s="432"/>
      <c r="D20" s="427"/>
      <c r="E20" s="4" t="s">
        <v>14</v>
      </c>
      <c r="F20" s="170">
        <f>VLOOKUP(A20,'Cotización materiales'!$C$3:$K$57,9,FALSE)</f>
        <v>244.97333333333336</v>
      </c>
      <c r="G20" s="73">
        <f ca="1">VLOOKUP(A20,P103N3!$A$4:$C$13,3,FALSE)</f>
        <v>1</v>
      </c>
      <c r="H20" s="6">
        <f t="shared" ca="1" si="0"/>
        <v>244.97333333333336</v>
      </c>
      <c r="I20" s="79"/>
    </row>
    <row r="21" spans="1:9">
      <c r="A21" s="152"/>
      <c r="B21" s="436"/>
      <c r="C21" s="437"/>
      <c r="D21" s="438"/>
      <c r="E21" s="5"/>
      <c r="F21" s="170"/>
      <c r="G21" s="73"/>
      <c r="H21" s="6">
        <f t="shared" si="0"/>
        <v>0</v>
      </c>
      <c r="I21" s="79"/>
    </row>
    <row r="22" spans="1:9" ht="15.75">
      <c r="A22" s="37" t="s">
        <v>389</v>
      </c>
      <c r="B22" s="9"/>
      <c r="C22" s="38"/>
      <c r="D22" s="38"/>
      <c r="E22" s="38"/>
      <c r="F22" s="9"/>
      <c r="G22" s="9"/>
      <c r="H22" s="87">
        <f ca="1">SUM(H11:H21)</f>
        <v>425060.34</v>
      </c>
      <c r="I22" s="79"/>
    </row>
    <row r="23" spans="1:9">
      <c r="A23" s="8"/>
      <c r="B23" s="9"/>
      <c r="C23" s="9"/>
      <c r="D23" s="9"/>
      <c r="E23" s="9"/>
      <c r="F23" s="9"/>
      <c r="G23" s="9"/>
      <c r="H23" s="10"/>
      <c r="I23" s="79"/>
    </row>
    <row r="24" spans="1:9" ht="15.75">
      <c r="A24" s="428" t="s">
        <v>6</v>
      </c>
      <c r="B24" s="429"/>
      <c r="C24" s="9"/>
      <c r="D24" s="9"/>
      <c r="E24" s="9"/>
      <c r="F24" s="9"/>
      <c r="G24" s="9"/>
      <c r="H24" s="10"/>
      <c r="I24" s="79"/>
    </row>
    <row r="25" spans="1:9" ht="15.75">
      <c r="A25" s="40" t="s">
        <v>385</v>
      </c>
      <c r="B25" s="430" t="s">
        <v>386</v>
      </c>
      <c r="C25" s="431"/>
      <c r="D25" s="32" t="s">
        <v>86</v>
      </c>
      <c r="E25" s="32" t="s">
        <v>390</v>
      </c>
      <c r="F25" s="32" t="s">
        <v>391</v>
      </c>
      <c r="G25" s="32" t="s">
        <v>392</v>
      </c>
      <c r="H25" s="33" t="s">
        <v>393</v>
      </c>
      <c r="I25" s="79"/>
    </row>
    <row r="26" spans="1:9" ht="15.75">
      <c r="A26" s="152"/>
      <c r="B26" s="451" t="s">
        <v>396</v>
      </c>
      <c r="C26" s="452"/>
      <c r="D26" s="73">
        <v>0</v>
      </c>
      <c r="E26" s="4" t="s">
        <v>397</v>
      </c>
      <c r="F26" s="170">
        <f>'1.1'!F21</f>
        <v>491355.26262931031</v>
      </c>
      <c r="G26" s="75">
        <v>10</v>
      </c>
      <c r="H26" s="6">
        <f>(D26*F26)/G26</f>
        <v>0</v>
      </c>
      <c r="I26" s="81"/>
    </row>
    <row r="27" spans="1:9" ht="15.75">
      <c r="A27" s="152"/>
      <c r="B27" s="451" t="s">
        <v>398</v>
      </c>
      <c r="C27" s="452"/>
      <c r="D27" s="73">
        <v>0</v>
      </c>
      <c r="E27" s="4" t="s">
        <v>397</v>
      </c>
      <c r="F27" s="170">
        <f>'1.1'!F22</f>
        <v>491355.26262931031</v>
      </c>
      <c r="G27" s="75">
        <v>10</v>
      </c>
      <c r="H27" s="6">
        <f t="shared" ref="H27:H38" si="1">(D27*F27)/G27</f>
        <v>0</v>
      </c>
      <c r="I27" s="81"/>
    </row>
    <row r="28" spans="1:9" ht="15.75">
      <c r="A28" s="152"/>
      <c r="B28" s="451" t="s">
        <v>399</v>
      </c>
      <c r="C28" s="452"/>
      <c r="D28" s="73">
        <v>0</v>
      </c>
      <c r="E28" s="4" t="s">
        <v>397</v>
      </c>
      <c r="F28" s="170">
        <f>'1.1'!F23</f>
        <v>316219.23517241376</v>
      </c>
      <c r="G28" s="75">
        <v>5</v>
      </c>
      <c r="H28" s="6">
        <f t="shared" si="1"/>
        <v>0</v>
      </c>
      <c r="I28" s="81"/>
    </row>
    <row r="29" spans="1:9">
      <c r="A29" s="152"/>
      <c r="B29" s="153" t="s">
        <v>400</v>
      </c>
      <c r="C29" s="153"/>
      <c r="D29" s="73">
        <v>0</v>
      </c>
      <c r="E29" s="4" t="s">
        <v>397</v>
      </c>
      <c r="F29" s="170">
        <f>'1.1'!F24</f>
        <v>301624.55599137931</v>
      </c>
      <c r="G29" s="75">
        <v>10</v>
      </c>
      <c r="H29" s="6">
        <f t="shared" si="1"/>
        <v>0</v>
      </c>
      <c r="I29" s="81"/>
    </row>
    <row r="30" spans="1:9" ht="15.75">
      <c r="A30" s="152"/>
      <c r="B30" s="451" t="s">
        <v>401</v>
      </c>
      <c r="C30" s="452"/>
      <c r="D30" s="73">
        <v>0</v>
      </c>
      <c r="E30" s="4" t="s">
        <v>397</v>
      </c>
      <c r="F30" s="170">
        <f>'1.1'!F25</f>
        <v>257840.51844827583</v>
      </c>
      <c r="G30" s="75">
        <v>10</v>
      </c>
      <c r="H30" s="6">
        <f t="shared" si="1"/>
        <v>0</v>
      </c>
      <c r="I30" s="81"/>
    </row>
    <row r="31" spans="1:9">
      <c r="A31" s="152"/>
      <c r="B31" s="153" t="s">
        <v>402</v>
      </c>
      <c r="C31" s="153"/>
      <c r="D31" s="73">
        <v>0</v>
      </c>
      <c r="E31" s="4" t="s">
        <v>397</v>
      </c>
      <c r="F31" s="170">
        <f>'1.1'!F26</f>
        <v>199461.84262931033</v>
      </c>
      <c r="G31" s="75">
        <v>10</v>
      </c>
      <c r="H31" s="6">
        <f t="shared" si="1"/>
        <v>0</v>
      </c>
      <c r="I31" s="81"/>
    </row>
    <row r="32" spans="1:9">
      <c r="A32" s="152"/>
      <c r="B32" s="153" t="s">
        <v>403</v>
      </c>
      <c r="C32" s="153"/>
      <c r="D32" s="73">
        <v>0</v>
      </c>
      <c r="E32" s="4" t="s">
        <v>397</v>
      </c>
      <c r="F32" s="170">
        <f>'1.1'!F27</f>
        <v>81158.643620689661</v>
      </c>
      <c r="G32" s="75">
        <v>10</v>
      </c>
      <c r="H32" s="6">
        <f t="shared" si="1"/>
        <v>0</v>
      </c>
      <c r="I32" s="81"/>
    </row>
    <row r="33" spans="1:9" ht="15.75">
      <c r="A33" s="152"/>
      <c r="B33" s="451" t="s">
        <v>404</v>
      </c>
      <c r="C33" s="452"/>
      <c r="D33" s="73">
        <v>0</v>
      </c>
      <c r="E33" s="4" t="s">
        <v>397</v>
      </c>
      <c r="F33" s="170">
        <f>'1.1'!F28</f>
        <v>184867.16344827582</v>
      </c>
      <c r="G33" s="75">
        <v>10</v>
      </c>
      <c r="H33" s="6">
        <f t="shared" si="1"/>
        <v>0</v>
      </c>
      <c r="I33" s="81"/>
    </row>
    <row r="34" spans="1:9" ht="15.75">
      <c r="A34" s="152"/>
      <c r="B34" s="451" t="s">
        <v>405</v>
      </c>
      <c r="C34" s="452"/>
      <c r="D34" s="73">
        <v>0</v>
      </c>
      <c r="E34" s="4" t="s">
        <v>397</v>
      </c>
      <c r="F34" s="170">
        <f>'1.1'!F29</f>
        <v>117645.32112068964</v>
      </c>
      <c r="G34" s="75">
        <v>13</v>
      </c>
      <c r="H34" s="6">
        <f t="shared" si="1"/>
        <v>0</v>
      </c>
      <c r="I34" s="81"/>
    </row>
    <row r="35" spans="1:9" ht="15.75">
      <c r="A35" s="152"/>
      <c r="B35" s="451" t="s">
        <v>406</v>
      </c>
      <c r="C35" s="452"/>
      <c r="D35" s="73">
        <v>0</v>
      </c>
      <c r="E35" s="4" t="s">
        <v>397</v>
      </c>
      <c r="F35" s="170">
        <f>'1.1'!F30</f>
        <v>184867.16344827582</v>
      </c>
      <c r="G35" s="75">
        <v>13</v>
      </c>
      <c r="H35" s="6">
        <f t="shared" si="1"/>
        <v>0</v>
      </c>
      <c r="I35" s="81"/>
    </row>
    <row r="36" spans="1:9" ht="15.75">
      <c r="A36" s="152"/>
      <c r="B36" s="451" t="s">
        <v>407</v>
      </c>
      <c r="C36" s="452"/>
      <c r="D36" s="73">
        <v>0</v>
      </c>
      <c r="E36" s="4" t="s">
        <v>397</v>
      </c>
      <c r="F36" s="170">
        <f>'1.1'!F31</f>
        <v>103050.68284482758</v>
      </c>
      <c r="G36" s="75">
        <v>10</v>
      </c>
      <c r="H36" s="6">
        <f t="shared" si="1"/>
        <v>0</v>
      </c>
      <c r="I36" s="81"/>
    </row>
    <row r="37" spans="1:9">
      <c r="A37" s="152"/>
      <c r="B37" s="153" t="s">
        <v>408</v>
      </c>
      <c r="C37" s="153"/>
      <c r="D37" s="73">
        <v>0</v>
      </c>
      <c r="E37" s="4" t="s">
        <v>397</v>
      </c>
      <c r="F37" s="170">
        <f>'1.1'!F32</f>
        <v>177569.84431034481</v>
      </c>
      <c r="G37" s="75">
        <v>13</v>
      </c>
      <c r="H37" s="6">
        <f t="shared" si="1"/>
        <v>0</v>
      </c>
      <c r="I37" s="81"/>
    </row>
    <row r="38" spans="1:9" ht="15.75">
      <c r="A38" s="152"/>
      <c r="B38" s="453" t="s">
        <v>409</v>
      </c>
      <c r="C38" s="454"/>
      <c r="D38" s="74">
        <v>0</v>
      </c>
      <c r="E38" s="43" t="s">
        <v>397</v>
      </c>
      <c r="F38" s="170">
        <f>'1.1'!F33</f>
        <v>117646.13922413792</v>
      </c>
      <c r="G38" s="76">
        <v>10</v>
      </c>
      <c r="H38" s="6">
        <f t="shared" si="1"/>
        <v>0</v>
      </c>
      <c r="I38" s="81"/>
    </row>
    <row r="39" spans="1:9" ht="15.75">
      <c r="A39" s="45" t="s">
        <v>410</v>
      </c>
      <c r="B39" s="9"/>
      <c r="C39" s="9"/>
      <c r="D39" s="9"/>
      <c r="E39" s="9"/>
      <c r="F39" s="9"/>
      <c r="G39" s="9"/>
      <c r="H39" s="87">
        <f>SUM(H26:H38)</f>
        <v>0</v>
      </c>
      <c r="I39" s="79"/>
    </row>
    <row r="40" spans="1:9">
      <c r="A40" s="8"/>
      <c r="B40" s="9"/>
      <c r="C40" s="9"/>
      <c r="D40" s="9"/>
      <c r="E40" s="9"/>
      <c r="F40" s="9"/>
      <c r="G40" s="9"/>
      <c r="H40" s="10"/>
      <c r="I40" s="79"/>
    </row>
    <row r="41" spans="1:9" ht="15.75">
      <c r="A41" s="428" t="s">
        <v>7</v>
      </c>
      <c r="B41" s="429"/>
      <c r="C41" s="9"/>
      <c r="D41" s="9"/>
      <c r="E41" s="9"/>
      <c r="F41" s="9"/>
      <c r="G41" s="9"/>
      <c r="H41" s="10"/>
      <c r="I41" s="79"/>
    </row>
    <row r="42" spans="1:9" ht="15.75">
      <c r="A42" s="40" t="s">
        <v>385</v>
      </c>
      <c r="B42" s="430" t="s">
        <v>386</v>
      </c>
      <c r="C42" s="431"/>
      <c r="D42" s="32" t="s">
        <v>86</v>
      </c>
      <c r="E42" s="32" t="s">
        <v>390</v>
      </c>
      <c r="F42" s="32" t="s">
        <v>411</v>
      </c>
      <c r="G42" s="32" t="s">
        <v>393</v>
      </c>
      <c r="H42" s="33" t="s">
        <v>412</v>
      </c>
      <c r="I42" s="79"/>
    </row>
    <row r="43" spans="1:9" ht="15.75">
      <c r="A43" s="46">
        <v>1</v>
      </c>
      <c r="B43" s="481" t="s">
        <v>413</v>
      </c>
      <c r="C43" s="427"/>
      <c r="D43" s="73">
        <v>0</v>
      </c>
      <c r="E43" s="47" t="s">
        <v>397</v>
      </c>
      <c r="F43" s="73">
        <v>10</v>
      </c>
      <c r="G43" s="170">
        <v>69701.16508838383</v>
      </c>
      <c r="H43" s="6">
        <f>(D43*G43)/F43</f>
        <v>0</v>
      </c>
      <c r="I43" s="81"/>
    </row>
    <row r="44" spans="1:9" ht="15.75">
      <c r="A44" s="46">
        <v>2</v>
      </c>
      <c r="B44" s="422" t="s">
        <v>414</v>
      </c>
      <c r="C44" s="423"/>
      <c r="D44" s="73">
        <v>0</v>
      </c>
      <c r="E44" s="47" t="s">
        <v>397</v>
      </c>
      <c r="F44" s="73">
        <v>1</v>
      </c>
      <c r="G44" s="170">
        <v>2500000</v>
      </c>
      <c r="H44" s="6">
        <f t="shared" ref="H44:H55" si="2">(D44*G44)/F44</f>
        <v>0</v>
      </c>
      <c r="I44" s="81"/>
    </row>
    <row r="45" spans="1:9" ht="15.75">
      <c r="A45" s="46">
        <v>3</v>
      </c>
      <c r="B45" s="422" t="s">
        <v>415</v>
      </c>
      <c r="C45" s="423"/>
      <c r="D45" s="73">
        <v>0</v>
      </c>
      <c r="E45" s="47" t="s">
        <v>397</v>
      </c>
      <c r="F45" s="73">
        <v>10</v>
      </c>
      <c r="G45" s="170">
        <v>55509.259259259248</v>
      </c>
      <c r="H45" s="6">
        <f t="shared" si="2"/>
        <v>0</v>
      </c>
      <c r="I45" s="81"/>
    </row>
    <row r="46" spans="1:9" ht="15.75">
      <c r="A46" s="46">
        <v>4</v>
      </c>
      <c r="B46" s="422" t="s">
        <v>416</v>
      </c>
      <c r="C46" s="423"/>
      <c r="D46" s="73">
        <v>0</v>
      </c>
      <c r="E46" s="47" t="s">
        <v>397</v>
      </c>
      <c r="F46" s="73">
        <v>13</v>
      </c>
      <c r="G46" s="170">
        <v>1000000</v>
      </c>
      <c r="H46" s="6">
        <f t="shared" si="2"/>
        <v>0</v>
      </c>
      <c r="I46" s="81"/>
    </row>
    <row r="47" spans="1:9" ht="15.75">
      <c r="A47" s="46">
        <v>5</v>
      </c>
      <c r="B47" s="422" t="s">
        <v>417</v>
      </c>
      <c r="C47" s="423"/>
      <c r="D47" s="73">
        <v>0</v>
      </c>
      <c r="E47" s="47" t="s">
        <v>397</v>
      </c>
      <c r="F47" s="73">
        <v>10</v>
      </c>
      <c r="G47" s="170">
        <v>120000</v>
      </c>
      <c r="H47" s="6">
        <f t="shared" si="2"/>
        <v>0</v>
      </c>
      <c r="I47" s="81"/>
    </row>
    <row r="48" spans="1:9" ht="15.75">
      <c r="A48" s="46">
        <v>6</v>
      </c>
      <c r="B48" s="422" t="s">
        <v>418</v>
      </c>
      <c r="C48" s="423"/>
      <c r="D48" s="73">
        <v>0</v>
      </c>
      <c r="E48" s="47" t="s">
        <v>419</v>
      </c>
      <c r="F48" s="73">
        <v>10</v>
      </c>
      <c r="G48" s="170">
        <v>28500</v>
      </c>
      <c r="H48" s="6">
        <f t="shared" si="2"/>
        <v>0</v>
      </c>
      <c r="I48" s="81"/>
    </row>
    <row r="49" spans="1:9" ht="15.75">
      <c r="A49" s="46">
        <v>7</v>
      </c>
      <c r="B49" s="422" t="s">
        <v>420</v>
      </c>
      <c r="C49" s="423"/>
      <c r="D49" s="73">
        <v>0</v>
      </c>
      <c r="E49" s="47" t="s">
        <v>421</v>
      </c>
      <c r="F49" s="73">
        <v>1</v>
      </c>
      <c r="G49" s="170">
        <v>464100</v>
      </c>
      <c r="H49" s="6">
        <f t="shared" si="2"/>
        <v>0</v>
      </c>
      <c r="I49" s="81"/>
    </row>
    <row r="50" spans="1:9" ht="15.75">
      <c r="A50" s="46">
        <v>8</v>
      </c>
      <c r="B50" s="422" t="s">
        <v>422</v>
      </c>
      <c r="C50" s="423"/>
      <c r="D50" s="73">
        <v>0</v>
      </c>
      <c r="E50" s="47" t="s">
        <v>423</v>
      </c>
      <c r="F50" s="73">
        <v>1</v>
      </c>
      <c r="G50" s="170">
        <v>952380.95238095231</v>
      </c>
      <c r="H50" s="6">
        <f t="shared" si="2"/>
        <v>0</v>
      </c>
      <c r="I50" s="81"/>
    </row>
    <row r="51" spans="1:9" ht="15.75">
      <c r="A51" s="46">
        <v>9</v>
      </c>
      <c r="B51" s="422" t="s">
        <v>424</v>
      </c>
      <c r="C51" s="423"/>
      <c r="D51" s="73">
        <v>0</v>
      </c>
      <c r="E51" s="47" t="s">
        <v>423</v>
      </c>
      <c r="F51" s="73">
        <v>1</v>
      </c>
      <c r="G51" s="170">
        <v>2700000</v>
      </c>
      <c r="H51" s="6">
        <f t="shared" si="2"/>
        <v>0</v>
      </c>
      <c r="I51" s="81"/>
    </row>
    <row r="52" spans="1:9" ht="15.75">
      <c r="A52" s="46">
        <v>10</v>
      </c>
      <c r="B52" s="422" t="s">
        <v>425</v>
      </c>
      <c r="C52" s="423"/>
      <c r="D52" s="73">
        <v>0</v>
      </c>
      <c r="E52" s="47" t="s">
        <v>423</v>
      </c>
      <c r="F52" s="73">
        <v>2</v>
      </c>
      <c r="G52" s="170">
        <v>3800000</v>
      </c>
      <c r="H52" s="6">
        <f t="shared" si="2"/>
        <v>0</v>
      </c>
      <c r="I52" s="81"/>
    </row>
    <row r="53" spans="1:9" ht="15.75">
      <c r="A53" s="46">
        <v>11</v>
      </c>
      <c r="B53" s="422" t="s">
        <v>426</v>
      </c>
      <c r="C53" s="423"/>
      <c r="D53" s="73">
        <v>0</v>
      </c>
      <c r="E53" s="47" t="s">
        <v>423</v>
      </c>
      <c r="F53" s="73">
        <v>10</v>
      </c>
      <c r="G53" s="170">
        <v>3200000</v>
      </c>
      <c r="H53" s="6">
        <f t="shared" si="2"/>
        <v>0</v>
      </c>
      <c r="I53" s="81"/>
    </row>
    <row r="54" spans="1:9" ht="15.75">
      <c r="A54" s="46">
        <v>12</v>
      </c>
      <c r="B54" s="422" t="s">
        <v>427</v>
      </c>
      <c r="C54" s="423"/>
      <c r="D54" s="73">
        <v>0</v>
      </c>
      <c r="E54" s="47" t="s">
        <v>423</v>
      </c>
      <c r="F54" s="73">
        <v>2</v>
      </c>
      <c r="G54" s="170">
        <v>2600000</v>
      </c>
      <c r="H54" s="6">
        <f t="shared" si="2"/>
        <v>0</v>
      </c>
      <c r="I54" s="81"/>
    </row>
    <row r="55" spans="1:9" ht="15.75">
      <c r="A55" s="50">
        <v>13</v>
      </c>
      <c r="B55" s="424" t="s">
        <v>428</v>
      </c>
      <c r="C55" s="425"/>
      <c r="D55" s="73">
        <v>0</v>
      </c>
      <c r="E55" s="51" t="s">
        <v>397</v>
      </c>
      <c r="F55" s="73">
        <v>1</v>
      </c>
      <c r="G55" s="170">
        <v>4500000</v>
      </c>
      <c r="H55" s="6">
        <f t="shared" si="2"/>
        <v>0</v>
      </c>
      <c r="I55" s="81"/>
    </row>
    <row r="56" spans="1:9" ht="15.75">
      <c r="A56" s="53" t="s">
        <v>429</v>
      </c>
      <c r="B56" s="9"/>
      <c r="C56" s="38"/>
      <c r="D56" s="38"/>
      <c r="E56" s="38"/>
      <c r="F56" s="9"/>
      <c r="G56" s="9"/>
      <c r="H56" s="88">
        <f>SUM(H43:H55)</f>
        <v>0</v>
      </c>
      <c r="I56" s="81"/>
    </row>
    <row r="57" spans="1:9">
      <c r="A57" s="8"/>
      <c r="B57" s="9"/>
      <c r="C57" s="9"/>
      <c r="D57" s="54"/>
      <c r="E57" s="54"/>
      <c r="F57" s="54"/>
      <c r="G57" s="54"/>
      <c r="H57" s="10"/>
      <c r="I57" s="79"/>
    </row>
    <row r="58" spans="1:9" ht="15.75">
      <c r="A58" s="428" t="s">
        <v>8</v>
      </c>
      <c r="B58" s="429"/>
      <c r="C58" s="9"/>
      <c r="D58" s="54"/>
      <c r="E58" s="54"/>
      <c r="F58" s="54"/>
      <c r="G58" s="54"/>
      <c r="H58" s="10"/>
      <c r="I58" s="79"/>
    </row>
    <row r="59" spans="1:9" ht="15.75">
      <c r="A59" s="40" t="s">
        <v>385</v>
      </c>
      <c r="B59" s="430" t="s">
        <v>386</v>
      </c>
      <c r="C59" s="431"/>
      <c r="D59" s="55" t="s">
        <v>390</v>
      </c>
      <c r="E59" s="55" t="s">
        <v>86</v>
      </c>
      <c r="F59" s="55" t="s">
        <v>430</v>
      </c>
      <c r="G59" s="55" t="s">
        <v>431</v>
      </c>
      <c r="H59" s="33" t="s">
        <v>393</v>
      </c>
      <c r="I59" s="79"/>
    </row>
    <row r="60" spans="1:9" ht="15.75">
      <c r="A60" s="46">
        <v>1</v>
      </c>
      <c r="B60" s="422" t="s">
        <v>432</v>
      </c>
      <c r="C60" s="423"/>
      <c r="D60" s="56" t="s">
        <v>397</v>
      </c>
      <c r="E60" s="73">
        <v>1</v>
      </c>
      <c r="F60" s="170">
        <v>210000</v>
      </c>
      <c r="G60" s="73">
        <v>5</v>
      </c>
      <c r="H60" s="6">
        <f>(E60*F60)/G60</f>
        <v>42000</v>
      </c>
      <c r="I60" s="81"/>
    </row>
    <row r="61" spans="1:9" ht="15.75">
      <c r="A61" s="46">
        <v>2</v>
      </c>
      <c r="B61" s="46" t="s">
        <v>433</v>
      </c>
      <c r="C61" s="46"/>
      <c r="D61" s="57" t="s">
        <v>434</v>
      </c>
      <c r="E61" s="73">
        <v>0</v>
      </c>
      <c r="F61" s="170">
        <v>410150.85714285716</v>
      </c>
      <c r="G61" s="73">
        <v>100</v>
      </c>
      <c r="H61" s="6">
        <f t="shared" ref="H61:H62" si="3">(E61*F61)/G61</f>
        <v>0</v>
      </c>
      <c r="I61" s="81"/>
    </row>
    <row r="62" spans="1:9" ht="15.75">
      <c r="A62" s="50">
        <v>3</v>
      </c>
      <c r="B62" s="424" t="s">
        <v>435</v>
      </c>
      <c r="C62" s="425"/>
      <c r="D62" s="58" t="s">
        <v>434</v>
      </c>
      <c r="E62" s="73">
        <v>0</v>
      </c>
      <c r="F62" s="170">
        <v>500000</v>
      </c>
      <c r="G62" s="73">
        <v>10</v>
      </c>
      <c r="H62" s="6">
        <f t="shared" si="3"/>
        <v>0</v>
      </c>
      <c r="I62" s="81"/>
    </row>
    <row r="63" spans="1:9" ht="15.75">
      <c r="A63" s="45" t="s">
        <v>436</v>
      </c>
      <c r="B63" s="9"/>
      <c r="C63" s="38"/>
      <c r="D63" s="38"/>
      <c r="E63" s="38"/>
      <c r="F63" s="9"/>
      <c r="G63" s="9"/>
      <c r="H63" s="87">
        <f>SUM(H60:H62)</f>
        <v>42000</v>
      </c>
      <c r="I63" s="79"/>
    </row>
    <row r="64" spans="1:9">
      <c r="A64" s="59"/>
      <c r="B64" s="9"/>
      <c r="C64" s="9"/>
      <c r="D64" s="9"/>
      <c r="E64" s="38"/>
      <c r="F64" s="9"/>
      <c r="G64" s="9"/>
      <c r="H64" s="10"/>
      <c r="I64" s="79"/>
    </row>
    <row r="65" spans="1:9" ht="15.75">
      <c r="A65" s="428" t="s">
        <v>9</v>
      </c>
      <c r="B65" s="429"/>
      <c r="C65" s="60"/>
      <c r="D65" s="61"/>
      <c r="E65" s="62"/>
      <c r="F65" s="63"/>
      <c r="G65" s="64"/>
      <c r="H65" s="10"/>
      <c r="I65" s="79"/>
    </row>
    <row r="66" spans="1:9" ht="15.75">
      <c r="A66" s="40" t="s">
        <v>385</v>
      </c>
      <c r="B66" s="430" t="s">
        <v>386</v>
      </c>
      <c r="C66" s="431"/>
      <c r="D66" s="55" t="s">
        <v>86</v>
      </c>
      <c r="E66" s="55" t="s">
        <v>390</v>
      </c>
      <c r="F66" s="55" t="s">
        <v>431</v>
      </c>
      <c r="G66" s="55" t="s">
        <v>430</v>
      </c>
      <c r="H66" s="33" t="s">
        <v>393</v>
      </c>
      <c r="I66" s="79"/>
    </row>
    <row r="67" spans="1:9" ht="15.75">
      <c r="A67" s="46">
        <v>1</v>
      </c>
      <c r="B67" s="422" t="s">
        <v>437</v>
      </c>
      <c r="C67" s="423"/>
      <c r="D67" s="73">
        <v>0</v>
      </c>
      <c r="E67" s="47" t="s">
        <v>423</v>
      </c>
      <c r="F67" s="73">
        <v>10</v>
      </c>
      <c r="G67" s="170">
        <v>70000</v>
      </c>
      <c r="H67" s="6">
        <f>(D67*G67)/F67</f>
        <v>0</v>
      </c>
      <c r="I67" s="79"/>
    </row>
    <row r="68" spans="1:9" ht="15.75">
      <c r="A68" s="46">
        <v>2</v>
      </c>
      <c r="B68" s="422" t="s">
        <v>438</v>
      </c>
      <c r="C68" s="423"/>
      <c r="D68" s="73">
        <v>0</v>
      </c>
      <c r="E68" s="47" t="s">
        <v>423</v>
      </c>
      <c r="F68" s="73">
        <v>13</v>
      </c>
      <c r="G68" s="170">
        <v>45000</v>
      </c>
      <c r="H68" s="6">
        <f t="shared" ref="H68:H69" si="4">(D68*G68)/F68</f>
        <v>0</v>
      </c>
      <c r="I68" s="79"/>
    </row>
    <row r="69" spans="1:9" ht="15.75">
      <c r="A69" s="50">
        <v>3</v>
      </c>
      <c r="B69" s="424" t="s">
        <v>439</v>
      </c>
      <c r="C69" s="425"/>
      <c r="D69" s="73">
        <v>0</v>
      </c>
      <c r="E69" s="51" t="s">
        <v>423</v>
      </c>
      <c r="F69" s="73">
        <v>13</v>
      </c>
      <c r="G69" s="170">
        <v>20000</v>
      </c>
      <c r="H69" s="6">
        <f t="shared" si="4"/>
        <v>0</v>
      </c>
      <c r="I69" s="79"/>
    </row>
    <row r="70" spans="1:9" ht="15.75">
      <c r="A70" s="45" t="s">
        <v>440</v>
      </c>
      <c r="B70" s="9"/>
      <c r="C70" s="38"/>
      <c r="D70" s="54"/>
      <c r="E70" s="54"/>
      <c r="F70" s="54"/>
      <c r="G70" s="54"/>
      <c r="H70" s="6">
        <f>SUM(H67:H69)</f>
        <v>0</v>
      </c>
      <c r="I70" s="79"/>
    </row>
    <row r="71" spans="1:9">
      <c r="A71" s="59"/>
      <c r="B71" s="9"/>
      <c r="C71" s="9"/>
      <c r="D71" s="9"/>
      <c r="E71" s="65"/>
      <c r="F71" s="9"/>
      <c r="G71" s="9"/>
      <c r="H71" s="10"/>
      <c r="I71" s="79"/>
    </row>
    <row r="72" spans="1:9" ht="15.75">
      <c r="A72" s="66" t="s">
        <v>441</v>
      </c>
      <c r="B72" s="9"/>
      <c r="C72" s="9"/>
      <c r="D72" s="9"/>
      <c r="E72" s="9"/>
      <c r="F72" s="9"/>
      <c r="G72" s="9"/>
      <c r="H72" s="86">
        <f ca="1">H70+H63+H56+H39+H22</f>
        <v>467060.34</v>
      </c>
      <c r="I72" s="79"/>
    </row>
    <row r="73" spans="1:9">
      <c r="A73" s="8"/>
      <c r="B73" s="9"/>
      <c r="C73" s="9"/>
      <c r="D73" s="9"/>
      <c r="E73" s="9"/>
      <c r="F73" s="9"/>
      <c r="G73" s="9"/>
      <c r="H73" s="10"/>
      <c r="I73" s="79"/>
    </row>
    <row r="74" spans="1:9" ht="16.5" thickBot="1">
      <c r="A74" s="67" t="s">
        <v>442</v>
      </c>
      <c r="B74" s="25"/>
      <c r="C74" s="68">
        <v>0.05</v>
      </c>
      <c r="D74" s="25"/>
      <c r="E74" s="25"/>
      <c r="F74" s="25"/>
      <c r="G74" s="25"/>
      <c r="H74" s="69"/>
      <c r="I74" s="79"/>
    </row>
    <row r="75" spans="1:9" ht="16.5" thickTop="1">
      <c r="A75" s="70" t="s">
        <v>443</v>
      </c>
      <c r="B75" s="28"/>
      <c r="C75" s="71">
        <v>0.19</v>
      </c>
      <c r="D75" s="28"/>
      <c r="E75" s="28"/>
      <c r="F75" s="28"/>
      <c r="G75" s="28"/>
      <c r="H75" s="84"/>
      <c r="I75" s="79"/>
    </row>
    <row r="76" spans="1:9">
      <c r="A76" s="8"/>
      <c r="B76" s="9"/>
      <c r="C76" s="9"/>
      <c r="D76" s="9"/>
      <c r="E76" s="9"/>
      <c r="F76" s="9"/>
      <c r="G76" s="9"/>
      <c r="H76" s="10"/>
      <c r="I76" s="79"/>
    </row>
    <row r="77" spans="1:9" ht="15.75">
      <c r="A77" s="59" t="s">
        <v>444</v>
      </c>
      <c r="B77" s="9"/>
      <c r="C77" s="9"/>
      <c r="D77" s="9"/>
      <c r="E77" s="9"/>
      <c r="F77" s="9"/>
      <c r="G77" s="9"/>
      <c r="H77" s="39"/>
      <c r="I77" s="79"/>
    </row>
    <row r="78" spans="1:9" ht="15.75" thickBot="1">
      <c r="A78" s="24"/>
      <c r="B78" s="25"/>
      <c r="C78" s="25"/>
      <c r="D78" s="25"/>
      <c r="E78" s="25"/>
      <c r="F78" s="25"/>
      <c r="G78" s="25"/>
      <c r="H78" s="26"/>
      <c r="I78" s="79"/>
    </row>
    <row r="79" spans="1:9" ht="15.75" thickTop="1">
      <c r="A79" s="79"/>
      <c r="B79" s="79"/>
      <c r="C79" s="79"/>
      <c r="D79" s="79"/>
      <c r="E79" s="79"/>
      <c r="F79" s="79"/>
      <c r="G79" s="79"/>
      <c r="H79" s="79"/>
      <c r="I79" s="79"/>
    </row>
  </sheetData>
  <mergeCells count="50">
    <mergeCell ref="A1:H1"/>
    <mergeCell ref="A2:H2"/>
    <mergeCell ref="B6:G6"/>
    <mergeCell ref="B10:D10"/>
    <mergeCell ref="B11:D11"/>
    <mergeCell ref="B19:D19"/>
    <mergeCell ref="B20:D20"/>
    <mergeCell ref="B21:D21"/>
    <mergeCell ref="A24:B24"/>
    <mergeCell ref="B12:D12"/>
    <mergeCell ref="B13:D13"/>
    <mergeCell ref="B14:D14"/>
    <mergeCell ref="B15:D15"/>
    <mergeCell ref="B17:D17"/>
    <mergeCell ref="B18:D18"/>
    <mergeCell ref="B16:D16"/>
    <mergeCell ref="B25:C25"/>
    <mergeCell ref="B26:C26"/>
    <mergeCell ref="B27:C27"/>
    <mergeCell ref="B28:C28"/>
    <mergeCell ref="B30:C30"/>
    <mergeCell ref="B45:C45"/>
    <mergeCell ref="B33:C33"/>
    <mergeCell ref="B34:C34"/>
    <mergeCell ref="B35:C35"/>
    <mergeCell ref="B36:C36"/>
    <mergeCell ref="B38:C38"/>
    <mergeCell ref="A41:B41"/>
    <mergeCell ref="B42:C42"/>
    <mergeCell ref="B43:C43"/>
    <mergeCell ref="B44:C44"/>
    <mergeCell ref="B59:C59"/>
    <mergeCell ref="B46:C46"/>
    <mergeCell ref="B47:C47"/>
    <mergeCell ref="B48:C48"/>
    <mergeCell ref="B49:C49"/>
    <mergeCell ref="B50:C50"/>
    <mergeCell ref="B51:C51"/>
    <mergeCell ref="B52:C52"/>
    <mergeCell ref="B53:C53"/>
    <mergeCell ref="B54:C54"/>
    <mergeCell ref="B55:C55"/>
    <mergeCell ref="A58:B58"/>
    <mergeCell ref="B68:C68"/>
    <mergeCell ref="B69:C69"/>
    <mergeCell ref="B60:C60"/>
    <mergeCell ref="B62:C62"/>
    <mergeCell ref="A65:B65"/>
    <mergeCell ref="B66:C66"/>
    <mergeCell ref="B67:C67"/>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8" id="{D62DC4CA-62E4-46DF-8BAA-450A72B345CD}">
            <xm:f>'1.1'!H21&gt;0</xm:f>
            <x14:dxf>
              <font>
                <b/>
                <i/>
                <color rgb="FF253E66"/>
              </font>
              <fill>
                <patternFill>
                  <bgColor rgb="FF8ED2C9"/>
                </patternFill>
              </fill>
            </x14:dxf>
          </x14:cfRule>
          <xm:sqref>B26:B28 B44:B55 B60 B67:B69 B30 B33:B36 B38 B62</xm:sqref>
        </x14:conditionalFormatting>
        <x14:conditionalFormatting xmlns:xm="http://schemas.microsoft.com/office/excel/2006/main">
          <x14:cfRule type="expression" priority="10" id="{D1CADB52-1D9F-4679-B48D-D983845CBC05}">
            <xm:f>'1.1'!#REF!&gt;0</xm:f>
            <x14:dxf>
              <fill>
                <patternFill>
                  <bgColor rgb="FFFFFF99"/>
                </patternFill>
              </fill>
            </x14:dxf>
          </x14:cfRule>
          <xm:sqref>C26</xm:sqref>
        </x14:conditionalFormatting>
        <x14:conditionalFormatting xmlns:xm="http://schemas.microsoft.com/office/excel/2006/main">
          <x14:cfRule type="expression" priority="9" id="{5236B378-1D89-4DE0-9F07-76560D854119}">
            <xm:f>'1.1'!#REF!&gt;0</xm:f>
            <x14:dxf>
              <font>
                <b/>
                <i/>
                <color rgb="FF253E66"/>
              </font>
              <fill>
                <patternFill>
                  <bgColor rgb="FF8ED2C9"/>
                </patternFill>
              </fill>
            </x14:dxf>
          </x14:cfRule>
          <xm:sqref>C26:C28 C44:C55 C60 C67:C69 C30 C33:C36 C38 C62</xm:sqref>
        </x14:conditionalFormatting>
      </x14:conditionalFormattings>
    </ext>
  </extLs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7">
    <tabColor rgb="FF00B0F0"/>
  </sheetPr>
  <dimension ref="A1:I80"/>
  <sheetViews>
    <sheetView zoomScaleNormal="100" workbookViewId="0">
      <selection activeCell="F22" sqref="F22"/>
    </sheetView>
  </sheetViews>
  <sheetFormatPr baseColWidth="10" defaultColWidth="11.42578125" defaultRowHeight="15"/>
  <cols>
    <col min="1" max="1" width="20.5703125" customWidth="1"/>
    <col min="2" max="2" width="117.140625" customWidth="1"/>
    <col min="3" max="3" width="16.140625" customWidth="1"/>
    <col min="4" max="4" width="11.140625" bestFit="1" customWidth="1"/>
    <col min="5" max="5" width="17.28515625" bestFit="1" customWidth="1"/>
    <col min="6" max="6" width="18.42578125" customWidth="1"/>
    <col min="7" max="7" width="23.7109375" customWidth="1"/>
    <col min="8" max="8" width="22.85546875" customWidth="1"/>
    <col min="9" max="9" width="16" bestFit="1" customWidth="1"/>
  </cols>
  <sheetData>
    <row r="1" spans="1:9" ht="16.5" thickTop="1">
      <c r="A1" s="441" t="s">
        <v>504</v>
      </c>
      <c r="B1" s="442"/>
      <c r="C1" s="442"/>
      <c r="D1" s="442"/>
      <c r="E1" s="442"/>
      <c r="F1" s="442"/>
      <c r="G1" s="442"/>
      <c r="H1" s="443"/>
      <c r="I1" s="79"/>
    </row>
    <row r="2" spans="1:9" ht="15.75">
      <c r="A2" s="444" t="s">
        <v>378</v>
      </c>
      <c r="B2" s="445"/>
      <c r="C2" s="445"/>
      <c r="D2" s="445"/>
      <c r="E2" s="445"/>
      <c r="F2" s="445"/>
      <c r="G2" s="445"/>
      <c r="H2" s="446"/>
      <c r="I2" s="79"/>
    </row>
    <row r="3" spans="1:9">
      <c r="A3" s="8"/>
      <c r="B3" s="9"/>
      <c r="C3" s="9"/>
      <c r="D3" s="9"/>
      <c r="E3" s="9"/>
      <c r="F3" s="9"/>
      <c r="G3" s="9"/>
      <c r="H3" s="10"/>
      <c r="I3" s="79"/>
    </row>
    <row r="4" spans="1:9" ht="15.75">
      <c r="A4" s="11" t="s">
        <v>379</v>
      </c>
      <c r="B4" s="12" t="s">
        <v>59</v>
      </c>
      <c r="C4" s="13"/>
      <c r="D4" s="14"/>
      <c r="E4" s="15" t="s">
        <v>380</v>
      </c>
      <c r="F4" s="16">
        <f>H73</f>
        <v>1785713.9400000002</v>
      </c>
      <c r="G4" s="13" t="s">
        <v>381</v>
      </c>
      <c r="H4" s="17" t="s">
        <v>382</v>
      </c>
      <c r="I4" s="79"/>
    </row>
    <row r="5" spans="1:9" ht="15.75">
      <c r="A5" s="18"/>
      <c r="B5" s="19"/>
      <c r="C5" s="13"/>
      <c r="D5" s="20"/>
      <c r="E5" s="15"/>
      <c r="F5" s="21"/>
      <c r="G5" s="13"/>
      <c r="H5" s="22"/>
      <c r="I5" s="79"/>
    </row>
    <row r="6" spans="1:9" ht="15.75">
      <c r="A6" s="18" t="s">
        <v>383</v>
      </c>
      <c r="B6" s="447" t="str">
        <f>A1</f>
        <v>SUMINISTRO DE MATERIALES PARA ESTRUCTURA 560 N2</v>
      </c>
      <c r="C6" s="447"/>
      <c r="D6" s="447"/>
      <c r="E6" s="447"/>
      <c r="F6" s="447"/>
      <c r="G6" s="448"/>
      <c r="H6" s="23" t="s">
        <v>384</v>
      </c>
      <c r="I6" s="79"/>
    </row>
    <row r="7" spans="1:9" ht="15.75" thickBot="1">
      <c r="A7" s="24"/>
      <c r="B7" s="25"/>
      <c r="C7" s="25"/>
      <c r="D7" s="25"/>
      <c r="E7" s="25"/>
      <c r="F7" s="25"/>
      <c r="G7" s="25"/>
      <c r="H7" s="26"/>
      <c r="I7" s="79"/>
    </row>
    <row r="8" spans="1:9" ht="15.75" thickTop="1">
      <c r="A8" s="27"/>
      <c r="B8" s="28"/>
      <c r="C8" s="28"/>
      <c r="D8" s="28"/>
      <c r="E8" s="28"/>
      <c r="F8" s="28"/>
      <c r="G8" s="28"/>
      <c r="H8" s="29"/>
      <c r="I8" s="79"/>
    </row>
    <row r="9" spans="1:9" ht="15.75">
      <c r="A9" s="30" t="s">
        <v>5</v>
      </c>
      <c r="B9" s="9"/>
      <c r="C9" s="9"/>
      <c r="D9" s="9"/>
      <c r="E9" s="9"/>
      <c r="F9" s="9"/>
      <c r="G9" s="9"/>
      <c r="H9" s="10"/>
      <c r="I9" s="79"/>
    </row>
    <row r="10" spans="1:9" ht="15.75">
      <c r="A10" s="31" t="s">
        <v>385</v>
      </c>
      <c r="B10" s="449" t="s">
        <v>386</v>
      </c>
      <c r="C10" s="450"/>
      <c r="D10" s="431"/>
      <c r="E10" s="32" t="s">
        <v>85</v>
      </c>
      <c r="F10" s="32" t="s">
        <v>387</v>
      </c>
      <c r="G10" s="32" t="s">
        <v>86</v>
      </c>
      <c r="H10" s="33" t="s">
        <v>388</v>
      </c>
      <c r="I10" s="80"/>
    </row>
    <row r="11" spans="1:9">
      <c r="A11" s="184">
        <v>268</v>
      </c>
      <c r="B11" s="426" t="str">
        <f>VLOOKUP(A11,'560N2'!$A$4:$C$15,2,FALSE)</f>
        <v>CRUCETA METÁLICA DE ÁNGULO GALVANIZADO DE 2 M DE LONGITUD. CALIBRE (64*64*5) MM</v>
      </c>
      <c r="C11" s="432"/>
      <c r="D11" s="427"/>
      <c r="E11" s="4" t="s">
        <v>14</v>
      </c>
      <c r="F11" s="170">
        <f>VLOOKUP(A11,'Cotización materiales'!$C$3:$K$57,9,FALSE)</f>
        <v>120655.54333333333</v>
      </c>
      <c r="G11" s="75">
        <f>VLOOKUP(A11,'560N2'!$A$4:$C$15,3,FALSE)</f>
        <v>2</v>
      </c>
      <c r="H11" s="6">
        <f>F11*G11</f>
        <v>241311.08666666667</v>
      </c>
      <c r="I11" s="79"/>
    </row>
    <row r="12" spans="1:9">
      <c r="A12" s="184">
        <v>333</v>
      </c>
      <c r="B12" s="426" t="str">
        <f>VLOOKUP(A12,'560N2'!$A$4:$C$15,2,FALSE)</f>
        <v xml:space="preserve">DIAGONAL RECTA EN ÁNGULO PARA CRUCETA METÁLICA DE (38*38*5)MM - LONGITUD 680MM </v>
      </c>
      <c r="C12" s="432"/>
      <c r="D12" s="427"/>
      <c r="E12" s="4" t="s">
        <v>14</v>
      </c>
      <c r="F12" s="170">
        <f>VLOOKUP(A12,'Cotización materiales'!$C$3:$K$57,9,FALSE)</f>
        <v>18549.826666666664</v>
      </c>
      <c r="G12" s="75">
        <f>VLOOKUP(A12,'560N2'!$A$4:$C$15,3,FALSE)</f>
        <v>4</v>
      </c>
      <c r="H12" s="6">
        <f t="shared" ref="H12:H22" si="0">F12*G12</f>
        <v>74199.306666666656</v>
      </c>
      <c r="I12" s="79"/>
    </row>
    <row r="13" spans="1:9">
      <c r="A13" s="184">
        <v>511</v>
      </c>
      <c r="B13" s="426" t="str">
        <f>VLOOKUP(A13,'560N2'!$A$4:$C$15,2,FALSE)</f>
        <v>ESPIGO DE ACERO GALVANIZADO ALTURA 150 MM DIAMETRO 19 MM PARA CRUCETA METÁLICA</v>
      </c>
      <c r="C13" s="432"/>
      <c r="D13" s="427"/>
      <c r="E13" s="4" t="s">
        <v>14</v>
      </c>
      <c r="F13" s="170">
        <f>VLOOKUP(A13,'Cotización materiales'!$C$3:$K$57,9,FALSE)</f>
        <v>12502</v>
      </c>
      <c r="G13" s="75">
        <f>VLOOKUP(A13,'560N2'!$A$4:$C$15,3,FALSE)</f>
        <v>1</v>
      </c>
      <c r="H13" s="6">
        <f t="shared" si="0"/>
        <v>12502</v>
      </c>
      <c r="I13" s="79"/>
    </row>
    <row r="14" spans="1:9">
      <c r="A14" s="184">
        <v>601</v>
      </c>
      <c r="B14" s="426" t="str">
        <f>VLOOKUP(A14,'560N2'!$A$4:$C$15,2,FALSE)</f>
        <v>AISLADOR TIPO DISCO DE HORQUILLA. DIAMETRO 152 MM 13,2 KV ANSI 52-1</v>
      </c>
      <c r="C14" s="432"/>
      <c r="D14" s="427"/>
      <c r="E14" s="4" t="s">
        <v>14</v>
      </c>
      <c r="F14" s="170">
        <f>VLOOKUP(A14,'Cotización materiales'!$C$3:$K$57,9,FALSE)</f>
        <v>82968.233333333337</v>
      </c>
      <c r="G14" s="75">
        <f>VLOOKUP(A14,'560N2'!$A$4:$C$15,3,FALSE)</f>
        <v>12</v>
      </c>
      <c r="H14" s="6">
        <f t="shared" si="0"/>
        <v>995618.8</v>
      </c>
      <c r="I14" s="79"/>
    </row>
    <row r="15" spans="1:9">
      <c r="A15" s="184">
        <v>611</v>
      </c>
      <c r="B15" s="426" t="str">
        <f>VLOOKUP(A15,'560N2'!$A$4:$C$15,2,FALSE)</f>
        <v>AISLADOR TIPO ESPIGO ROSCA 25,4MM 15kV ANSI 55-5</v>
      </c>
      <c r="C15" s="432"/>
      <c r="D15" s="427"/>
      <c r="E15" s="4" t="s">
        <v>14</v>
      </c>
      <c r="F15" s="170">
        <f>VLOOKUP(A15,'Cotización materiales'!$C$3:$K$57,9,FALSE)</f>
        <v>60475.646666666667</v>
      </c>
      <c r="G15" s="75">
        <f>VLOOKUP(A15,'560N2'!$A$4:$C$15,3,FALSE)</f>
        <v>1</v>
      </c>
      <c r="H15" s="6">
        <f t="shared" si="0"/>
        <v>60475.646666666667</v>
      </c>
      <c r="I15" s="79"/>
    </row>
    <row r="16" spans="1:9">
      <c r="A16" s="184">
        <v>711</v>
      </c>
      <c r="B16" s="426" t="str">
        <f>VLOOKUP(A16,'560N2'!$A$4:$C$15,2,FALSE)</f>
        <v>GRAPA TERMINAL O DE RETENCIÓN EN ACERO GALVANIZADO. CONDUCTORES AWG-MCM 6 - 2/0. 6000 KGF.</v>
      </c>
      <c r="C16" s="432"/>
      <c r="D16" s="427"/>
      <c r="E16" s="4" t="s">
        <v>14</v>
      </c>
      <c r="F16" s="170">
        <f>VLOOKUP(A16,'Cotización materiales'!$C$3:$K$57,9,FALSE)</f>
        <v>35870.29</v>
      </c>
      <c r="G16" s="75">
        <f>VLOOKUP(A16,'560N2'!$A$4:$C$15,3,FALSE)</f>
        <v>6</v>
      </c>
      <c r="H16" s="6">
        <f t="shared" si="0"/>
        <v>215221.74</v>
      </c>
      <c r="I16" s="79"/>
    </row>
    <row r="17" spans="1:9">
      <c r="A17" s="184">
        <v>1021</v>
      </c>
      <c r="B17" s="426" t="str">
        <f>VLOOKUP(A17,'560N2'!$A$4:$C$15,2,FALSE)</f>
        <v>CONECTOR DE RANURAS PARALELAS DE UN PERNO. DIMENSIONES 35*45*45 MM</v>
      </c>
      <c r="C17" s="432"/>
      <c r="D17" s="427"/>
      <c r="E17" s="4" t="s">
        <v>14</v>
      </c>
      <c r="F17" s="170">
        <f>VLOOKUP(A17,'Cotización materiales'!$C$3:$K$57,9,FALSE)</f>
        <v>3943.3366666666666</v>
      </c>
      <c r="G17" s="75">
        <f>VLOOKUP(A17,'560N2'!$A$4:$C$15,3,FALSE)</f>
        <v>6</v>
      </c>
      <c r="H17" s="6">
        <f t="shared" si="0"/>
        <v>23660.02</v>
      </c>
      <c r="I17" s="79"/>
    </row>
    <row r="18" spans="1:9">
      <c r="A18" s="184">
        <v>2014</v>
      </c>
      <c r="B18" s="426" t="str">
        <f>VLOOKUP(A18,'560N2'!$A$4:$C$15,2,FALSE)</f>
        <v>PERNO DE MÁQUINA DE HIERRO GALVANIZADO CON CABEZA Y TUERCA CUADRADA. DIAMETRO 13 MM. LARGO 51 MM.</v>
      </c>
      <c r="C18" s="432"/>
      <c r="D18" s="427"/>
      <c r="E18" s="4" t="s">
        <v>14</v>
      </c>
      <c r="F18" s="170">
        <f>VLOOKUP(A18,'Cotización materiales'!$C$3:$K$57,9,FALSE)</f>
        <v>1403.6666666666667</v>
      </c>
      <c r="G18" s="75">
        <f>VLOOKUP(A18,'560N2'!$A$4:$C$15,3,FALSE)</f>
        <v>4</v>
      </c>
      <c r="H18" s="6">
        <f t="shared" si="0"/>
        <v>5614.666666666667</v>
      </c>
      <c r="I18" s="79"/>
    </row>
    <row r="19" spans="1:9">
      <c r="A19" s="184">
        <v>2102</v>
      </c>
      <c r="B19" s="426" t="str">
        <f>VLOOKUP(A19,'560N2'!$A$4:$C$15,2,FALSE)</f>
        <v>ESPÁRRAGO DE HIERRO GALVANIZADO ROSCADO EN TODA SU LONGITUD, 4 TUERCAS. DIAMETRO 16 MM LONGITUD 305 MM</v>
      </c>
      <c r="C19" s="432"/>
      <c r="D19" s="427"/>
      <c r="E19" s="4" t="s">
        <v>14</v>
      </c>
      <c r="F19" s="170">
        <f>VLOOKUP(A19,'Cotización materiales'!$C$3:$K$57,9,FALSE)</f>
        <v>8180.7933333333322</v>
      </c>
      <c r="G19" s="75">
        <f>VLOOKUP(A19,'560N2'!$A$4:$C$15,3,FALSE)</f>
        <v>3</v>
      </c>
      <c r="H19" s="6">
        <f t="shared" si="0"/>
        <v>24542.379999999997</v>
      </c>
      <c r="I19" s="79"/>
    </row>
    <row r="20" spans="1:9">
      <c r="A20" s="184">
        <v>2433</v>
      </c>
      <c r="B20" s="426" t="str">
        <f>VLOOKUP(A20,'560N2'!$A$4:$C$15,2,FALSE)</f>
        <v>ARANDELA DE PRESIÓN DE Ø= 26 MM PARA PERNO Ø= 13 MM (1/2")</v>
      </c>
      <c r="C20" s="432"/>
      <c r="D20" s="427"/>
      <c r="E20" s="4" t="s">
        <v>14</v>
      </c>
      <c r="F20" s="170">
        <f>VLOOKUP(A20,'Cotización materiales'!$C$3:$K$57,9,FALSE)</f>
        <v>136.66666666666666</v>
      </c>
      <c r="G20" s="75">
        <f>VLOOKUP(A20,'560N2'!$A$4:$C$15,3,FALSE)</f>
        <v>4</v>
      </c>
      <c r="H20" s="6">
        <f t="shared" si="0"/>
        <v>546.66666666666663</v>
      </c>
      <c r="I20" s="79"/>
    </row>
    <row r="21" spans="1:9">
      <c r="A21" s="184">
        <v>2434</v>
      </c>
      <c r="B21" s="426" t="str">
        <f>VLOOKUP(A21,'560N2'!$A$4:$C$15,2,FALSE)</f>
        <v>ARANDELA DE PRESIÓN DE Ø= 26 MM PARA PERNO Ø= 16 MM (5/8")</v>
      </c>
      <c r="C21" s="432"/>
      <c r="D21" s="427"/>
      <c r="E21" s="4" t="s">
        <v>14</v>
      </c>
      <c r="F21" s="170">
        <f>VLOOKUP(A21,'Cotización materiales'!$C$3:$K$57,9,FALSE)</f>
        <v>244.97333333333336</v>
      </c>
      <c r="G21" s="75">
        <f>VLOOKUP(A21,'560N2'!$A$4:$C$15,3,FALSE)</f>
        <v>14</v>
      </c>
      <c r="H21" s="6">
        <f t="shared" si="0"/>
        <v>3429.626666666667</v>
      </c>
      <c r="I21" s="79"/>
    </row>
    <row r="22" spans="1:9">
      <c r="A22" s="184">
        <v>2512</v>
      </c>
      <c r="B22" s="426" t="str">
        <f>VLOOKUP(A22,'560N2'!$A$4:$C$15,2,FALSE)</f>
        <v>TUERCA DE OJO ALARGADO PARA PERNO 16 MM</v>
      </c>
      <c r="C22" s="432"/>
      <c r="D22" s="427"/>
      <c r="E22" s="4" t="s">
        <v>14</v>
      </c>
      <c r="F22" s="170">
        <f>VLOOKUP(A22,'Cotización materiales'!$C$3:$K$57,9,FALSE)</f>
        <v>14432</v>
      </c>
      <c r="G22" s="75">
        <f>VLOOKUP(A22,'560N2'!$A$4:$C$15,3,FALSE)</f>
        <v>6</v>
      </c>
      <c r="H22" s="6">
        <f t="shared" si="0"/>
        <v>86592</v>
      </c>
      <c r="I22" s="79"/>
    </row>
    <row r="23" spans="1:9" ht="15.75">
      <c r="A23" s="37" t="s">
        <v>389</v>
      </c>
      <c r="B23" s="9"/>
      <c r="C23" s="38"/>
      <c r="D23" s="38"/>
      <c r="E23" s="38"/>
      <c r="F23" s="9"/>
      <c r="G23" s="9"/>
      <c r="H23" s="87">
        <f>SUM(H11:H22)</f>
        <v>1743713.9400000002</v>
      </c>
      <c r="I23" s="79"/>
    </row>
    <row r="24" spans="1:9">
      <c r="A24" s="8"/>
      <c r="B24" s="9"/>
      <c r="C24" s="9"/>
      <c r="D24" s="9"/>
      <c r="E24" s="9"/>
      <c r="F24" s="9"/>
      <c r="G24" s="9"/>
      <c r="H24" s="10"/>
      <c r="I24" s="79"/>
    </row>
    <row r="25" spans="1:9" ht="15.75">
      <c r="A25" s="428" t="s">
        <v>6</v>
      </c>
      <c r="B25" s="429"/>
      <c r="C25" s="9"/>
      <c r="D25" s="9"/>
      <c r="E25" s="9"/>
      <c r="F25" s="9"/>
      <c r="G25" s="9"/>
      <c r="H25" s="10"/>
      <c r="I25" s="79"/>
    </row>
    <row r="26" spans="1:9" ht="15.75">
      <c r="A26" s="40" t="s">
        <v>385</v>
      </c>
      <c r="B26" s="430" t="s">
        <v>386</v>
      </c>
      <c r="C26" s="431"/>
      <c r="D26" s="32" t="s">
        <v>86</v>
      </c>
      <c r="E26" s="32" t="s">
        <v>390</v>
      </c>
      <c r="F26" s="32" t="s">
        <v>391</v>
      </c>
      <c r="G26" s="32" t="s">
        <v>392</v>
      </c>
      <c r="H26" s="33" t="s">
        <v>393</v>
      </c>
      <c r="I26" s="79"/>
    </row>
    <row r="27" spans="1:9">
      <c r="A27" s="152"/>
      <c r="B27" s="426" t="s">
        <v>396</v>
      </c>
      <c r="C27" s="427"/>
      <c r="D27" s="73">
        <v>0</v>
      </c>
      <c r="E27" s="4" t="s">
        <v>397</v>
      </c>
      <c r="F27" s="170">
        <f>'1.1'!F21</f>
        <v>491355.26262931031</v>
      </c>
      <c r="G27" s="75">
        <v>10</v>
      </c>
      <c r="H27" s="42">
        <f>(D27*F27)/G27</f>
        <v>0</v>
      </c>
      <c r="I27" s="81"/>
    </row>
    <row r="28" spans="1:9" ht="15.75">
      <c r="A28" s="152"/>
      <c r="B28" s="451" t="s">
        <v>398</v>
      </c>
      <c r="C28" s="452"/>
      <c r="D28" s="73">
        <v>0</v>
      </c>
      <c r="E28" s="4" t="s">
        <v>397</v>
      </c>
      <c r="F28" s="170">
        <f>'1.1'!F22</f>
        <v>491355.26262931031</v>
      </c>
      <c r="G28" s="75">
        <v>10</v>
      </c>
      <c r="H28" s="42">
        <f t="shared" ref="H28:H39" si="1">(D28*F28)/G28</f>
        <v>0</v>
      </c>
      <c r="I28" s="81"/>
    </row>
    <row r="29" spans="1:9" ht="15.75">
      <c r="A29" s="152"/>
      <c r="B29" s="451" t="s">
        <v>399</v>
      </c>
      <c r="C29" s="452"/>
      <c r="D29" s="73">
        <v>0</v>
      </c>
      <c r="E29" s="4" t="s">
        <v>397</v>
      </c>
      <c r="F29" s="170">
        <f>'1.1'!F23</f>
        <v>316219.23517241376</v>
      </c>
      <c r="G29" s="75">
        <v>5</v>
      </c>
      <c r="H29" s="42">
        <f t="shared" si="1"/>
        <v>0</v>
      </c>
      <c r="I29" s="81"/>
    </row>
    <row r="30" spans="1:9">
      <c r="A30" s="152"/>
      <c r="B30" s="426" t="s">
        <v>400</v>
      </c>
      <c r="C30" s="427"/>
      <c r="D30" s="73">
        <v>0</v>
      </c>
      <c r="E30" s="4" t="s">
        <v>397</v>
      </c>
      <c r="F30" s="170">
        <f>'1.1'!F24</f>
        <v>301624.55599137931</v>
      </c>
      <c r="G30" s="75">
        <v>10</v>
      </c>
      <c r="H30" s="42">
        <f t="shared" si="1"/>
        <v>0</v>
      </c>
      <c r="I30" s="81"/>
    </row>
    <row r="31" spans="1:9">
      <c r="A31" s="152"/>
      <c r="B31" s="426" t="s">
        <v>401</v>
      </c>
      <c r="C31" s="427"/>
      <c r="D31" s="73">
        <v>0</v>
      </c>
      <c r="E31" s="4" t="s">
        <v>397</v>
      </c>
      <c r="F31" s="170">
        <f>'1.1'!F25</f>
        <v>257840.51844827583</v>
      </c>
      <c r="G31" s="75">
        <v>10</v>
      </c>
      <c r="H31" s="42">
        <f t="shared" si="1"/>
        <v>0</v>
      </c>
      <c r="I31" s="81"/>
    </row>
    <row r="32" spans="1:9">
      <c r="A32" s="152"/>
      <c r="B32" s="426" t="s">
        <v>402</v>
      </c>
      <c r="C32" s="427"/>
      <c r="D32" s="73">
        <v>0</v>
      </c>
      <c r="E32" s="4" t="s">
        <v>397</v>
      </c>
      <c r="F32" s="170">
        <f>'1.1'!F26</f>
        <v>199461.84262931033</v>
      </c>
      <c r="G32" s="75">
        <v>10</v>
      </c>
      <c r="H32" s="42">
        <f t="shared" si="1"/>
        <v>0</v>
      </c>
      <c r="I32" s="81"/>
    </row>
    <row r="33" spans="1:9">
      <c r="A33" s="152"/>
      <c r="B33" s="426" t="s">
        <v>403</v>
      </c>
      <c r="C33" s="427"/>
      <c r="D33" s="73">
        <v>0</v>
      </c>
      <c r="E33" s="4" t="s">
        <v>397</v>
      </c>
      <c r="F33" s="170">
        <f>'1.1'!F27</f>
        <v>81158.643620689661</v>
      </c>
      <c r="G33" s="75">
        <v>10</v>
      </c>
      <c r="H33" s="42">
        <f t="shared" si="1"/>
        <v>0</v>
      </c>
      <c r="I33" s="81"/>
    </row>
    <row r="34" spans="1:9">
      <c r="A34" s="152"/>
      <c r="B34" s="426" t="s">
        <v>404</v>
      </c>
      <c r="C34" s="427"/>
      <c r="D34" s="73">
        <v>0</v>
      </c>
      <c r="E34" s="4" t="s">
        <v>397</v>
      </c>
      <c r="F34" s="170">
        <f>'1.1'!F28</f>
        <v>184867.16344827582</v>
      </c>
      <c r="G34" s="75">
        <v>10</v>
      </c>
      <c r="H34" s="42">
        <f t="shared" si="1"/>
        <v>0</v>
      </c>
      <c r="I34" s="81"/>
    </row>
    <row r="35" spans="1:9">
      <c r="A35" s="152"/>
      <c r="B35" s="426" t="s">
        <v>405</v>
      </c>
      <c r="C35" s="427"/>
      <c r="D35" s="73">
        <v>0</v>
      </c>
      <c r="E35" s="4" t="s">
        <v>397</v>
      </c>
      <c r="F35" s="170">
        <f>'1.1'!F29</f>
        <v>117645.32112068964</v>
      </c>
      <c r="G35" s="75">
        <v>13</v>
      </c>
      <c r="H35" s="42">
        <f t="shared" si="1"/>
        <v>0</v>
      </c>
      <c r="I35" s="81"/>
    </row>
    <row r="36" spans="1:9">
      <c r="A36" s="152"/>
      <c r="B36" s="426" t="s">
        <v>406</v>
      </c>
      <c r="C36" s="427"/>
      <c r="D36" s="73">
        <v>0</v>
      </c>
      <c r="E36" s="4" t="s">
        <v>397</v>
      </c>
      <c r="F36" s="170">
        <f>'1.1'!F30</f>
        <v>184867.16344827582</v>
      </c>
      <c r="G36" s="75">
        <v>13</v>
      </c>
      <c r="H36" s="42">
        <f t="shared" si="1"/>
        <v>0</v>
      </c>
      <c r="I36" s="81"/>
    </row>
    <row r="37" spans="1:9">
      <c r="A37" s="152"/>
      <c r="B37" s="426" t="s">
        <v>407</v>
      </c>
      <c r="C37" s="427"/>
      <c r="D37" s="73">
        <v>0</v>
      </c>
      <c r="E37" s="4" t="s">
        <v>397</v>
      </c>
      <c r="F37" s="170">
        <f>'1.1'!F31</f>
        <v>103050.68284482758</v>
      </c>
      <c r="G37" s="75">
        <v>10</v>
      </c>
      <c r="H37" s="42">
        <f t="shared" si="1"/>
        <v>0</v>
      </c>
      <c r="I37" s="81"/>
    </row>
    <row r="38" spans="1:9">
      <c r="A38" s="152"/>
      <c r="B38" s="426" t="s">
        <v>408</v>
      </c>
      <c r="C38" s="427"/>
      <c r="D38" s="73">
        <v>0</v>
      </c>
      <c r="E38" s="4" t="s">
        <v>397</v>
      </c>
      <c r="F38" s="170">
        <f>'1.1'!F32</f>
        <v>177569.84431034481</v>
      </c>
      <c r="G38" s="75">
        <v>13</v>
      </c>
      <c r="H38" s="42">
        <f t="shared" si="1"/>
        <v>0</v>
      </c>
      <c r="I38" s="81"/>
    </row>
    <row r="39" spans="1:9" ht="15.75">
      <c r="A39" s="152"/>
      <c r="B39" s="453" t="s">
        <v>409</v>
      </c>
      <c r="C39" s="454"/>
      <c r="D39" s="74">
        <v>0</v>
      </c>
      <c r="E39" s="43" t="s">
        <v>397</v>
      </c>
      <c r="F39" s="170">
        <f>'1.1'!F33</f>
        <v>117646.13922413792</v>
      </c>
      <c r="G39" s="76">
        <v>10</v>
      </c>
      <c r="H39" s="42">
        <f t="shared" si="1"/>
        <v>0</v>
      </c>
      <c r="I39" s="81"/>
    </row>
    <row r="40" spans="1:9" ht="15.75">
      <c r="A40" s="45" t="s">
        <v>410</v>
      </c>
      <c r="B40" s="9"/>
      <c r="C40" s="9"/>
      <c r="D40" s="9"/>
      <c r="E40" s="9"/>
      <c r="F40" s="9"/>
      <c r="G40" s="9"/>
      <c r="H40" s="87">
        <f>SUM(H27:H39)</f>
        <v>0</v>
      </c>
      <c r="I40" s="79"/>
    </row>
    <row r="41" spans="1:9">
      <c r="A41" s="8"/>
      <c r="B41" s="9"/>
      <c r="C41" s="9"/>
      <c r="D41" s="9"/>
      <c r="E41" s="9"/>
      <c r="F41" s="9"/>
      <c r="G41" s="9"/>
      <c r="H41" s="10"/>
      <c r="I41" s="79"/>
    </row>
    <row r="42" spans="1:9" ht="15.75">
      <c r="A42" s="428" t="s">
        <v>7</v>
      </c>
      <c r="B42" s="429"/>
      <c r="C42" s="9"/>
      <c r="D42" s="9"/>
      <c r="E42" s="9"/>
      <c r="F42" s="9"/>
      <c r="G42" s="9"/>
      <c r="H42" s="10"/>
      <c r="I42" s="79"/>
    </row>
    <row r="43" spans="1:9" ht="15.75">
      <c r="A43" s="40" t="s">
        <v>385</v>
      </c>
      <c r="B43" s="430" t="s">
        <v>386</v>
      </c>
      <c r="C43" s="431"/>
      <c r="D43" s="32" t="s">
        <v>86</v>
      </c>
      <c r="E43" s="32" t="s">
        <v>390</v>
      </c>
      <c r="F43" s="32" t="s">
        <v>411</v>
      </c>
      <c r="G43" s="32" t="s">
        <v>393</v>
      </c>
      <c r="H43" s="33" t="s">
        <v>412</v>
      </c>
      <c r="I43" s="79"/>
    </row>
    <row r="44" spans="1:9" ht="15.75">
      <c r="A44" s="46">
        <v>1</v>
      </c>
      <c r="B44" s="172" t="s">
        <v>413</v>
      </c>
      <c r="C44" s="172"/>
      <c r="D44" s="73">
        <v>0</v>
      </c>
      <c r="E44" s="47" t="s">
        <v>397</v>
      </c>
      <c r="F44" s="73">
        <v>10</v>
      </c>
      <c r="G44" s="170">
        <v>69701.16508838383</v>
      </c>
      <c r="H44" s="49">
        <f>(D44*G44)/F44</f>
        <v>0</v>
      </c>
      <c r="I44" s="81"/>
    </row>
    <row r="45" spans="1:9" ht="15.75">
      <c r="A45" s="46">
        <v>2</v>
      </c>
      <c r="B45" s="422" t="s">
        <v>414</v>
      </c>
      <c r="C45" s="423"/>
      <c r="D45" s="73">
        <v>0</v>
      </c>
      <c r="E45" s="47" t="s">
        <v>397</v>
      </c>
      <c r="F45" s="73">
        <v>1</v>
      </c>
      <c r="G45" s="170">
        <v>2500000</v>
      </c>
      <c r="H45" s="49">
        <f t="shared" ref="H45:H56" si="2">(D45*G45)/F45</f>
        <v>0</v>
      </c>
      <c r="I45" s="81"/>
    </row>
    <row r="46" spans="1:9" ht="15.75">
      <c r="A46" s="46">
        <v>3</v>
      </c>
      <c r="B46" s="422" t="s">
        <v>415</v>
      </c>
      <c r="C46" s="423"/>
      <c r="D46" s="73">
        <v>0</v>
      </c>
      <c r="E46" s="47" t="s">
        <v>397</v>
      </c>
      <c r="F46" s="73">
        <v>10</v>
      </c>
      <c r="G46" s="170">
        <v>55509.259259259248</v>
      </c>
      <c r="H46" s="49">
        <f t="shared" si="2"/>
        <v>0</v>
      </c>
      <c r="I46" s="81"/>
    </row>
    <row r="47" spans="1:9" ht="15.75">
      <c r="A47" s="46">
        <v>4</v>
      </c>
      <c r="B47" s="422" t="s">
        <v>416</v>
      </c>
      <c r="C47" s="423"/>
      <c r="D47" s="73">
        <v>0</v>
      </c>
      <c r="E47" s="47" t="s">
        <v>397</v>
      </c>
      <c r="F47" s="73">
        <v>13</v>
      </c>
      <c r="G47" s="170">
        <v>1000000</v>
      </c>
      <c r="H47" s="49">
        <f t="shared" si="2"/>
        <v>0</v>
      </c>
      <c r="I47" s="81"/>
    </row>
    <row r="48" spans="1:9" ht="15.75">
      <c r="A48" s="46">
        <v>5</v>
      </c>
      <c r="B48" s="422" t="s">
        <v>417</v>
      </c>
      <c r="C48" s="423"/>
      <c r="D48" s="73">
        <v>0</v>
      </c>
      <c r="E48" s="47" t="s">
        <v>397</v>
      </c>
      <c r="F48" s="73">
        <v>10</v>
      </c>
      <c r="G48" s="170">
        <v>120000</v>
      </c>
      <c r="H48" s="49">
        <f t="shared" si="2"/>
        <v>0</v>
      </c>
      <c r="I48" s="81"/>
    </row>
    <row r="49" spans="1:9" ht="15.75">
      <c r="A49" s="46">
        <v>6</v>
      </c>
      <c r="B49" s="422" t="s">
        <v>418</v>
      </c>
      <c r="C49" s="423"/>
      <c r="D49" s="73">
        <v>0</v>
      </c>
      <c r="E49" s="47" t="s">
        <v>419</v>
      </c>
      <c r="F49" s="73">
        <v>10</v>
      </c>
      <c r="G49" s="170">
        <v>28500</v>
      </c>
      <c r="H49" s="49">
        <f t="shared" si="2"/>
        <v>0</v>
      </c>
      <c r="I49" s="81"/>
    </row>
    <row r="50" spans="1:9" ht="15.75">
      <c r="A50" s="46">
        <v>7</v>
      </c>
      <c r="B50" s="422" t="s">
        <v>420</v>
      </c>
      <c r="C50" s="423"/>
      <c r="D50" s="73">
        <v>0</v>
      </c>
      <c r="E50" s="47" t="s">
        <v>421</v>
      </c>
      <c r="F50" s="73">
        <v>1</v>
      </c>
      <c r="G50" s="170">
        <v>464100</v>
      </c>
      <c r="H50" s="49">
        <f t="shared" si="2"/>
        <v>0</v>
      </c>
      <c r="I50" s="81"/>
    </row>
    <row r="51" spans="1:9" ht="15.75">
      <c r="A51" s="46">
        <v>8</v>
      </c>
      <c r="B51" s="422" t="s">
        <v>422</v>
      </c>
      <c r="C51" s="423"/>
      <c r="D51" s="73">
        <v>0</v>
      </c>
      <c r="E51" s="47" t="s">
        <v>423</v>
      </c>
      <c r="F51" s="73">
        <v>1</v>
      </c>
      <c r="G51" s="170">
        <v>952380.95238095231</v>
      </c>
      <c r="H51" s="49">
        <f t="shared" si="2"/>
        <v>0</v>
      </c>
      <c r="I51" s="81"/>
    </row>
    <row r="52" spans="1:9" ht="15.75">
      <c r="A52" s="46">
        <v>9</v>
      </c>
      <c r="B52" s="422" t="s">
        <v>424</v>
      </c>
      <c r="C52" s="423"/>
      <c r="D52" s="73">
        <v>0</v>
      </c>
      <c r="E52" s="47" t="s">
        <v>423</v>
      </c>
      <c r="F52" s="73">
        <v>1</v>
      </c>
      <c r="G52" s="170">
        <v>2700000</v>
      </c>
      <c r="H52" s="49">
        <f t="shared" si="2"/>
        <v>0</v>
      </c>
      <c r="I52" s="81"/>
    </row>
    <row r="53" spans="1:9" ht="15.75">
      <c r="A53" s="46">
        <v>10</v>
      </c>
      <c r="B53" s="422" t="s">
        <v>425</v>
      </c>
      <c r="C53" s="423"/>
      <c r="D53" s="73">
        <v>0</v>
      </c>
      <c r="E53" s="47" t="s">
        <v>423</v>
      </c>
      <c r="F53" s="73">
        <v>2</v>
      </c>
      <c r="G53" s="170">
        <v>3800000</v>
      </c>
      <c r="H53" s="49">
        <f t="shared" si="2"/>
        <v>0</v>
      </c>
      <c r="I53" s="81"/>
    </row>
    <row r="54" spans="1:9" ht="15.75">
      <c r="A54" s="46">
        <v>11</v>
      </c>
      <c r="B54" s="422" t="s">
        <v>426</v>
      </c>
      <c r="C54" s="423"/>
      <c r="D54" s="73">
        <v>0</v>
      </c>
      <c r="E54" s="47" t="s">
        <v>423</v>
      </c>
      <c r="F54" s="73">
        <v>10</v>
      </c>
      <c r="G54" s="170">
        <v>3200000</v>
      </c>
      <c r="H54" s="49">
        <f t="shared" si="2"/>
        <v>0</v>
      </c>
      <c r="I54" s="81"/>
    </row>
    <row r="55" spans="1:9" ht="15.75">
      <c r="A55" s="46">
        <v>12</v>
      </c>
      <c r="B55" s="422" t="s">
        <v>427</v>
      </c>
      <c r="C55" s="423"/>
      <c r="D55" s="73">
        <v>0</v>
      </c>
      <c r="E55" s="47" t="s">
        <v>423</v>
      </c>
      <c r="F55" s="73">
        <v>2</v>
      </c>
      <c r="G55" s="170">
        <v>2600000</v>
      </c>
      <c r="H55" s="49">
        <f t="shared" si="2"/>
        <v>0</v>
      </c>
      <c r="I55" s="81"/>
    </row>
    <row r="56" spans="1:9" ht="15.75">
      <c r="A56" s="50">
        <v>13</v>
      </c>
      <c r="B56" s="424" t="s">
        <v>428</v>
      </c>
      <c r="C56" s="425"/>
      <c r="D56" s="74">
        <v>0</v>
      </c>
      <c r="E56" s="51" t="s">
        <v>397</v>
      </c>
      <c r="F56" s="74">
        <v>1</v>
      </c>
      <c r="G56" s="170">
        <v>4500000</v>
      </c>
      <c r="H56" s="49">
        <f t="shared" si="2"/>
        <v>0</v>
      </c>
      <c r="I56" s="81"/>
    </row>
    <row r="57" spans="1:9" ht="15.75">
      <c r="A57" s="53" t="s">
        <v>429</v>
      </c>
      <c r="B57" s="9"/>
      <c r="C57" s="38"/>
      <c r="D57" s="38"/>
      <c r="E57" s="38"/>
      <c r="F57" s="9"/>
      <c r="G57" s="9"/>
      <c r="H57" s="88">
        <f>SUM(H44:H56)</f>
        <v>0</v>
      </c>
      <c r="I57" s="81"/>
    </row>
    <row r="58" spans="1:9">
      <c r="A58" s="8"/>
      <c r="B58" s="9"/>
      <c r="C58" s="9"/>
      <c r="D58" s="54"/>
      <c r="E58" s="54"/>
      <c r="F58" s="54"/>
      <c r="G58" s="54"/>
      <c r="H58" s="10"/>
      <c r="I58" s="79"/>
    </row>
    <row r="59" spans="1:9" ht="15.75">
      <c r="A59" s="428" t="s">
        <v>8</v>
      </c>
      <c r="B59" s="429"/>
      <c r="C59" s="9"/>
      <c r="D59" s="54"/>
      <c r="E59" s="54"/>
      <c r="F59" s="54"/>
      <c r="G59" s="54"/>
      <c r="H59" s="10"/>
      <c r="I59" s="79"/>
    </row>
    <row r="60" spans="1:9" ht="15.75">
      <c r="A60" s="40" t="s">
        <v>385</v>
      </c>
      <c r="B60" s="430" t="s">
        <v>386</v>
      </c>
      <c r="C60" s="431"/>
      <c r="D60" s="55" t="s">
        <v>390</v>
      </c>
      <c r="E60" s="55" t="s">
        <v>86</v>
      </c>
      <c r="F60" s="55" t="s">
        <v>430</v>
      </c>
      <c r="G60" s="55" t="s">
        <v>431</v>
      </c>
      <c r="H60" s="33" t="s">
        <v>393</v>
      </c>
      <c r="I60" s="79"/>
    </row>
    <row r="61" spans="1:9" ht="15.75">
      <c r="A61" s="46">
        <v>1</v>
      </c>
      <c r="B61" s="422" t="s">
        <v>432</v>
      </c>
      <c r="C61" s="423"/>
      <c r="D61" s="56" t="s">
        <v>397</v>
      </c>
      <c r="E61" s="73">
        <v>1</v>
      </c>
      <c r="F61" s="170">
        <v>210000</v>
      </c>
      <c r="G61" s="73">
        <v>5</v>
      </c>
      <c r="H61" s="42">
        <f>(E61*F61)/G61</f>
        <v>42000</v>
      </c>
      <c r="I61" s="81"/>
    </row>
    <row r="62" spans="1:9" ht="15.75">
      <c r="A62" s="46">
        <v>2</v>
      </c>
      <c r="B62" s="482" t="s">
        <v>433</v>
      </c>
      <c r="C62" s="483"/>
      <c r="D62" s="57" t="s">
        <v>434</v>
      </c>
      <c r="E62" s="73">
        <v>0</v>
      </c>
      <c r="F62" s="170">
        <v>410150.85714285716</v>
      </c>
      <c r="G62" s="73">
        <v>72</v>
      </c>
      <c r="H62" s="42">
        <f t="shared" ref="H62:H63" si="3">(E62*F62)/G62</f>
        <v>0</v>
      </c>
      <c r="I62" s="81"/>
    </row>
    <row r="63" spans="1:9" ht="15.75">
      <c r="A63" s="50">
        <v>3</v>
      </c>
      <c r="B63" s="424" t="s">
        <v>435</v>
      </c>
      <c r="C63" s="425"/>
      <c r="D63" s="58" t="s">
        <v>434</v>
      </c>
      <c r="E63" s="73">
        <v>0</v>
      </c>
      <c r="F63" s="170">
        <v>500000</v>
      </c>
      <c r="G63" s="73">
        <v>10</v>
      </c>
      <c r="H63" s="42">
        <f t="shared" si="3"/>
        <v>0</v>
      </c>
      <c r="I63" s="81"/>
    </row>
    <row r="64" spans="1:9" ht="15.75">
      <c r="A64" s="45" t="s">
        <v>436</v>
      </c>
      <c r="B64" s="9"/>
      <c r="C64" s="38"/>
      <c r="D64" s="38"/>
      <c r="E64" s="38"/>
      <c r="F64" s="9"/>
      <c r="G64" s="9"/>
      <c r="H64" s="87">
        <f>SUM(H61:H63)</f>
        <v>42000</v>
      </c>
      <c r="I64" s="79"/>
    </row>
    <row r="65" spans="1:9">
      <c r="A65" s="59"/>
      <c r="B65" s="9"/>
      <c r="C65" s="9"/>
      <c r="D65" s="9"/>
      <c r="E65" s="38"/>
      <c r="F65" s="9"/>
      <c r="G65" s="9"/>
      <c r="H65" s="10"/>
      <c r="I65" s="79"/>
    </row>
    <row r="66" spans="1:9" ht="15.75">
      <c r="A66" s="428" t="s">
        <v>9</v>
      </c>
      <c r="B66" s="429"/>
      <c r="C66" s="60"/>
      <c r="D66" s="61"/>
      <c r="E66" s="62"/>
      <c r="F66" s="63"/>
      <c r="G66" s="64"/>
      <c r="H66" s="10"/>
      <c r="I66" s="79"/>
    </row>
    <row r="67" spans="1:9" ht="15.75">
      <c r="A67" s="40" t="s">
        <v>385</v>
      </c>
      <c r="B67" s="430" t="s">
        <v>386</v>
      </c>
      <c r="C67" s="431"/>
      <c r="D67" s="55" t="s">
        <v>86</v>
      </c>
      <c r="E67" s="55" t="s">
        <v>390</v>
      </c>
      <c r="F67" s="55" t="s">
        <v>431</v>
      </c>
      <c r="G67" s="55" t="s">
        <v>430</v>
      </c>
      <c r="H67" s="33" t="s">
        <v>393</v>
      </c>
      <c r="I67" s="79"/>
    </row>
    <row r="68" spans="1:9" ht="15.75">
      <c r="A68" s="46">
        <v>1</v>
      </c>
      <c r="B68" s="422" t="s">
        <v>437</v>
      </c>
      <c r="C68" s="423"/>
      <c r="D68" s="73">
        <v>0</v>
      </c>
      <c r="E68" s="47" t="s">
        <v>423</v>
      </c>
      <c r="F68" s="73">
        <v>10</v>
      </c>
      <c r="G68" s="170">
        <v>70000</v>
      </c>
      <c r="H68" s="49">
        <f>(D68*G68)/F68</f>
        <v>0</v>
      </c>
      <c r="I68" s="79"/>
    </row>
    <row r="69" spans="1:9" ht="15.75">
      <c r="A69" s="46">
        <v>2</v>
      </c>
      <c r="B69" s="422" t="s">
        <v>438</v>
      </c>
      <c r="C69" s="423"/>
      <c r="D69" s="73">
        <v>0</v>
      </c>
      <c r="E69" s="47" t="s">
        <v>423</v>
      </c>
      <c r="F69" s="73">
        <v>13</v>
      </c>
      <c r="G69" s="170">
        <v>45000</v>
      </c>
      <c r="H69" s="49">
        <f t="shared" ref="H69:H70" si="4">(D69*G69)/F69</f>
        <v>0</v>
      </c>
      <c r="I69" s="79"/>
    </row>
    <row r="70" spans="1:9" ht="15.75">
      <c r="A70" s="50">
        <v>3</v>
      </c>
      <c r="B70" s="424" t="s">
        <v>439</v>
      </c>
      <c r="C70" s="425"/>
      <c r="D70" s="73">
        <v>0</v>
      </c>
      <c r="E70" s="51" t="s">
        <v>423</v>
      </c>
      <c r="F70" s="73">
        <v>13</v>
      </c>
      <c r="G70" s="170">
        <v>20000</v>
      </c>
      <c r="H70" s="49">
        <f t="shared" si="4"/>
        <v>0</v>
      </c>
      <c r="I70" s="79"/>
    </row>
    <row r="71" spans="1:9" ht="15.75">
      <c r="A71" s="45" t="s">
        <v>440</v>
      </c>
      <c r="B71" s="9"/>
      <c r="C71" s="38"/>
      <c r="D71" s="54"/>
      <c r="E71" s="54"/>
      <c r="F71" s="54"/>
      <c r="G71" s="54"/>
      <c r="H71" s="39">
        <f>SUM(H68:H70)</f>
        <v>0</v>
      </c>
      <c r="I71" s="79"/>
    </row>
    <row r="72" spans="1:9">
      <c r="A72" s="59"/>
      <c r="B72" s="9"/>
      <c r="C72" s="9"/>
      <c r="D72" s="9"/>
      <c r="E72" s="65"/>
      <c r="F72" s="9"/>
      <c r="G72" s="9"/>
      <c r="H72" s="10"/>
      <c r="I72" s="79"/>
    </row>
    <row r="73" spans="1:9" ht="15.75">
      <c r="A73" s="66" t="s">
        <v>441</v>
      </c>
      <c r="B73" s="9"/>
      <c r="C73" s="9"/>
      <c r="D73" s="9"/>
      <c r="E73" s="9"/>
      <c r="F73" s="9"/>
      <c r="G73" s="9"/>
      <c r="H73" s="86">
        <f>H71+H64+H57+H40+H23</f>
        <v>1785713.9400000002</v>
      </c>
      <c r="I73" s="79"/>
    </row>
    <row r="74" spans="1:9">
      <c r="A74" s="8"/>
      <c r="B74" s="9"/>
      <c r="C74" s="9"/>
      <c r="D74" s="9"/>
      <c r="E74" s="9"/>
      <c r="F74" s="9"/>
      <c r="G74" s="9"/>
      <c r="H74" s="10"/>
      <c r="I74" s="79"/>
    </row>
    <row r="75" spans="1:9" ht="16.5" thickBot="1">
      <c r="A75" s="67" t="s">
        <v>442</v>
      </c>
      <c r="B75" s="25"/>
      <c r="C75" s="68">
        <v>0.05</v>
      </c>
      <c r="D75" s="25"/>
      <c r="E75" s="25"/>
      <c r="F75" s="25"/>
      <c r="G75" s="25"/>
      <c r="H75" s="69"/>
      <c r="I75" s="79"/>
    </row>
    <row r="76" spans="1:9" ht="16.5" thickTop="1">
      <c r="A76" s="70" t="s">
        <v>443</v>
      </c>
      <c r="B76" s="28"/>
      <c r="C76" s="71">
        <v>0.19</v>
      </c>
      <c r="D76" s="28"/>
      <c r="E76" s="28"/>
      <c r="F76" s="28"/>
      <c r="G76" s="28"/>
      <c r="H76" s="84"/>
      <c r="I76" s="79"/>
    </row>
    <row r="77" spans="1:9">
      <c r="A77" s="8"/>
      <c r="B77" s="9"/>
      <c r="C77" s="9"/>
      <c r="D77" s="9"/>
      <c r="E77" s="9"/>
      <c r="F77" s="9"/>
      <c r="G77" s="9"/>
      <c r="H77" s="10"/>
      <c r="I77" s="79"/>
    </row>
    <row r="78" spans="1:9" ht="15.75">
      <c r="A78" s="59" t="s">
        <v>444</v>
      </c>
      <c r="B78" s="9"/>
      <c r="C78" s="9"/>
      <c r="D78" s="9"/>
      <c r="E78" s="9"/>
      <c r="F78" s="9"/>
      <c r="G78" s="9"/>
      <c r="H78" s="39"/>
      <c r="I78" s="79"/>
    </row>
    <row r="79" spans="1:9" ht="15.75" thickBot="1">
      <c r="A79" s="24"/>
      <c r="B79" s="25"/>
      <c r="C79" s="25"/>
      <c r="D79" s="25"/>
      <c r="E79" s="25"/>
      <c r="F79" s="25"/>
      <c r="G79" s="25"/>
      <c r="H79" s="26"/>
      <c r="I79" s="79"/>
    </row>
    <row r="80" spans="1:9" ht="15.75" thickTop="1">
      <c r="A80" s="79"/>
      <c r="B80" s="79"/>
      <c r="C80" s="79"/>
      <c r="D80" s="79"/>
      <c r="E80" s="79"/>
      <c r="F80" s="79"/>
      <c r="G80" s="79"/>
      <c r="H80" s="79"/>
      <c r="I80" s="79"/>
    </row>
  </sheetData>
  <mergeCells count="55">
    <mergeCell ref="B18:D18"/>
    <mergeCell ref="A1:H1"/>
    <mergeCell ref="A2:H2"/>
    <mergeCell ref="B6:G6"/>
    <mergeCell ref="B10:D10"/>
    <mergeCell ref="B11:D11"/>
    <mergeCell ref="B12:D12"/>
    <mergeCell ref="B13:D13"/>
    <mergeCell ref="B14:D14"/>
    <mergeCell ref="B15:D15"/>
    <mergeCell ref="B16:D16"/>
    <mergeCell ref="B17:D17"/>
    <mergeCell ref="B32:C32"/>
    <mergeCell ref="B19:D19"/>
    <mergeCell ref="B20:D20"/>
    <mergeCell ref="B21:D21"/>
    <mergeCell ref="A25:B25"/>
    <mergeCell ref="B26:C26"/>
    <mergeCell ref="B27:C27"/>
    <mergeCell ref="B28:C28"/>
    <mergeCell ref="B29:C29"/>
    <mergeCell ref="B30:C30"/>
    <mergeCell ref="B31:C31"/>
    <mergeCell ref="B22:D22"/>
    <mergeCell ref="B46:C46"/>
    <mergeCell ref="B33:C33"/>
    <mergeCell ref="B34:C34"/>
    <mergeCell ref="B35:C35"/>
    <mergeCell ref="B36:C36"/>
    <mergeCell ref="B37:C37"/>
    <mergeCell ref="B38:C38"/>
    <mergeCell ref="B39:C39"/>
    <mergeCell ref="A42:B42"/>
    <mergeCell ref="B43:C43"/>
    <mergeCell ref="B45:C45"/>
    <mergeCell ref="B60:C60"/>
    <mergeCell ref="B47:C47"/>
    <mergeCell ref="B48:C48"/>
    <mergeCell ref="B49:C49"/>
    <mergeCell ref="B50:C50"/>
    <mergeCell ref="B51:C51"/>
    <mergeCell ref="B52:C52"/>
    <mergeCell ref="B53:C53"/>
    <mergeCell ref="B54:C54"/>
    <mergeCell ref="B55:C55"/>
    <mergeCell ref="B56:C56"/>
    <mergeCell ref="A59:B59"/>
    <mergeCell ref="B69:C69"/>
    <mergeCell ref="B70:C70"/>
    <mergeCell ref="B61:C61"/>
    <mergeCell ref="B62:C62"/>
    <mergeCell ref="B63:C63"/>
    <mergeCell ref="A66:B66"/>
    <mergeCell ref="B67:C67"/>
    <mergeCell ref="B68:C68"/>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3" id="{7FA5DA91-3A0D-4E5A-88E8-D2A38E4C4519}">
            <xm:f>'1.1'!H22&gt;0</xm:f>
            <x14:dxf>
              <font>
                <b/>
                <i/>
                <color rgb="FF253E66"/>
              </font>
              <fill>
                <patternFill>
                  <bgColor rgb="FF8ED2C9"/>
                </patternFill>
              </fill>
            </x14:dxf>
          </x14:cfRule>
          <xm:sqref>B28:B29 B45:B56 B61 B68:B70 B39 B63</xm:sqref>
        </x14:conditionalFormatting>
        <x14:conditionalFormatting xmlns:xm="http://schemas.microsoft.com/office/excel/2006/main">
          <x14:cfRule type="expression" priority="4" id="{BEB23C6A-B036-4BAA-9DEE-1EC5E27E7665}">
            <xm:f>'1.1'!#REF!&gt;0</xm:f>
            <x14:dxf>
              <font>
                <b/>
                <i/>
                <color rgb="FF253E66"/>
              </font>
              <fill>
                <patternFill>
                  <bgColor rgb="FF8ED2C9"/>
                </patternFill>
              </fill>
            </x14:dxf>
          </x14:cfRule>
          <xm:sqref>C28:C29 C45:C56 C61 C68:C70 C39 C63</xm:sqref>
        </x14:conditionalFormatting>
      </x14:conditionalFormattings>
    </ext>
  </extLs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8">
    <tabColor rgb="FF00B0F0"/>
  </sheetPr>
  <dimension ref="A1:I83"/>
  <sheetViews>
    <sheetView zoomScale="95" zoomScaleNormal="95" workbookViewId="0">
      <selection activeCell="B4" sqref="B4"/>
    </sheetView>
  </sheetViews>
  <sheetFormatPr baseColWidth="10" defaultColWidth="11.42578125" defaultRowHeight="15"/>
  <cols>
    <col min="1" max="1" width="20.5703125" customWidth="1"/>
    <col min="2" max="2" width="117.140625" customWidth="1"/>
    <col min="3" max="3" width="16.140625" customWidth="1"/>
    <col min="4" max="4" width="11.140625" bestFit="1" customWidth="1"/>
    <col min="5" max="5" width="17.28515625" bestFit="1" customWidth="1"/>
    <col min="6" max="6" width="18.42578125" customWidth="1"/>
    <col min="7" max="7" width="23.7109375" customWidth="1"/>
    <col min="8" max="8" width="22.85546875" customWidth="1"/>
    <col min="9" max="9" width="16" bestFit="1" customWidth="1"/>
  </cols>
  <sheetData>
    <row r="1" spans="1:9" ht="16.5" thickTop="1">
      <c r="A1" s="441" t="s">
        <v>505</v>
      </c>
      <c r="B1" s="442"/>
      <c r="C1" s="442"/>
      <c r="D1" s="442"/>
      <c r="E1" s="442"/>
      <c r="F1" s="442"/>
      <c r="G1" s="442"/>
      <c r="H1" s="443"/>
      <c r="I1" s="79"/>
    </row>
    <row r="2" spans="1:9" ht="15.75">
      <c r="A2" s="444" t="s">
        <v>378</v>
      </c>
      <c r="B2" s="445"/>
      <c r="C2" s="445"/>
      <c r="D2" s="445"/>
      <c r="E2" s="445"/>
      <c r="F2" s="445"/>
      <c r="G2" s="445"/>
      <c r="H2" s="446"/>
      <c r="I2" s="79"/>
    </row>
    <row r="3" spans="1:9">
      <c r="A3" s="8"/>
      <c r="B3" s="9"/>
      <c r="C3" s="9"/>
      <c r="D3" s="9"/>
      <c r="E3" s="9"/>
      <c r="F3" s="9"/>
      <c r="G3" s="9"/>
      <c r="H3" s="10"/>
      <c r="I3" s="79"/>
    </row>
    <row r="4" spans="1:9" ht="15.75">
      <c r="A4" s="11" t="s">
        <v>379</v>
      </c>
      <c r="B4" s="12" t="s">
        <v>60</v>
      </c>
      <c r="C4" s="13"/>
      <c r="D4" s="14"/>
      <c r="E4" s="15" t="s">
        <v>380</v>
      </c>
      <c r="F4" s="16">
        <f ca="1">H76</f>
        <v>2342879.14</v>
      </c>
      <c r="G4" s="13" t="s">
        <v>381</v>
      </c>
      <c r="H4" s="17" t="s">
        <v>382</v>
      </c>
      <c r="I4" s="79"/>
    </row>
    <row r="5" spans="1:9" ht="15.75">
      <c r="A5" s="18"/>
      <c r="B5" s="19"/>
      <c r="C5" s="13"/>
      <c r="D5" s="20"/>
      <c r="E5" s="15"/>
      <c r="F5" s="21"/>
      <c r="G5" s="13"/>
      <c r="H5" s="22"/>
      <c r="I5" s="79"/>
    </row>
    <row r="6" spans="1:9" ht="15.75">
      <c r="A6" s="18" t="s">
        <v>383</v>
      </c>
      <c r="B6" s="447" t="str">
        <f>A1</f>
        <v>SUMINISTRO DE MATERIALES PARA ESTRUCTURA 562 N3</v>
      </c>
      <c r="C6" s="447"/>
      <c r="D6" s="447"/>
      <c r="E6" s="447"/>
      <c r="F6" s="447"/>
      <c r="G6" s="448"/>
      <c r="H6" s="23" t="s">
        <v>384</v>
      </c>
      <c r="I6" s="79"/>
    </row>
    <row r="7" spans="1:9" ht="15.75" thickBot="1">
      <c r="A7" s="24"/>
      <c r="B7" s="25"/>
      <c r="C7" s="25"/>
      <c r="D7" s="25"/>
      <c r="E7" s="25"/>
      <c r="F7" s="25"/>
      <c r="G7" s="25"/>
      <c r="H7" s="26"/>
      <c r="I7" s="79"/>
    </row>
    <row r="8" spans="1:9" ht="15.75" thickTop="1">
      <c r="A8" s="27"/>
      <c r="B8" s="28"/>
      <c r="C8" s="28"/>
      <c r="D8" s="28"/>
      <c r="E8" s="28"/>
      <c r="F8" s="28"/>
      <c r="G8" s="28"/>
      <c r="H8" s="29"/>
      <c r="I8" s="79"/>
    </row>
    <row r="9" spans="1:9" ht="15.75">
      <c r="A9" s="30" t="s">
        <v>5</v>
      </c>
      <c r="B9" s="9"/>
      <c r="C9" s="9"/>
      <c r="D9" s="9"/>
      <c r="E9" s="9"/>
      <c r="F9" s="9"/>
      <c r="G9" s="9"/>
      <c r="H9" s="10"/>
      <c r="I9" s="79"/>
    </row>
    <row r="10" spans="1:9" ht="15.75">
      <c r="A10" s="31" t="s">
        <v>385</v>
      </c>
      <c r="B10" s="449" t="s">
        <v>386</v>
      </c>
      <c r="C10" s="450"/>
      <c r="D10" s="431"/>
      <c r="E10" s="32" t="s">
        <v>85</v>
      </c>
      <c r="F10" s="32" t="s">
        <v>387</v>
      </c>
      <c r="G10" s="32" t="s">
        <v>86</v>
      </c>
      <c r="H10" s="33" t="s">
        <v>388</v>
      </c>
      <c r="I10" s="80"/>
    </row>
    <row r="11" spans="1:9">
      <c r="A11" s="4">
        <v>268</v>
      </c>
      <c r="B11" s="481" t="str">
        <f>VLOOKUP(A11,'562N3'!$A$4:$C$17,2,FALSE)</f>
        <v>CRUCETA METÁLICA DE ÁNGULO GALVANIZADO DE 2 M DE LONGITUD. CALIBRE (64*64*5) MM</v>
      </c>
      <c r="C11" s="432"/>
      <c r="D11" s="427"/>
      <c r="E11" s="4" t="s">
        <v>14</v>
      </c>
      <c r="F11" s="170">
        <f>VLOOKUP(A11,'Cotización materiales'!$C$3:$K$57,9,FALSE)</f>
        <v>120655.54333333333</v>
      </c>
      <c r="G11" s="75">
        <f ca="1">VLOOKUP(A11,'562N3'!$A$4:$C$17,3,FALSE)</f>
        <v>2</v>
      </c>
      <c r="H11" s="6">
        <f ca="1">F11*G11</f>
        <v>241311.08666666667</v>
      </c>
      <c r="I11" s="79"/>
    </row>
    <row r="12" spans="1:9">
      <c r="A12" s="4">
        <v>332</v>
      </c>
      <c r="B12" s="481" t="str">
        <f>VLOOKUP(A12,'562N3'!$A$4:$C$17,2,FALSE)</f>
        <v xml:space="preserve">DIAGONAL RECTA EN ÁNGULO PARA CRUCETA METÁLICA DE (38*38*5)MM - LONGITUD 1100MM </v>
      </c>
      <c r="C12" s="432"/>
      <c r="D12" s="427"/>
      <c r="E12" s="4" t="s">
        <v>14</v>
      </c>
      <c r="F12" s="170">
        <f>VLOOKUP(A12,'Cotización materiales'!$C$3:$K$57,9,FALSE)</f>
        <v>16635</v>
      </c>
      <c r="G12" s="75">
        <f ca="1">VLOOKUP(A12,'562N3'!$A$4:$C$17,3,FALSE)</f>
        <v>2</v>
      </c>
      <c r="H12" s="6">
        <f t="shared" ref="H12:H25" ca="1" si="0">F12*G12</f>
        <v>33270</v>
      </c>
      <c r="I12" s="79"/>
    </row>
    <row r="13" spans="1:9">
      <c r="A13" s="4">
        <v>512</v>
      </c>
      <c r="B13" s="481" t="str">
        <f>VLOOKUP(A13,'562N3'!$A$4:$C$17,2,FALSE)</f>
        <v>ESPIGO DE ACERO GALVANIZADO ALTURA 330 MM DIÁMETRO 35 MM PARA CRUCETA METÁLICA</v>
      </c>
      <c r="C13" s="432"/>
      <c r="D13" s="427"/>
      <c r="E13" s="4" t="s">
        <v>14</v>
      </c>
      <c r="F13" s="170">
        <f>VLOOKUP(A13,'Cotización materiales'!$C$3:$K$57,9,FALSE)</f>
        <v>11550</v>
      </c>
      <c r="G13" s="75">
        <f ca="1">VLOOKUP(A13,'562N3'!$A$4:$C$17,3,FALSE)</f>
        <v>1</v>
      </c>
      <c r="H13" s="6">
        <f t="shared" ca="1" si="0"/>
        <v>11550</v>
      </c>
      <c r="I13" s="79"/>
    </row>
    <row r="14" spans="1:9">
      <c r="A14" s="4">
        <v>603</v>
      </c>
      <c r="B14" s="481" t="str">
        <f>VLOOKUP(A14,'562N3'!$A$4:$C$17,2,FALSE)</f>
        <v>AISLADOR TIPO DISCO DE HORQUILLA. DIAMETRO 254 MM 34.5 KV ANSI 52-4</v>
      </c>
      <c r="C14" s="432"/>
      <c r="D14" s="427"/>
      <c r="E14" s="4" t="s">
        <v>14</v>
      </c>
      <c r="F14" s="170">
        <f>VLOOKUP(A14,'Cotización materiales'!$C$3:$K$57,9,FALSE)</f>
        <v>82950</v>
      </c>
      <c r="G14" s="75">
        <f ca="1">VLOOKUP(A14,'562N3'!$A$4:$C$17,3,FALSE)</f>
        <v>18</v>
      </c>
      <c r="H14" s="6">
        <f t="shared" ca="1" si="0"/>
        <v>1493100</v>
      </c>
      <c r="I14" s="79"/>
    </row>
    <row r="15" spans="1:9">
      <c r="A15" s="4">
        <v>613</v>
      </c>
      <c r="B15" s="481" t="str">
        <f>VLOOKUP(A15,'562N3'!$A$4:$C$17,2,FALSE)</f>
        <v>AISLADOR TIPO ESPIGO ROSCA 35MM 15kV ANSI 56-3</v>
      </c>
      <c r="C15" s="432"/>
      <c r="D15" s="427"/>
      <c r="E15" s="4" t="s">
        <v>14</v>
      </c>
      <c r="F15" s="170">
        <f>VLOOKUP(A15,'Cotización materiales'!$C$3:$K$57,9,FALSE)</f>
        <v>73900</v>
      </c>
      <c r="G15" s="75">
        <f ca="1">VLOOKUP(A15,'562N3'!$A$4:$C$17,3,FALSE)</f>
        <v>1</v>
      </c>
      <c r="H15" s="6">
        <f t="shared" ca="1" si="0"/>
        <v>73900</v>
      </c>
      <c r="I15" s="79"/>
    </row>
    <row r="16" spans="1:9">
      <c r="A16" s="4">
        <v>711</v>
      </c>
      <c r="B16" s="481" t="str">
        <f>VLOOKUP(A16,'562N3'!$A$4:$C$17,2,FALSE)</f>
        <v>GRAPA TERMINAL O DE RETENCIÓN EN ACERO GALVANIZADO. CONDUCTORES AWG-MCM 6 - 2/0. 6000 KGF.</v>
      </c>
      <c r="C16" s="432"/>
      <c r="D16" s="427"/>
      <c r="E16" s="4" t="s">
        <v>14</v>
      </c>
      <c r="F16" s="170">
        <f>VLOOKUP(A16,'Cotización materiales'!$C$3:$K$57,9,FALSE)</f>
        <v>35870.29</v>
      </c>
      <c r="G16" s="75">
        <f ca="1">VLOOKUP(A16,'562N3'!$A$4:$C$17,3,FALSE)</f>
        <v>6</v>
      </c>
      <c r="H16" s="6">
        <f t="shared" ca="1" si="0"/>
        <v>215221.74</v>
      </c>
      <c r="I16" s="79"/>
    </row>
    <row r="17" spans="1:9">
      <c r="A17" s="4">
        <v>1021</v>
      </c>
      <c r="B17" s="481" t="str">
        <f>VLOOKUP(A17,'562N3'!$A$4:$C$17,2,FALSE)</f>
        <v>CONECTOR DE RANURAS PARALELAS DE UN PERNO. DIMENSIONES 35*45*45 MM</v>
      </c>
      <c r="C17" s="432"/>
      <c r="D17" s="427"/>
      <c r="E17" s="4" t="s">
        <v>14</v>
      </c>
      <c r="F17" s="170">
        <f>VLOOKUP(A17,'Cotización materiales'!$C$3:$K$57,9,FALSE)</f>
        <v>3943.3366666666666</v>
      </c>
      <c r="G17" s="75">
        <f ca="1">VLOOKUP(A17,'562N3'!$A$4:$C$17,3,FALSE)</f>
        <v>6</v>
      </c>
      <c r="H17" s="6">
        <f t="shared" ca="1" si="0"/>
        <v>23660.02</v>
      </c>
      <c r="I17" s="79"/>
    </row>
    <row r="18" spans="1:9">
      <c r="A18" s="4">
        <v>1601</v>
      </c>
      <c r="B18" s="481" t="str">
        <f>VLOOKUP(A18,'562N3'!$A$4:$C$17,2,FALSE)</f>
        <v>ESLABÓN EN U CON PASADOR. DIMENSIONES 51 MM 8000 KGF</v>
      </c>
      <c r="C18" s="432"/>
      <c r="D18" s="427"/>
      <c r="E18" s="4" t="s">
        <v>14</v>
      </c>
      <c r="F18" s="170">
        <f>VLOOKUP(A18,'Cotización materiales'!$C$3:$K$57,9,FALSE)</f>
        <v>12750</v>
      </c>
      <c r="G18" s="75">
        <f ca="1">VLOOKUP(A18,'562N3'!$A$4:$C$17,3,FALSE)</f>
        <v>6</v>
      </c>
      <c r="H18" s="6">
        <f t="shared" ca="1" si="0"/>
        <v>76500</v>
      </c>
      <c r="I18" s="79"/>
    </row>
    <row r="19" spans="1:9">
      <c r="A19" s="4">
        <v>2014</v>
      </c>
      <c r="B19" s="481" t="str">
        <f>VLOOKUP(A19,'562N3'!$A$4:$C$17,2,FALSE)</f>
        <v>PERNO DE MÁQUINA DE HIERRO GALVANIZADO CON CABEZA Y TUERCA CUADRADA. DIAMETRO 13 MM. LARGO 51 MM.</v>
      </c>
      <c r="C19" s="432"/>
      <c r="D19" s="427"/>
      <c r="E19" s="4" t="s">
        <v>14</v>
      </c>
      <c r="F19" s="170">
        <f>VLOOKUP(A19,'Cotización materiales'!$C$3:$K$57,9,FALSE)</f>
        <v>1403.6666666666667</v>
      </c>
      <c r="G19" s="75">
        <f ca="1">VLOOKUP(A19,'562N3'!$A$4:$C$17,3,FALSE)</f>
        <v>2</v>
      </c>
      <c r="H19" s="6">
        <f t="shared" ca="1" si="0"/>
        <v>2807.3333333333335</v>
      </c>
      <c r="I19" s="79"/>
    </row>
    <row r="20" spans="1:9">
      <c r="A20" s="4">
        <v>2034</v>
      </c>
      <c r="B20" s="481" t="str">
        <f>VLOOKUP(A20,'562N3'!$A$4:$C$17,2,FALSE)</f>
        <v>PERNO DE MÁQUINA DE HIERRO GALVANIZADO CON CABEZA Y TUERCA CUADRADA. DIAMETRO 16 MM. LARGO 254 MM.</v>
      </c>
      <c r="C20" s="432"/>
      <c r="D20" s="427"/>
      <c r="E20" s="4" t="s">
        <v>14</v>
      </c>
      <c r="F20" s="170">
        <f>VLOOKUP(A20,'Cotización materiales'!$C$3:$K$57,9,FALSE)</f>
        <v>5832</v>
      </c>
      <c r="G20" s="75">
        <f ca="1">VLOOKUP(A20,'562N3'!$A$4:$C$17,3,FALSE)</f>
        <v>2</v>
      </c>
      <c r="H20" s="6">
        <f t="shared" ca="1" si="0"/>
        <v>11664</v>
      </c>
      <c r="I20" s="79"/>
    </row>
    <row r="21" spans="1:9">
      <c r="A21" s="4">
        <v>2105</v>
      </c>
      <c r="B21" s="481" t="str">
        <f>VLOOKUP(A21,'562N3'!$A$4:$C$17,2,FALSE)</f>
        <v>ESPÁRRAGO DE HIERRO GALVANIZADO ROSCADO EN TODA SU LONGITUD, 4 TUERCAS. DIAMETRO 16 MM LONGITUD 458 MM</v>
      </c>
      <c r="C21" s="432"/>
      <c r="D21" s="427"/>
      <c r="E21" s="4" t="s">
        <v>14</v>
      </c>
      <c r="F21" s="170">
        <f>VLOOKUP(A21,'Cotización materiales'!$C$3:$K$57,9,FALSE)</f>
        <v>9200</v>
      </c>
      <c r="G21" s="75">
        <f ca="1">VLOOKUP(A21,'562N3'!$A$4:$C$17,3,FALSE)</f>
        <v>3</v>
      </c>
      <c r="H21" s="6">
        <f t="shared" ca="1" si="0"/>
        <v>27600</v>
      </c>
      <c r="I21" s="79"/>
    </row>
    <row r="22" spans="1:9">
      <c r="A22" s="4">
        <v>2433</v>
      </c>
      <c r="B22" s="481" t="str">
        <f>VLOOKUP(A22,'562N3'!$A$4:$C$17,2,FALSE)</f>
        <v>ARANDELA DE PRESIÓN DE Ø= 26 MM PARA PERNO Ø= 13 MM (1/2")</v>
      </c>
      <c r="C22" s="432"/>
      <c r="D22" s="427"/>
      <c r="E22" s="4" t="s">
        <v>14</v>
      </c>
      <c r="F22" s="170">
        <f>VLOOKUP(A22,'Cotización materiales'!$C$3:$K$57,9,FALSE)</f>
        <v>136.66666666666666</v>
      </c>
      <c r="G22" s="75">
        <f ca="1">VLOOKUP(A22,'562N3'!$A$4:$C$17,3,FALSE)</f>
        <v>2</v>
      </c>
      <c r="H22" s="6">
        <f t="shared" ca="1" si="0"/>
        <v>273.33333333333331</v>
      </c>
      <c r="I22" s="79"/>
    </row>
    <row r="23" spans="1:9">
      <c r="A23" s="4">
        <v>2434</v>
      </c>
      <c r="B23" s="481" t="str">
        <f>VLOOKUP(A23,'562N3'!$A$4:$C$17,2,FALSE)</f>
        <v>ARANDELA DE PRESIÓN DE Ø= 26 MM PARA PERNO Ø= 16 MM (5/8")</v>
      </c>
      <c r="C23" s="432"/>
      <c r="D23" s="427"/>
      <c r="E23" s="4" t="s">
        <v>14</v>
      </c>
      <c r="F23" s="170">
        <f>VLOOKUP(A23,'Cotización materiales'!$C$3:$K$57,9,FALSE)</f>
        <v>244.97333333333336</v>
      </c>
      <c r="G23" s="75">
        <f ca="1">VLOOKUP(A23,'562N3'!$A$4:$C$17,3,FALSE)</f>
        <v>14</v>
      </c>
      <c r="H23" s="6">
        <f t="shared" ca="1" si="0"/>
        <v>3429.626666666667</v>
      </c>
      <c r="I23" s="79"/>
    </row>
    <row r="24" spans="1:9">
      <c r="A24" s="4">
        <v>2512</v>
      </c>
      <c r="B24" s="481" t="str">
        <f>VLOOKUP(A24,'562N3'!$A$4:$C$17,2,FALSE)</f>
        <v>TUERCA DE OJO ALARGADO PARA PERNO 16 MM</v>
      </c>
      <c r="C24" s="432"/>
      <c r="D24" s="427"/>
      <c r="E24" s="4" t="s">
        <v>14</v>
      </c>
      <c r="F24" s="170">
        <f>VLOOKUP(A24,'Cotización materiales'!$C$3:$K$57,9,FALSE)</f>
        <v>14432</v>
      </c>
      <c r="G24" s="75">
        <f ca="1">VLOOKUP(A24,'562N3'!$A$4:$C$17,3,FALSE)</f>
        <v>6</v>
      </c>
      <c r="H24" s="6">
        <f t="shared" ca="1" si="0"/>
        <v>86592</v>
      </c>
      <c r="I24" s="79"/>
    </row>
    <row r="25" spans="1:9">
      <c r="A25" s="4"/>
      <c r="B25" s="158"/>
      <c r="C25" s="159"/>
      <c r="D25" s="160"/>
      <c r="E25" s="5"/>
      <c r="F25" s="5"/>
      <c r="G25" s="5"/>
      <c r="H25" s="6">
        <f t="shared" si="0"/>
        <v>0</v>
      </c>
      <c r="I25" s="79"/>
    </row>
    <row r="26" spans="1:9" ht="15.75">
      <c r="A26" s="37" t="s">
        <v>389</v>
      </c>
      <c r="B26" s="9"/>
      <c r="C26" s="38"/>
      <c r="D26" s="38"/>
      <c r="E26" s="38"/>
      <c r="F26" s="9"/>
      <c r="G26" s="9"/>
      <c r="H26" s="87">
        <f ca="1">SUM(H11:H25)</f>
        <v>2300879.14</v>
      </c>
      <c r="I26" s="79"/>
    </row>
    <row r="27" spans="1:9">
      <c r="A27" s="8"/>
      <c r="B27" s="9"/>
      <c r="C27" s="9"/>
      <c r="D27" s="9"/>
      <c r="E27" s="9"/>
      <c r="F27" s="9"/>
      <c r="G27" s="9"/>
      <c r="H27" s="10"/>
      <c r="I27" s="79"/>
    </row>
    <row r="28" spans="1:9" ht="15.75">
      <c r="A28" s="428" t="s">
        <v>6</v>
      </c>
      <c r="B28" s="429"/>
      <c r="C28" s="9"/>
      <c r="D28" s="9"/>
      <c r="E28" s="9"/>
      <c r="F28" s="9"/>
      <c r="G28" s="9"/>
      <c r="H28" s="10"/>
      <c r="I28" s="79"/>
    </row>
    <row r="29" spans="1:9" ht="15.75">
      <c r="A29" s="40" t="s">
        <v>385</v>
      </c>
      <c r="B29" s="430" t="s">
        <v>386</v>
      </c>
      <c r="C29" s="431"/>
      <c r="D29" s="32" t="s">
        <v>86</v>
      </c>
      <c r="E29" s="32" t="s">
        <v>390</v>
      </c>
      <c r="F29" s="32" t="s">
        <v>391</v>
      </c>
      <c r="G29" s="32" t="s">
        <v>392</v>
      </c>
      <c r="H29" s="33" t="s">
        <v>393</v>
      </c>
      <c r="I29" s="79"/>
    </row>
    <row r="30" spans="1:9" ht="15.75">
      <c r="A30" s="155"/>
      <c r="B30" s="451" t="s">
        <v>396</v>
      </c>
      <c r="C30" s="452"/>
      <c r="D30" s="73">
        <v>0</v>
      </c>
      <c r="E30" s="4" t="s">
        <v>397</v>
      </c>
      <c r="F30" s="170">
        <f>'1.1'!F21</f>
        <v>491355.26262931031</v>
      </c>
      <c r="G30" s="75">
        <v>10</v>
      </c>
      <c r="H30" s="6">
        <f>(D30*F30)/G30</f>
        <v>0</v>
      </c>
      <c r="I30" s="81"/>
    </row>
    <row r="31" spans="1:9" ht="15.75">
      <c r="A31" s="155"/>
      <c r="B31" s="451" t="s">
        <v>398</v>
      </c>
      <c r="C31" s="452"/>
      <c r="D31" s="73">
        <v>0</v>
      </c>
      <c r="E31" s="4" t="s">
        <v>397</v>
      </c>
      <c r="F31" s="170">
        <f>'1.1'!F22</f>
        <v>491355.26262931031</v>
      </c>
      <c r="G31" s="75">
        <v>10</v>
      </c>
      <c r="H31" s="6">
        <f t="shared" ref="H31:H42" si="1">(D31*F31)/G31</f>
        <v>0</v>
      </c>
      <c r="I31" s="81"/>
    </row>
    <row r="32" spans="1:9" ht="15.75">
      <c r="A32" s="155"/>
      <c r="B32" s="451" t="s">
        <v>399</v>
      </c>
      <c r="C32" s="452"/>
      <c r="D32" s="73">
        <v>0</v>
      </c>
      <c r="E32" s="4" t="s">
        <v>397</v>
      </c>
      <c r="F32" s="170">
        <f>'1.1'!F23</f>
        <v>316219.23517241376</v>
      </c>
      <c r="G32" s="75">
        <v>5</v>
      </c>
      <c r="H32" s="6">
        <f t="shared" si="1"/>
        <v>0</v>
      </c>
      <c r="I32" s="81"/>
    </row>
    <row r="33" spans="1:9">
      <c r="A33" s="155"/>
      <c r="B33" s="426" t="s">
        <v>400</v>
      </c>
      <c r="C33" s="427"/>
      <c r="D33" s="73">
        <v>0</v>
      </c>
      <c r="E33" s="4" t="s">
        <v>397</v>
      </c>
      <c r="F33" s="170">
        <f>'1.1'!F24</f>
        <v>301624.55599137931</v>
      </c>
      <c r="G33" s="75">
        <v>10</v>
      </c>
      <c r="H33" s="6">
        <f t="shared" si="1"/>
        <v>0</v>
      </c>
      <c r="I33" s="81"/>
    </row>
    <row r="34" spans="1:9" ht="15.75">
      <c r="A34" s="155"/>
      <c r="B34" s="451" t="s">
        <v>401</v>
      </c>
      <c r="C34" s="452"/>
      <c r="D34" s="73">
        <v>0</v>
      </c>
      <c r="E34" s="4" t="s">
        <v>397</v>
      </c>
      <c r="F34" s="170">
        <f>'1.1'!F25</f>
        <v>257840.51844827583</v>
      </c>
      <c r="G34" s="75">
        <v>10</v>
      </c>
      <c r="H34" s="6">
        <f t="shared" si="1"/>
        <v>0</v>
      </c>
      <c r="I34" s="81"/>
    </row>
    <row r="35" spans="1:9">
      <c r="A35" s="155"/>
      <c r="B35" s="426" t="s">
        <v>402</v>
      </c>
      <c r="C35" s="427"/>
      <c r="D35" s="73">
        <v>0</v>
      </c>
      <c r="E35" s="4" t="s">
        <v>397</v>
      </c>
      <c r="F35" s="170">
        <f>'1.1'!F26</f>
        <v>199461.84262931033</v>
      </c>
      <c r="G35" s="75">
        <v>10</v>
      </c>
      <c r="H35" s="6">
        <f t="shared" si="1"/>
        <v>0</v>
      </c>
      <c r="I35" s="81"/>
    </row>
    <row r="36" spans="1:9">
      <c r="A36" s="155"/>
      <c r="B36" s="426" t="s">
        <v>403</v>
      </c>
      <c r="C36" s="427"/>
      <c r="D36" s="73">
        <v>0</v>
      </c>
      <c r="E36" s="4" t="s">
        <v>397</v>
      </c>
      <c r="F36" s="170">
        <f>'1.1'!F27</f>
        <v>81158.643620689661</v>
      </c>
      <c r="G36" s="75">
        <v>10</v>
      </c>
      <c r="H36" s="6">
        <f t="shared" si="1"/>
        <v>0</v>
      </c>
      <c r="I36" s="81"/>
    </row>
    <row r="37" spans="1:9" ht="15.75">
      <c r="A37" s="155"/>
      <c r="B37" s="451" t="s">
        <v>404</v>
      </c>
      <c r="C37" s="452"/>
      <c r="D37" s="73">
        <v>0</v>
      </c>
      <c r="E37" s="4" t="s">
        <v>397</v>
      </c>
      <c r="F37" s="170">
        <f>'1.1'!F28</f>
        <v>184867.16344827582</v>
      </c>
      <c r="G37" s="75">
        <v>10</v>
      </c>
      <c r="H37" s="6">
        <f t="shared" si="1"/>
        <v>0</v>
      </c>
      <c r="I37" s="81"/>
    </row>
    <row r="38" spans="1:9" ht="15.75">
      <c r="A38" s="155"/>
      <c r="B38" s="451" t="s">
        <v>405</v>
      </c>
      <c r="C38" s="452"/>
      <c r="D38" s="73">
        <v>0</v>
      </c>
      <c r="E38" s="4" t="s">
        <v>397</v>
      </c>
      <c r="F38" s="170">
        <f>'1.1'!F29</f>
        <v>117645.32112068964</v>
      </c>
      <c r="G38" s="75">
        <v>13</v>
      </c>
      <c r="H38" s="6">
        <f t="shared" si="1"/>
        <v>0</v>
      </c>
      <c r="I38" s="81"/>
    </row>
    <row r="39" spans="1:9" ht="15.75">
      <c r="A39" s="155"/>
      <c r="B39" s="451" t="s">
        <v>406</v>
      </c>
      <c r="C39" s="452"/>
      <c r="D39" s="73">
        <v>0</v>
      </c>
      <c r="E39" s="4" t="s">
        <v>397</v>
      </c>
      <c r="F39" s="170">
        <f>'1.1'!F30</f>
        <v>184867.16344827582</v>
      </c>
      <c r="G39" s="75">
        <v>13</v>
      </c>
      <c r="H39" s="6">
        <f t="shared" si="1"/>
        <v>0</v>
      </c>
      <c r="I39" s="81"/>
    </row>
    <row r="40" spans="1:9" ht="15.75">
      <c r="A40" s="155"/>
      <c r="B40" s="451" t="s">
        <v>407</v>
      </c>
      <c r="C40" s="452"/>
      <c r="D40" s="73">
        <v>0</v>
      </c>
      <c r="E40" s="4" t="s">
        <v>397</v>
      </c>
      <c r="F40" s="170">
        <f>'1.1'!F31</f>
        <v>103050.68284482758</v>
      </c>
      <c r="G40" s="75">
        <v>10</v>
      </c>
      <c r="H40" s="6">
        <f t="shared" si="1"/>
        <v>0</v>
      </c>
      <c r="I40" s="81"/>
    </row>
    <row r="41" spans="1:9">
      <c r="A41" s="155"/>
      <c r="B41" s="426" t="s">
        <v>408</v>
      </c>
      <c r="C41" s="427"/>
      <c r="D41" s="73">
        <v>0</v>
      </c>
      <c r="E41" s="4" t="s">
        <v>397</v>
      </c>
      <c r="F41" s="170">
        <f>'1.1'!F32</f>
        <v>177569.84431034481</v>
      </c>
      <c r="G41" s="75">
        <v>13</v>
      </c>
      <c r="H41" s="6">
        <f t="shared" si="1"/>
        <v>0</v>
      </c>
      <c r="I41" s="81"/>
    </row>
    <row r="42" spans="1:9" ht="15.75">
      <c r="A42" s="155"/>
      <c r="B42" s="453" t="s">
        <v>409</v>
      </c>
      <c r="C42" s="454"/>
      <c r="D42" s="74">
        <v>0</v>
      </c>
      <c r="E42" s="43" t="s">
        <v>397</v>
      </c>
      <c r="F42" s="170">
        <f>'1.1'!F33</f>
        <v>117646.13922413792</v>
      </c>
      <c r="G42" s="76">
        <v>10</v>
      </c>
      <c r="H42" s="6">
        <f t="shared" si="1"/>
        <v>0</v>
      </c>
      <c r="I42" s="81"/>
    </row>
    <row r="43" spans="1:9" ht="15.75">
      <c r="A43" s="45" t="s">
        <v>410</v>
      </c>
      <c r="B43" s="9"/>
      <c r="C43" s="9"/>
      <c r="D43" s="9"/>
      <c r="E43" s="9"/>
      <c r="F43" s="9"/>
      <c r="G43" s="9"/>
      <c r="H43" s="87">
        <f>SUM(H30:H42)</f>
        <v>0</v>
      </c>
      <c r="I43" s="79"/>
    </row>
    <row r="44" spans="1:9">
      <c r="A44" s="8"/>
      <c r="B44" s="9"/>
      <c r="C44" s="9"/>
      <c r="D44" s="9"/>
      <c r="E44" s="9"/>
      <c r="F44" s="9"/>
      <c r="G44" s="9"/>
      <c r="H44" s="10"/>
      <c r="I44" s="79"/>
    </row>
    <row r="45" spans="1:9" ht="15.75">
      <c r="A45" s="428" t="s">
        <v>7</v>
      </c>
      <c r="B45" s="429"/>
      <c r="C45" s="9"/>
      <c r="D45" s="9"/>
      <c r="E45" s="9"/>
      <c r="F45" s="9"/>
      <c r="G45" s="9"/>
      <c r="H45" s="10"/>
      <c r="I45" s="79"/>
    </row>
    <row r="46" spans="1:9" ht="15.75">
      <c r="A46" s="40" t="s">
        <v>385</v>
      </c>
      <c r="B46" s="430" t="s">
        <v>386</v>
      </c>
      <c r="C46" s="431"/>
      <c r="D46" s="32" t="s">
        <v>86</v>
      </c>
      <c r="E46" s="32" t="s">
        <v>390</v>
      </c>
      <c r="F46" s="32" t="s">
        <v>411</v>
      </c>
      <c r="G46" s="32" t="s">
        <v>393</v>
      </c>
      <c r="H46" s="33" t="s">
        <v>412</v>
      </c>
      <c r="I46" s="79"/>
    </row>
    <row r="47" spans="1:9" ht="15.75">
      <c r="A47" s="46">
        <v>1</v>
      </c>
      <c r="B47" s="482" t="s">
        <v>413</v>
      </c>
      <c r="C47" s="483"/>
      <c r="D47" s="73">
        <v>0</v>
      </c>
      <c r="E47" s="47" t="s">
        <v>397</v>
      </c>
      <c r="F47" s="73">
        <v>10</v>
      </c>
      <c r="G47" s="170">
        <v>69701.16508838383</v>
      </c>
      <c r="H47" s="6">
        <f>(D47*G47)/F47</f>
        <v>0</v>
      </c>
      <c r="I47" s="81"/>
    </row>
    <row r="48" spans="1:9" ht="15.75">
      <c r="A48" s="46">
        <v>2</v>
      </c>
      <c r="B48" s="422" t="s">
        <v>414</v>
      </c>
      <c r="C48" s="423"/>
      <c r="D48" s="73">
        <v>0</v>
      </c>
      <c r="E48" s="47" t="s">
        <v>397</v>
      </c>
      <c r="F48" s="73">
        <v>1</v>
      </c>
      <c r="G48" s="170">
        <v>2500000</v>
      </c>
      <c r="H48" s="6">
        <f t="shared" ref="H48:H59" si="2">(D48*G48)/F48</f>
        <v>0</v>
      </c>
      <c r="I48" s="81"/>
    </row>
    <row r="49" spans="1:9" ht="15.75">
      <c r="A49" s="46">
        <v>3</v>
      </c>
      <c r="B49" s="422" t="s">
        <v>415</v>
      </c>
      <c r="C49" s="423"/>
      <c r="D49" s="73">
        <v>0</v>
      </c>
      <c r="E49" s="47" t="s">
        <v>397</v>
      </c>
      <c r="F49" s="73">
        <v>10</v>
      </c>
      <c r="G49" s="170">
        <v>55509.259259259248</v>
      </c>
      <c r="H49" s="6">
        <f t="shared" si="2"/>
        <v>0</v>
      </c>
      <c r="I49" s="81"/>
    </row>
    <row r="50" spans="1:9" ht="15.75">
      <c r="A50" s="46">
        <v>4</v>
      </c>
      <c r="B50" s="422" t="s">
        <v>416</v>
      </c>
      <c r="C50" s="423"/>
      <c r="D50" s="73">
        <v>0</v>
      </c>
      <c r="E50" s="47" t="s">
        <v>397</v>
      </c>
      <c r="F50" s="73">
        <v>13</v>
      </c>
      <c r="G50" s="170">
        <v>1000000</v>
      </c>
      <c r="H50" s="6">
        <f t="shared" si="2"/>
        <v>0</v>
      </c>
      <c r="I50" s="81"/>
    </row>
    <row r="51" spans="1:9" ht="15.75">
      <c r="A51" s="46">
        <v>5</v>
      </c>
      <c r="B51" s="422" t="s">
        <v>417</v>
      </c>
      <c r="C51" s="423"/>
      <c r="D51" s="73">
        <v>0</v>
      </c>
      <c r="E51" s="47" t="s">
        <v>397</v>
      </c>
      <c r="F51" s="73">
        <v>10</v>
      </c>
      <c r="G51" s="170">
        <v>120000</v>
      </c>
      <c r="H51" s="6">
        <f t="shared" si="2"/>
        <v>0</v>
      </c>
      <c r="I51" s="81"/>
    </row>
    <row r="52" spans="1:9" ht="15.75">
      <c r="A52" s="46">
        <v>6</v>
      </c>
      <c r="B52" s="422" t="s">
        <v>418</v>
      </c>
      <c r="C52" s="423"/>
      <c r="D52" s="73">
        <v>0</v>
      </c>
      <c r="E52" s="47" t="s">
        <v>419</v>
      </c>
      <c r="F52" s="73">
        <v>10</v>
      </c>
      <c r="G52" s="170">
        <v>28500</v>
      </c>
      <c r="H52" s="6">
        <f t="shared" si="2"/>
        <v>0</v>
      </c>
      <c r="I52" s="81"/>
    </row>
    <row r="53" spans="1:9" ht="15.75">
      <c r="A53" s="46">
        <v>7</v>
      </c>
      <c r="B53" s="422" t="s">
        <v>420</v>
      </c>
      <c r="C53" s="423"/>
      <c r="D53" s="73">
        <v>0</v>
      </c>
      <c r="E53" s="47" t="s">
        <v>421</v>
      </c>
      <c r="F53" s="73">
        <v>1</v>
      </c>
      <c r="G53" s="170">
        <v>464100</v>
      </c>
      <c r="H53" s="6">
        <f t="shared" si="2"/>
        <v>0</v>
      </c>
      <c r="I53" s="81"/>
    </row>
    <row r="54" spans="1:9" ht="15.75">
      <c r="A54" s="46">
        <v>8</v>
      </c>
      <c r="B54" s="422" t="s">
        <v>422</v>
      </c>
      <c r="C54" s="423"/>
      <c r="D54" s="73">
        <v>0</v>
      </c>
      <c r="E54" s="47" t="s">
        <v>423</v>
      </c>
      <c r="F54" s="73">
        <v>1</v>
      </c>
      <c r="G54" s="170">
        <v>952380.95238095231</v>
      </c>
      <c r="H54" s="6">
        <f t="shared" si="2"/>
        <v>0</v>
      </c>
      <c r="I54" s="81"/>
    </row>
    <row r="55" spans="1:9" ht="15.75">
      <c r="A55" s="46">
        <v>9</v>
      </c>
      <c r="B55" s="422" t="s">
        <v>424</v>
      </c>
      <c r="C55" s="423"/>
      <c r="D55" s="73">
        <v>0</v>
      </c>
      <c r="E55" s="47" t="s">
        <v>423</v>
      </c>
      <c r="F55" s="73">
        <v>1</v>
      </c>
      <c r="G55" s="170">
        <v>2700000</v>
      </c>
      <c r="H55" s="6">
        <f t="shared" si="2"/>
        <v>0</v>
      </c>
      <c r="I55" s="81"/>
    </row>
    <row r="56" spans="1:9" ht="15.75">
      <c r="A56" s="46">
        <v>10</v>
      </c>
      <c r="B56" s="422" t="s">
        <v>425</v>
      </c>
      <c r="C56" s="423"/>
      <c r="D56" s="73">
        <v>0</v>
      </c>
      <c r="E56" s="47" t="s">
        <v>423</v>
      </c>
      <c r="F56" s="73">
        <v>2</v>
      </c>
      <c r="G56" s="170">
        <v>3800000</v>
      </c>
      <c r="H56" s="6">
        <f t="shared" si="2"/>
        <v>0</v>
      </c>
      <c r="I56" s="81"/>
    </row>
    <row r="57" spans="1:9" ht="15.75">
      <c r="A57" s="46">
        <v>11</v>
      </c>
      <c r="B57" s="422" t="s">
        <v>426</v>
      </c>
      <c r="C57" s="423"/>
      <c r="D57" s="73">
        <v>0</v>
      </c>
      <c r="E57" s="47" t="s">
        <v>423</v>
      </c>
      <c r="F57" s="73">
        <v>10</v>
      </c>
      <c r="G57" s="170">
        <v>3200000</v>
      </c>
      <c r="H57" s="6">
        <f t="shared" si="2"/>
        <v>0</v>
      </c>
      <c r="I57" s="81"/>
    </row>
    <row r="58" spans="1:9" ht="15.75">
      <c r="A58" s="46">
        <v>12</v>
      </c>
      <c r="B58" s="422" t="s">
        <v>427</v>
      </c>
      <c r="C58" s="423"/>
      <c r="D58" s="73">
        <v>0</v>
      </c>
      <c r="E58" s="47" t="s">
        <v>423</v>
      </c>
      <c r="F58" s="73">
        <v>2</v>
      </c>
      <c r="G58" s="170">
        <v>2600000</v>
      </c>
      <c r="H58" s="6">
        <f t="shared" si="2"/>
        <v>0</v>
      </c>
      <c r="I58" s="81"/>
    </row>
    <row r="59" spans="1:9" ht="15.75">
      <c r="A59" s="50">
        <v>13</v>
      </c>
      <c r="B59" s="424" t="s">
        <v>428</v>
      </c>
      <c r="C59" s="425"/>
      <c r="D59" s="73">
        <v>0</v>
      </c>
      <c r="E59" s="51" t="s">
        <v>397</v>
      </c>
      <c r="F59" s="73">
        <v>1</v>
      </c>
      <c r="G59" s="170">
        <v>4500000</v>
      </c>
      <c r="H59" s="6">
        <f t="shared" si="2"/>
        <v>0</v>
      </c>
      <c r="I59" s="81"/>
    </row>
    <row r="60" spans="1:9" ht="15.75">
      <c r="A60" s="53" t="s">
        <v>429</v>
      </c>
      <c r="B60" s="9"/>
      <c r="C60" s="38"/>
      <c r="D60" s="38"/>
      <c r="E60" s="38"/>
      <c r="F60" s="9"/>
      <c r="G60" s="9"/>
      <c r="H60" s="88">
        <f>SUM(H47:H59)</f>
        <v>0</v>
      </c>
      <c r="I60" s="81"/>
    </row>
    <row r="61" spans="1:9">
      <c r="A61" s="8"/>
      <c r="B61" s="9"/>
      <c r="C61" s="9"/>
      <c r="D61" s="54"/>
      <c r="E61" s="54"/>
      <c r="F61" s="54"/>
      <c r="G61" s="54"/>
      <c r="H61" s="10"/>
      <c r="I61" s="79"/>
    </row>
    <row r="62" spans="1:9" ht="15.75">
      <c r="A62" s="428" t="s">
        <v>8</v>
      </c>
      <c r="B62" s="429"/>
      <c r="C62" s="9"/>
      <c r="D62" s="54"/>
      <c r="E62" s="54"/>
      <c r="F62" s="54"/>
      <c r="G62" s="54"/>
      <c r="H62" s="10"/>
      <c r="I62" s="79"/>
    </row>
    <row r="63" spans="1:9" ht="15.75">
      <c r="A63" s="40" t="s">
        <v>385</v>
      </c>
      <c r="B63" s="430" t="s">
        <v>386</v>
      </c>
      <c r="C63" s="431"/>
      <c r="D63" s="55" t="s">
        <v>390</v>
      </c>
      <c r="E63" s="55" t="s">
        <v>86</v>
      </c>
      <c r="F63" s="55" t="s">
        <v>430</v>
      </c>
      <c r="G63" s="55" t="s">
        <v>431</v>
      </c>
      <c r="H63" s="33" t="s">
        <v>393</v>
      </c>
      <c r="I63" s="79"/>
    </row>
    <row r="64" spans="1:9" ht="15.75">
      <c r="A64" s="46">
        <v>1</v>
      </c>
      <c r="B64" s="422" t="s">
        <v>432</v>
      </c>
      <c r="C64" s="423"/>
      <c r="D64" s="56" t="s">
        <v>397</v>
      </c>
      <c r="E64" s="73">
        <v>1</v>
      </c>
      <c r="F64" s="170">
        <v>210000</v>
      </c>
      <c r="G64" s="73">
        <v>5</v>
      </c>
      <c r="H64" s="42">
        <f>(E64*F64)/G64</f>
        <v>42000</v>
      </c>
      <c r="I64" s="81"/>
    </row>
    <row r="65" spans="1:9" ht="15.75">
      <c r="A65" s="46">
        <v>2</v>
      </c>
      <c r="B65" s="482" t="s">
        <v>433</v>
      </c>
      <c r="C65" s="483"/>
      <c r="D65" s="57" t="s">
        <v>434</v>
      </c>
      <c r="E65" s="73">
        <v>0</v>
      </c>
      <c r="F65" s="170">
        <v>410150.85714285716</v>
      </c>
      <c r="G65" s="73">
        <v>72</v>
      </c>
      <c r="H65" s="42">
        <f t="shared" ref="H65:H66" si="3">(E65*F65)/G65</f>
        <v>0</v>
      </c>
      <c r="I65" s="81"/>
    </row>
    <row r="66" spans="1:9" ht="15.75">
      <c r="A66" s="50">
        <v>3</v>
      </c>
      <c r="B66" s="424" t="s">
        <v>435</v>
      </c>
      <c r="C66" s="425"/>
      <c r="D66" s="58" t="s">
        <v>434</v>
      </c>
      <c r="E66" s="73">
        <v>0</v>
      </c>
      <c r="F66" s="170">
        <v>500000</v>
      </c>
      <c r="G66" s="73">
        <v>10</v>
      </c>
      <c r="H66" s="42">
        <f t="shared" si="3"/>
        <v>0</v>
      </c>
      <c r="I66" s="81"/>
    </row>
    <row r="67" spans="1:9" ht="15.75">
      <c r="A67" s="45" t="s">
        <v>436</v>
      </c>
      <c r="B67" s="9"/>
      <c r="C67" s="38"/>
      <c r="D67" s="38"/>
      <c r="E67" s="38"/>
      <c r="F67" s="9"/>
      <c r="G67" s="9"/>
      <c r="H67" s="87">
        <f>SUM(H64:H66)</f>
        <v>42000</v>
      </c>
      <c r="I67" s="79"/>
    </row>
    <row r="68" spans="1:9">
      <c r="A68" s="59"/>
      <c r="B68" s="9"/>
      <c r="C68" s="9"/>
      <c r="D68" s="9"/>
      <c r="E68" s="38"/>
      <c r="F68" s="9"/>
      <c r="G68" s="9"/>
      <c r="H68" s="10"/>
      <c r="I68" s="79"/>
    </row>
    <row r="69" spans="1:9" ht="15.75">
      <c r="A69" s="428" t="s">
        <v>9</v>
      </c>
      <c r="B69" s="429"/>
      <c r="C69" s="60"/>
      <c r="D69" s="61"/>
      <c r="E69" s="62"/>
      <c r="F69" s="63"/>
      <c r="G69" s="64"/>
      <c r="H69" s="10"/>
      <c r="I69" s="79"/>
    </row>
    <row r="70" spans="1:9" ht="15.75">
      <c r="A70" s="40" t="s">
        <v>385</v>
      </c>
      <c r="B70" s="430" t="s">
        <v>386</v>
      </c>
      <c r="C70" s="431"/>
      <c r="D70" s="55" t="s">
        <v>86</v>
      </c>
      <c r="E70" s="55" t="s">
        <v>390</v>
      </c>
      <c r="F70" s="55" t="s">
        <v>431</v>
      </c>
      <c r="G70" s="55" t="s">
        <v>430</v>
      </c>
      <c r="H70" s="33" t="s">
        <v>393</v>
      </c>
      <c r="I70" s="79"/>
    </row>
    <row r="71" spans="1:9" ht="15.75">
      <c r="A71" s="46">
        <v>1</v>
      </c>
      <c r="B71" s="422" t="s">
        <v>437</v>
      </c>
      <c r="C71" s="423"/>
      <c r="D71" s="73">
        <v>0</v>
      </c>
      <c r="E71" s="47" t="s">
        <v>423</v>
      </c>
      <c r="F71" s="73">
        <v>10</v>
      </c>
      <c r="G71" s="170">
        <v>70000</v>
      </c>
      <c r="H71" s="49">
        <f>(D71*G71)/F71</f>
        <v>0</v>
      </c>
      <c r="I71" s="79"/>
    </row>
    <row r="72" spans="1:9" ht="15.75">
      <c r="A72" s="46">
        <v>2</v>
      </c>
      <c r="B72" s="422" t="s">
        <v>438</v>
      </c>
      <c r="C72" s="423"/>
      <c r="D72" s="73">
        <v>0</v>
      </c>
      <c r="E72" s="47" t="s">
        <v>423</v>
      </c>
      <c r="F72" s="73">
        <v>13</v>
      </c>
      <c r="G72" s="170">
        <v>45000</v>
      </c>
      <c r="H72" s="49">
        <f t="shared" ref="H72:H73" si="4">(D72*G72)/F72</f>
        <v>0</v>
      </c>
      <c r="I72" s="79"/>
    </row>
    <row r="73" spans="1:9" ht="15.75">
      <c r="A73" s="50">
        <v>3</v>
      </c>
      <c r="B73" s="424" t="s">
        <v>439</v>
      </c>
      <c r="C73" s="425"/>
      <c r="D73" s="73">
        <v>0</v>
      </c>
      <c r="E73" s="51" t="s">
        <v>423</v>
      </c>
      <c r="F73" s="73">
        <v>13</v>
      </c>
      <c r="G73" s="170">
        <v>20000</v>
      </c>
      <c r="H73" s="49">
        <f t="shared" si="4"/>
        <v>0</v>
      </c>
      <c r="I73" s="79"/>
    </row>
    <row r="74" spans="1:9" ht="15.75">
      <c r="A74" s="45" t="s">
        <v>440</v>
      </c>
      <c r="B74" s="9"/>
      <c r="C74" s="38"/>
      <c r="D74" s="54"/>
      <c r="E74" s="54"/>
      <c r="F74" s="54"/>
      <c r="G74" s="54"/>
      <c r="H74" s="39">
        <f>SUM(H71:H73)</f>
        <v>0</v>
      </c>
      <c r="I74" s="79"/>
    </row>
    <row r="75" spans="1:9">
      <c r="A75" s="59"/>
      <c r="B75" s="9"/>
      <c r="C75" s="9"/>
      <c r="D75" s="9"/>
      <c r="E75" s="65"/>
      <c r="F75" s="9"/>
      <c r="G75" s="9"/>
      <c r="H75" s="10"/>
      <c r="I75" s="79"/>
    </row>
    <row r="76" spans="1:9" ht="15.75">
      <c r="A76" s="66" t="s">
        <v>441</v>
      </c>
      <c r="B76" s="9"/>
      <c r="C76" s="9"/>
      <c r="D76" s="9"/>
      <c r="E76" s="9"/>
      <c r="F76" s="9"/>
      <c r="G76" s="9"/>
      <c r="H76" s="86">
        <f ca="1">H74+H67+H60+H43+H26</f>
        <v>2342879.14</v>
      </c>
      <c r="I76" s="79"/>
    </row>
    <row r="77" spans="1:9">
      <c r="A77" s="8"/>
      <c r="B77" s="9"/>
      <c r="C77" s="9"/>
      <c r="D77" s="9"/>
      <c r="E77" s="9"/>
      <c r="F77" s="9"/>
      <c r="G77" s="9"/>
      <c r="H77" s="10"/>
      <c r="I77" s="79"/>
    </row>
    <row r="78" spans="1:9" ht="16.5" thickBot="1">
      <c r="A78" s="67" t="s">
        <v>442</v>
      </c>
      <c r="B78" s="25"/>
      <c r="C78" s="68">
        <v>0.05</v>
      </c>
      <c r="D78" s="25"/>
      <c r="E78" s="25"/>
      <c r="F78" s="25"/>
      <c r="G78" s="25"/>
      <c r="H78" s="69"/>
      <c r="I78" s="79"/>
    </row>
    <row r="79" spans="1:9" ht="16.5" thickTop="1">
      <c r="A79" s="70" t="s">
        <v>443</v>
      </c>
      <c r="B79" s="28"/>
      <c r="C79" s="71">
        <v>0.19</v>
      </c>
      <c r="D79" s="28"/>
      <c r="E79" s="28"/>
      <c r="F79" s="28"/>
      <c r="G79" s="28"/>
      <c r="H79" s="84"/>
      <c r="I79" s="79"/>
    </row>
    <row r="80" spans="1:9">
      <c r="A80" s="8"/>
      <c r="B80" s="9"/>
      <c r="C80" s="9"/>
      <c r="D80" s="9"/>
      <c r="E80" s="9"/>
      <c r="F80" s="9"/>
      <c r="G80" s="9"/>
      <c r="H80" s="10"/>
      <c r="I80" s="79"/>
    </row>
    <row r="81" spans="1:9" ht="15.75">
      <c r="A81" s="59" t="s">
        <v>444</v>
      </c>
      <c r="B81" s="9"/>
      <c r="C81" s="9"/>
      <c r="D81" s="9"/>
      <c r="E81" s="9"/>
      <c r="F81" s="9"/>
      <c r="G81" s="9"/>
      <c r="H81" s="39"/>
      <c r="I81" s="79"/>
    </row>
    <row r="82" spans="1:9" ht="15.75" thickBot="1">
      <c r="A82" s="24"/>
      <c r="B82" s="25"/>
      <c r="C82" s="25"/>
      <c r="D82" s="25"/>
      <c r="E82" s="25"/>
      <c r="F82" s="25"/>
      <c r="G82" s="25"/>
      <c r="H82" s="26"/>
      <c r="I82" s="79"/>
    </row>
    <row r="83" spans="1:9" ht="15.75" thickTop="1">
      <c r="A83" s="79"/>
      <c r="B83" s="79"/>
      <c r="C83" s="79"/>
      <c r="D83" s="79"/>
      <c r="E83" s="79"/>
      <c r="F83" s="79"/>
      <c r="G83" s="79"/>
      <c r="H83" s="79"/>
      <c r="I83" s="79"/>
    </row>
  </sheetData>
  <mergeCells count="58">
    <mergeCell ref="B73:C73"/>
    <mergeCell ref="B65:C65"/>
    <mergeCell ref="B66:C66"/>
    <mergeCell ref="A69:B69"/>
    <mergeCell ref="B70:C70"/>
    <mergeCell ref="B71:C71"/>
    <mergeCell ref="B72:C72"/>
    <mergeCell ref="B64:C64"/>
    <mergeCell ref="B51:C51"/>
    <mergeCell ref="B52:C52"/>
    <mergeCell ref="B53:C53"/>
    <mergeCell ref="B54:C54"/>
    <mergeCell ref="B55:C55"/>
    <mergeCell ref="B56:C56"/>
    <mergeCell ref="B57:C57"/>
    <mergeCell ref="B58:C58"/>
    <mergeCell ref="B59:C59"/>
    <mergeCell ref="A62:B62"/>
    <mergeCell ref="B63:C63"/>
    <mergeCell ref="B50:C50"/>
    <mergeCell ref="B37:C37"/>
    <mergeCell ref="B38:C38"/>
    <mergeCell ref="B39:C39"/>
    <mergeCell ref="B40:C40"/>
    <mergeCell ref="B41:C41"/>
    <mergeCell ref="B42:C42"/>
    <mergeCell ref="A45:B45"/>
    <mergeCell ref="B46:C46"/>
    <mergeCell ref="B47:C47"/>
    <mergeCell ref="B48:C48"/>
    <mergeCell ref="B49:C49"/>
    <mergeCell ref="B31:C31"/>
    <mergeCell ref="B32:C32"/>
    <mergeCell ref="B33:C33"/>
    <mergeCell ref="B34:C34"/>
    <mergeCell ref="B35:C35"/>
    <mergeCell ref="B36:C36"/>
    <mergeCell ref="A28:B28"/>
    <mergeCell ref="B29:C29"/>
    <mergeCell ref="B30:C30"/>
    <mergeCell ref="A1:H1"/>
    <mergeCell ref="A2:H2"/>
    <mergeCell ref="B6:G6"/>
    <mergeCell ref="B10:D10"/>
    <mergeCell ref="B11:D11"/>
    <mergeCell ref="B12:D12"/>
    <mergeCell ref="B13:D13"/>
    <mergeCell ref="B14:D14"/>
    <mergeCell ref="B15:D15"/>
    <mergeCell ref="B16:D16"/>
    <mergeCell ref="B17:D17"/>
    <mergeCell ref="B18:D18"/>
    <mergeCell ref="B24:D24"/>
    <mergeCell ref="B19:D19"/>
    <mergeCell ref="B20:D20"/>
    <mergeCell ref="B21:D21"/>
    <mergeCell ref="B22:D22"/>
    <mergeCell ref="B23:D23"/>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1" id="{06C22F41-9037-4CBD-8E88-AE243E291F18}">
            <xm:f>'1.1'!H21&gt;0</xm:f>
            <x14:dxf>
              <font>
                <b/>
                <i/>
                <color rgb="FF253E66"/>
              </font>
              <fill>
                <patternFill>
                  <bgColor rgb="FF8ED2C9"/>
                </patternFill>
              </fill>
            </x14:dxf>
          </x14:cfRule>
          <xm:sqref>B30:B32 B48:B59 B64 B71:B73 B42 B66 B34 B37:B40</xm:sqref>
        </x14:conditionalFormatting>
        <x14:conditionalFormatting xmlns:xm="http://schemas.microsoft.com/office/excel/2006/main">
          <x14:cfRule type="expression" priority="13" id="{4F742356-620C-4FE4-9486-8D3372A38576}">
            <xm:f>'1.1'!#REF!&gt;0</xm:f>
            <x14:dxf>
              <fill>
                <patternFill>
                  <bgColor rgb="FFFFFF99"/>
                </patternFill>
              </fill>
            </x14:dxf>
          </x14:cfRule>
          <xm:sqref>C30</xm:sqref>
        </x14:conditionalFormatting>
        <x14:conditionalFormatting xmlns:xm="http://schemas.microsoft.com/office/excel/2006/main">
          <x14:cfRule type="expression" priority="12" id="{6AB5A494-01C7-4D0B-A759-23CBE13D13DF}">
            <xm:f>'1.1'!#REF!&gt;0</xm:f>
            <x14:dxf>
              <font>
                <b/>
                <i/>
                <color rgb="FF253E66"/>
              </font>
              <fill>
                <patternFill>
                  <bgColor rgb="FF8ED2C9"/>
                </patternFill>
              </fill>
            </x14:dxf>
          </x14:cfRule>
          <xm:sqref>C30:C32 C48:C59 C64 C71:C73 C42 C66</xm:sqref>
        </x14:conditionalFormatting>
        <x14:conditionalFormatting xmlns:xm="http://schemas.microsoft.com/office/excel/2006/main">
          <x14:cfRule type="expression" priority="10" id="{E316797A-F26D-4CF9-8179-0305E2DDA187}">
            <xm:f>'1.1'!#REF!&gt;0</xm:f>
            <x14:dxf>
              <fill>
                <patternFill>
                  <bgColor rgb="FFFFFF99"/>
                </patternFill>
              </fill>
            </x14:dxf>
          </x14:cfRule>
          <xm:sqref>C34 C37:C40</xm:sqref>
        </x14:conditionalFormatting>
        <x14:conditionalFormatting xmlns:xm="http://schemas.microsoft.com/office/excel/2006/main">
          <x14:cfRule type="expression" priority="9" id="{F13188C0-20E1-4C77-B6C7-F8D7722A606C}">
            <xm:f>'1.1'!#REF!&gt;0</xm:f>
            <x14:dxf>
              <font>
                <b/>
                <i/>
                <color rgb="FF253E66"/>
              </font>
              <fill>
                <patternFill>
                  <bgColor rgb="FF8ED2C9"/>
                </patternFill>
              </fill>
            </x14:dxf>
          </x14:cfRule>
          <xm:sqref>C34 C37:C40</xm:sqref>
        </x14:conditionalFormatting>
      </x14:conditionalFormattings>
    </ext>
  </extLs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9">
    <tabColor rgb="FF00B0F0"/>
  </sheetPr>
  <dimension ref="A1:I83"/>
  <sheetViews>
    <sheetView zoomScale="98" zoomScaleNormal="98" workbookViewId="0">
      <selection activeCell="B4" sqref="B4"/>
    </sheetView>
  </sheetViews>
  <sheetFormatPr baseColWidth="10" defaultColWidth="11.42578125" defaultRowHeight="15"/>
  <cols>
    <col min="1" max="1" width="20.5703125" customWidth="1"/>
    <col min="2" max="2" width="117.140625" customWidth="1"/>
    <col min="3" max="3" width="16.140625" customWidth="1"/>
    <col min="4" max="4" width="11.140625" bestFit="1" customWidth="1"/>
    <col min="5" max="5" width="17.28515625" bestFit="1" customWidth="1"/>
    <col min="6" max="6" width="18.42578125" customWidth="1"/>
    <col min="7" max="7" width="23.7109375" customWidth="1"/>
    <col min="8" max="8" width="22.85546875" customWidth="1"/>
    <col min="9" max="9" width="16" bestFit="1" customWidth="1"/>
  </cols>
  <sheetData>
    <row r="1" spans="1:9" ht="16.5" thickTop="1">
      <c r="A1" s="441" t="s">
        <v>506</v>
      </c>
      <c r="B1" s="442"/>
      <c r="C1" s="442"/>
      <c r="D1" s="442"/>
      <c r="E1" s="442"/>
      <c r="F1" s="442"/>
      <c r="G1" s="442"/>
      <c r="H1" s="443"/>
      <c r="I1" s="79"/>
    </row>
    <row r="2" spans="1:9" ht="15.75">
      <c r="A2" s="444" t="s">
        <v>378</v>
      </c>
      <c r="B2" s="445"/>
      <c r="C2" s="445"/>
      <c r="D2" s="445"/>
      <c r="E2" s="445"/>
      <c r="F2" s="445"/>
      <c r="G2" s="445"/>
      <c r="H2" s="446"/>
      <c r="I2" s="79"/>
    </row>
    <row r="3" spans="1:9">
      <c r="A3" s="8"/>
      <c r="B3" s="9"/>
      <c r="C3" s="9"/>
      <c r="D3" s="9"/>
      <c r="E3" s="9"/>
      <c r="F3" s="9"/>
      <c r="G3" s="9"/>
      <c r="H3" s="10"/>
      <c r="I3" s="79"/>
    </row>
    <row r="4" spans="1:9" ht="15.75">
      <c r="A4" s="11" t="s">
        <v>379</v>
      </c>
      <c r="B4" s="12" t="s">
        <v>61</v>
      </c>
      <c r="C4" s="13"/>
      <c r="D4" s="14"/>
      <c r="E4" s="15" t="s">
        <v>380</v>
      </c>
      <c r="F4" s="16">
        <f>H76</f>
        <v>2232316.8366666664</v>
      </c>
      <c r="G4" s="13" t="s">
        <v>381</v>
      </c>
      <c r="H4" s="17" t="s">
        <v>382</v>
      </c>
      <c r="I4" s="79"/>
    </row>
    <row r="5" spans="1:9" ht="15.75">
      <c r="A5" s="18"/>
      <c r="B5" s="19"/>
      <c r="C5" s="13"/>
      <c r="D5" s="20"/>
      <c r="E5" s="15"/>
      <c r="F5" s="21"/>
      <c r="G5" s="13"/>
      <c r="H5" s="22"/>
      <c r="I5" s="79"/>
    </row>
    <row r="6" spans="1:9" ht="15.75">
      <c r="A6" s="18" t="s">
        <v>383</v>
      </c>
      <c r="B6" s="447" t="str">
        <f>A1</f>
        <v>SUMINISTRO DE MATERIALES PARA ESTRUCTURA 580 N2</v>
      </c>
      <c r="C6" s="447"/>
      <c r="D6" s="447"/>
      <c r="E6" s="447"/>
      <c r="F6" s="447"/>
      <c r="G6" s="448"/>
      <c r="H6" s="23" t="s">
        <v>384</v>
      </c>
      <c r="I6" s="79"/>
    </row>
    <row r="7" spans="1:9" ht="15.75" thickBot="1">
      <c r="A7" s="24"/>
      <c r="B7" s="25"/>
      <c r="C7" s="25"/>
      <c r="D7" s="25"/>
      <c r="E7" s="25"/>
      <c r="F7" s="25"/>
      <c r="G7" s="25"/>
      <c r="H7" s="26"/>
      <c r="I7" s="79"/>
    </row>
    <row r="8" spans="1:9" ht="15.75" thickTop="1">
      <c r="A8" s="27"/>
      <c r="B8" s="28"/>
      <c r="C8" s="28"/>
      <c r="D8" s="28"/>
      <c r="E8" s="28"/>
      <c r="F8" s="28"/>
      <c r="G8" s="28"/>
      <c r="H8" s="29"/>
      <c r="I8" s="79"/>
    </row>
    <row r="9" spans="1:9" ht="15.75">
      <c r="A9" s="30" t="s">
        <v>5</v>
      </c>
      <c r="B9" s="9"/>
      <c r="C9" s="9"/>
      <c r="D9" s="9"/>
      <c r="E9" s="9"/>
      <c r="F9" s="9"/>
      <c r="G9" s="9"/>
      <c r="H9" s="10"/>
      <c r="I9" s="79"/>
    </row>
    <row r="10" spans="1:9" ht="15.75">
      <c r="A10" s="31" t="s">
        <v>385</v>
      </c>
      <c r="B10" s="449" t="s">
        <v>386</v>
      </c>
      <c r="C10" s="450"/>
      <c r="D10" s="431"/>
      <c r="E10" s="32" t="s">
        <v>85</v>
      </c>
      <c r="F10" s="32" t="s">
        <v>387</v>
      </c>
      <c r="G10" s="32" t="s">
        <v>86</v>
      </c>
      <c r="H10" s="33" t="s">
        <v>388</v>
      </c>
      <c r="I10" s="80"/>
    </row>
    <row r="11" spans="1:9">
      <c r="A11" s="185">
        <v>268</v>
      </c>
      <c r="B11" s="155" t="str">
        <f>VLOOKUP(A11,'580N2'!A4:C17,2,FALSE)</f>
        <v>CRUCETA METÁLICA DE ÁNGULO GALVANIZADO DE 2 M DE LONGITUD. CALIBRE (64*64*5) MM</v>
      </c>
      <c r="C11" s="156"/>
      <c r="D11" s="157"/>
      <c r="E11" s="4" t="s">
        <v>14</v>
      </c>
      <c r="F11" s="170">
        <f>VLOOKUP(A11,'Cotización materiales'!$C$3:$K$57,9,FALSE)</f>
        <v>120655.54333333333</v>
      </c>
      <c r="G11" s="75">
        <f>VLOOKUP(A11,'580N2'!A4:C17,3,FALSE)</f>
        <v>4</v>
      </c>
      <c r="H11" s="6">
        <f>F11*G11</f>
        <v>482622.17333333334</v>
      </c>
      <c r="I11" s="79"/>
    </row>
    <row r="12" spans="1:9">
      <c r="A12" s="185">
        <v>333</v>
      </c>
      <c r="B12" s="155" t="str">
        <f>VLOOKUP(A12,'580N2'!A5:C18,2,FALSE)</f>
        <v xml:space="preserve">DIAGONAL RECTA EN ÁNGULO PARA CRUCETA METÁLICA DE (38*38*5)MM - LONGITUD 680MM </v>
      </c>
      <c r="C12" s="156"/>
      <c r="D12" s="157"/>
      <c r="E12" s="4" t="s">
        <v>14</v>
      </c>
      <c r="F12" s="170">
        <f>VLOOKUP(A12,'Cotización materiales'!$C$3:$K$57,9,FALSE)</f>
        <v>18549.826666666664</v>
      </c>
      <c r="G12" s="75">
        <f>VLOOKUP(A12,'580N2'!A5:C18,3,FALSE)</f>
        <v>8</v>
      </c>
      <c r="H12" s="6">
        <f t="shared" ref="H12:H24" si="0">F12*G12</f>
        <v>148398.61333333331</v>
      </c>
      <c r="I12" s="79"/>
    </row>
    <row r="13" spans="1:9">
      <c r="A13" s="185">
        <v>511</v>
      </c>
      <c r="B13" s="155" t="str">
        <f>VLOOKUP(A13,'580N2'!A6:C19,2,FALSE)</f>
        <v>ESPIGO DE ACERO GALVANIZADO ALTURA 150 MM DIAMETRO 19 MM PARA CRUCETA METÁLICA</v>
      </c>
      <c r="C13" s="156"/>
      <c r="D13" s="157"/>
      <c r="E13" s="4" t="s">
        <v>14</v>
      </c>
      <c r="F13" s="170">
        <f>VLOOKUP(A13,'Cotización materiales'!$C$3:$K$57,9,FALSE)</f>
        <v>12502</v>
      </c>
      <c r="G13" s="75">
        <f>VLOOKUP(A13,'580N2'!A6:C19,3,FALSE)</f>
        <v>2</v>
      </c>
      <c r="H13" s="6">
        <f t="shared" si="0"/>
        <v>25004</v>
      </c>
      <c r="I13" s="79"/>
    </row>
    <row r="14" spans="1:9">
      <c r="A14" s="185">
        <v>601</v>
      </c>
      <c r="B14" s="155" t="str">
        <f>VLOOKUP(A14,'580N2'!A7:C20,2,FALSE)</f>
        <v>AISLADOR TIPO DISCO DE HORQUILLA. DIAMETRO 152 MM 13,2 KV ANSI 52-1</v>
      </c>
      <c r="C14" s="156"/>
      <c r="D14" s="157"/>
      <c r="E14" s="4" t="s">
        <v>14</v>
      </c>
      <c r="F14" s="170">
        <f>VLOOKUP(A14,'Cotización materiales'!$C$3:$K$57,9,FALSE)</f>
        <v>82968.233333333337</v>
      </c>
      <c r="G14" s="75">
        <f>VLOOKUP(A14,'580N2'!A7:C20,3,FALSE)</f>
        <v>12</v>
      </c>
      <c r="H14" s="6">
        <f t="shared" si="0"/>
        <v>995618.8</v>
      </c>
      <c r="I14" s="79"/>
    </row>
    <row r="15" spans="1:9">
      <c r="A15" s="185">
        <v>611</v>
      </c>
      <c r="B15" s="155" t="str">
        <f>VLOOKUP(A15,'580N2'!A8:C21,2,FALSE)</f>
        <v>AISLADOR TIPO ESPIGO ROSCA 25,4MM 15kV ANSI 55-5</v>
      </c>
      <c r="C15" s="156"/>
      <c r="D15" s="157"/>
      <c r="E15" s="4" t="s">
        <v>14</v>
      </c>
      <c r="F15" s="170">
        <f>VLOOKUP(A15,'Cotización materiales'!$C$3:$K$57,9,FALSE)</f>
        <v>60475.646666666667</v>
      </c>
      <c r="G15" s="75">
        <f>VLOOKUP(A15,'580N2'!A8:C21,3,FALSE)</f>
        <v>2</v>
      </c>
      <c r="H15" s="6">
        <f t="shared" si="0"/>
        <v>120951.29333333333</v>
      </c>
      <c r="I15" s="79"/>
    </row>
    <row r="16" spans="1:9">
      <c r="A16" s="185">
        <v>711</v>
      </c>
      <c r="B16" s="155" t="str">
        <f>VLOOKUP(A16,'580N2'!A9:C22,2,FALSE)</f>
        <v>GRAPA TERMINAL O DE RETENCIÓN EN ACERO GALVANIZADO. CONDUCTORES AWG-MCM 6 - 2/0. 6000 KGF.</v>
      </c>
      <c r="C16" s="156"/>
      <c r="D16" s="157"/>
      <c r="E16" s="4" t="s">
        <v>14</v>
      </c>
      <c r="F16" s="170">
        <f>VLOOKUP(A16,'Cotización materiales'!$C$3:$K$57,9,FALSE)</f>
        <v>35870.29</v>
      </c>
      <c r="G16" s="75">
        <f>VLOOKUP(A16,'580N2'!A9:C22,3,FALSE)</f>
        <v>6</v>
      </c>
      <c r="H16" s="6">
        <f t="shared" si="0"/>
        <v>215221.74</v>
      </c>
      <c r="I16" s="79"/>
    </row>
    <row r="17" spans="1:9">
      <c r="A17" s="185">
        <v>1021</v>
      </c>
      <c r="B17" s="155" t="str">
        <f>VLOOKUP(A17,'580N2'!A10:C23,2,FALSE)</f>
        <v>CONECTOR DE RANURAS PARALELAS DE UN PERNO. DIMENSIONES 35*45*45 MM</v>
      </c>
      <c r="C17" s="156"/>
      <c r="D17" s="157"/>
      <c r="E17" s="4" t="s">
        <v>14</v>
      </c>
      <c r="F17" s="170">
        <f>VLOOKUP(A17,'Cotización materiales'!$C$3:$K$57,9,FALSE)</f>
        <v>3943.3366666666666</v>
      </c>
      <c r="G17" s="75">
        <f>VLOOKUP(A17,'580N2'!A10:C23,3,FALSE)</f>
        <v>6</v>
      </c>
      <c r="H17" s="6">
        <f t="shared" si="0"/>
        <v>23660.02</v>
      </c>
      <c r="I17" s="79"/>
    </row>
    <row r="18" spans="1:9">
      <c r="A18" s="185">
        <v>1222</v>
      </c>
      <c r="B18" s="155" t="str">
        <f>VLOOKUP(A18,'580N2'!A11:C24,2,FALSE)</f>
        <v>COLLARÍN DE DOS SALIDAS EN PLATINA DE HIERRO GALVANIZADO. DIAMETRO DEL POSTE 15 - 20 CM</v>
      </c>
      <c r="C18" s="156"/>
      <c r="D18" s="157"/>
      <c r="E18" s="4" t="s">
        <v>14</v>
      </c>
      <c r="F18" s="170">
        <f>VLOOKUP(A18,'Cotización materiales'!$C$3:$K$57,9,FALSE)</f>
        <v>18639.463333333333</v>
      </c>
      <c r="G18" s="75">
        <f>VLOOKUP(A18,'580N2'!A11:C24,3,FALSE)</f>
        <v>1</v>
      </c>
      <c r="H18" s="6">
        <f t="shared" si="0"/>
        <v>18639.463333333333</v>
      </c>
      <c r="I18" s="79"/>
    </row>
    <row r="19" spans="1:9">
      <c r="A19" s="185">
        <v>2014</v>
      </c>
      <c r="B19" s="155" t="str">
        <f>VLOOKUP(A19,'580N2'!A12:C25,2,FALSE)</f>
        <v>PERNO DE MÁQUINA DE HIERRO GALVANIZADO CON CABEZA Y TUERCA CUADRADA. DIAMETRO 13 MM. LARGO 51 MM.</v>
      </c>
      <c r="C19" s="156"/>
      <c r="D19" s="157"/>
      <c r="E19" s="4" t="s">
        <v>14</v>
      </c>
      <c r="F19" s="170">
        <f>VLOOKUP(A19,'Cotización materiales'!$C$3:$K$57,9,FALSE)</f>
        <v>1403.6666666666667</v>
      </c>
      <c r="G19" s="75">
        <f>VLOOKUP(A19,'580N2'!A12:C25,3,FALSE)</f>
        <v>8</v>
      </c>
      <c r="H19" s="6">
        <f t="shared" si="0"/>
        <v>11229.333333333334</v>
      </c>
      <c r="I19" s="79"/>
    </row>
    <row r="20" spans="1:9">
      <c r="A20" s="185">
        <v>2034</v>
      </c>
      <c r="B20" s="155" t="str">
        <f>VLOOKUP(A20,'580N2'!A13:C26,2,FALSE)</f>
        <v>PERNO DE MÁQUINA DE HIERRO GALVANIZADO CON CABEZA Y TUERCA CUADRADA. DIAMETRO 16 MM. LARGO 254 MM.</v>
      </c>
      <c r="C20" s="156"/>
      <c r="D20" s="157"/>
      <c r="E20" s="4" t="s">
        <v>14</v>
      </c>
      <c r="F20" s="170">
        <f>VLOOKUP(A20,'Cotización materiales'!$C$3:$K$57,9,FALSE)</f>
        <v>5832</v>
      </c>
      <c r="G20" s="75">
        <f>VLOOKUP(A20,'580N2'!A13:C26,3,FALSE)</f>
        <v>1</v>
      </c>
      <c r="H20" s="6">
        <f t="shared" si="0"/>
        <v>5832</v>
      </c>
      <c r="I20" s="79"/>
    </row>
    <row r="21" spans="1:9">
      <c r="A21" s="185">
        <v>2102</v>
      </c>
      <c r="B21" s="155" t="str">
        <f>VLOOKUP(A21,'580N2'!A14:C27,2,FALSE)</f>
        <v>ESPÁRRAGO DE HIERRO GALVANIZADO ROSCADO EN TODA SU LONGITUD, 4 TUERCAS. DIAMETRO 16 MM LONGITUD 305 MM</v>
      </c>
      <c r="C21" s="156"/>
      <c r="D21" s="157"/>
      <c r="E21" s="4" t="s">
        <v>14</v>
      </c>
      <c r="F21" s="170">
        <f>VLOOKUP(A21,'Cotización materiales'!$C$3:$K$57,9,FALSE)</f>
        <v>8180.7933333333322</v>
      </c>
      <c r="G21" s="75">
        <f>VLOOKUP(A21,'580N2'!A14:C27,3,FALSE)</f>
        <v>6</v>
      </c>
      <c r="H21" s="6">
        <f t="shared" si="0"/>
        <v>49084.759999999995</v>
      </c>
      <c r="I21" s="79"/>
    </row>
    <row r="22" spans="1:9">
      <c r="A22" s="185">
        <v>2433</v>
      </c>
      <c r="B22" s="155" t="str">
        <f>VLOOKUP(A22,'580N2'!A15:C28,2,FALSE)</f>
        <v>ARANDELA DE PRESIÓN DE Ø= 26 MM PARA PERNO Ø= 13 MM (1/2")</v>
      </c>
      <c r="C22" s="156"/>
      <c r="D22" s="157"/>
      <c r="E22" s="4" t="s">
        <v>14</v>
      </c>
      <c r="F22" s="170">
        <f>VLOOKUP(A22,'Cotización materiales'!$C$3:$K$57,9,FALSE)</f>
        <v>136.66666666666666</v>
      </c>
      <c r="G22" s="75">
        <f>VLOOKUP(A22,'580N2'!A15:C28,3,FALSE)</f>
        <v>8</v>
      </c>
      <c r="H22" s="6">
        <f t="shared" si="0"/>
        <v>1093.3333333333333</v>
      </c>
      <c r="I22" s="79"/>
    </row>
    <row r="23" spans="1:9">
      <c r="A23" s="185">
        <v>2434</v>
      </c>
      <c r="B23" s="155" t="str">
        <f>VLOOKUP(A23,'580N2'!A16:C29,2,FALSE)</f>
        <v>ARANDELA DE PRESIÓN DE Ø= 26 MM PARA PERNO Ø= 16 MM (5/8")</v>
      </c>
      <c r="C23" s="156"/>
      <c r="D23" s="157"/>
      <c r="E23" s="4" t="s">
        <v>14</v>
      </c>
      <c r="F23" s="170">
        <f>VLOOKUP(A23,'Cotización materiales'!$C$3:$K$57,9,FALSE)</f>
        <v>244.97333333333336</v>
      </c>
      <c r="G23" s="75">
        <f>VLOOKUP(A23,'580N2'!A16:C29,3,FALSE)</f>
        <v>26</v>
      </c>
      <c r="H23" s="6">
        <f t="shared" si="0"/>
        <v>6369.3066666666673</v>
      </c>
      <c r="I23" s="79"/>
    </row>
    <row r="24" spans="1:9">
      <c r="A24" s="185">
        <v>2512</v>
      </c>
      <c r="B24" s="155" t="str">
        <f>VLOOKUP(A24,'580N2'!A17:C30,2,FALSE)</f>
        <v>TUERCA DE OJO ALARGADO PARA PERNO 16 MM</v>
      </c>
      <c r="C24" s="156"/>
      <c r="D24" s="157"/>
      <c r="E24" s="4" t="s">
        <v>14</v>
      </c>
      <c r="F24" s="170">
        <f>VLOOKUP(A24,'Cotización materiales'!$C$3:$K$57,9,FALSE)</f>
        <v>14432</v>
      </c>
      <c r="G24" s="75">
        <f>VLOOKUP(A24,'580N2'!A17:C30,3,FALSE)</f>
        <v>6</v>
      </c>
      <c r="H24" s="6">
        <f t="shared" si="0"/>
        <v>86592</v>
      </c>
      <c r="I24" s="79"/>
    </row>
    <row r="25" spans="1:9">
      <c r="A25" s="155"/>
      <c r="B25" s="158"/>
      <c r="C25" s="159"/>
      <c r="D25" s="160"/>
      <c r="E25" s="5"/>
      <c r="F25" s="5"/>
      <c r="G25" s="155"/>
      <c r="H25" s="6">
        <f t="shared" ref="H25" si="1">F25*G25</f>
        <v>0</v>
      </c>
      <c r="I25" s="79"/>
    </row>
    <row r="26" spans="1:9" ht="15.75">
      <c r="A26" s="37" t="s">
        <v>389</v>
      </c>
      <c r="B26" s="9"/>
      <c r="C26" s="38"/>
      <c r="D26" s="38"/>
      <c r="E26" s="38"/>
      <c r="F26" s="9"/>
      <c r="G26" s="9"/>
      <c r="H26" s="87">
        <f>SUM(H11:H25)</f>
        <v>2190316.8366666664</v>
      </c>
      <c r="I26" s="79"/>
    </row>
    <row r="27" spans="1:9">
      <c r="A27" s="8"/>
      <c r="B27" s="9"/>
      <c r="C27" s="9"/>
      <c r="D27" s="9"/>
      <c r="E27" s="9"/>
      <c r="F27" s="9"/>
      <c r="G27" s="9"/>
      <c r="H27" s="10"/>
      <c r="I27" s="79"/>
    </row>
    <row r="28" spans="1:9" ht="15.75">
      <c r="A28" s="428" t="s">
        <v>6</v>
      </c>
      <c r="B28" s="429"/>
      <c r="C28" s="9"/>
      <c r="D28" s="9"/>
      <c r="E28" s="9"/>
      <c r="F28" s="9"/>
      <c r="G28" s="9"/>
      <c r="H28" s="10"/>
      <c r="I28" s="79"/>
    </row>
    <row r="29" spans="1:9" ht="15.75">
      <c r="A29" s="40" t="s">
        <v>385</v>
      </c>
      <c r="B29" s="430" t="s">
        <v>386</v>
      </c>
      <c r="C29" s="431"/>
      <c r="D29" s="32" t="s">
        <v>86</v>
      </c>
      <c r="E29" s="32" t="s">
        <v>390</v>
      </c>
      <c r="F29" s="32" t="s">
        <v>391</v>
      </c>
      <c r="G29" s="32" t="s">
        <v>392</v>
      </c>
      <c r="H29" s="33" t="s">
        <v>393</v>
      </c>
      <c r="I29" s="79"/>
    </row>
    <row r="30" spans="1:9" ht="15.75">
      <c r="A30" s="155"/>
      <c r="B30" s="451" t="s">
        <v>396</v>
      </c>
      <c r="C30" s="452"/>
      <c r="D30" s="73">
        <v>0</v>
      </c>
      <c r="E30" s="4" t="s">
        <v>397</v>
      </c>
      <c r="F30" s="170">
        <f>'1.1'!F21</f>
        <v>491355.26262931031</v>
      </c>
      <c r="G30" s="75">
        <v>10</v>
      </c>
      <c r="H30" s="6">
        <f>(D30*F30)/G30</f>
        <v>0</v>
      </c>
      <c r="I30" s="81"/>
    </row>
    <row r="31" spans="1:9" ht="15.75">
      <c r="A31" s="155"/>
      <c r="B31" s="451" t="s">
        <v>398</v>
      </c>
      <c r="C31" s="452"/>
      <c r="D31" s="73">
        <v>0</v>
      </c>
      <c r="E31" s="4" t="s">
        <v>397</v>
      </c>
      <c r="F31" s="170">
        <f>'1.1'!F22</f>
        <v>491355.26262931031</v>
      </c>
      <c r="G31" s="75">
        <v>10</v>
      </c>
      <c r="H31" s="6">
        <f t="shared" ref="H31:H42" si="2">(D31*F31)/G31</f>
        <v>0</v>
      </c>
      <c r="I31" s="81"/>
    </row>
    <row r="32" spans="1:9" ht="15.75">
      <c r="A32" s="155"/>
      <c r="B32" s="451" t="s">
        <v>399</v>
      </c>
      <c r="C32" s="452"/>
      <c r="D32" s="73">
        <v>0</v>
      </c>
      <c r="E32" s="4" t="s">
        <v>397</v>
      </c>
      <c r="F32" s="170">
        <f>'1.1'!F23</f>
        <v>316219.23517241376</v>
      </c>
      <c r="G32" s="75">
        <v>5</v>
      </c>
      <c r="H32" s="6">
        <f t="shared" si="2"/>
        <v>0</v>
      </c>
      <c r="I32" s="81"/>
    </row>
    <row r="33" spans="1:9">
      <c r="A33" s="155"/>
      <c r="B33" s="426" t="s">
        <v>400</v>
      </c>
      <c r="C33" s="427"/>
      <c r="D33" s="73">
        <v>0</v>
      </c>
      <c r="E33" s="4" t="s">
        <v>397</v>
      </c>
      <c r="F33" s="170">
        <f>'1.1'!F24</f>
        <v>301624.55599137931</v>
      </c>
      <c r="G33" s="75">
        <v>10</v>
      </c>
      <c r="H33" s="6">
        <f t="shared" si="2"/>
        <v>0</v>
      </c>
      <c r="I33" s="81"/>
    </row>
    <row r="34" spans="1:9" ht="15.75">
      <c r="A34" s="155"/>
      <c r="B34" s="451" t="s">
        <v>401</v>
      </c>
      <c r="C34" s="452"/>
      <c r="D34" s="73">
        <v>0</v>
      </c>
      <c r="E34" s="4" t="s">
        <v>397</v>
      </c>
      <c r="F34" s="170">
        <f>'1.1'!F25</f>
        <v>257840.51844827583</v>
      </c>
      <c r="G34" s="75">
        <v>10</v>
      </c>
      <c r="H34" s="6">
        <f t="shared" si="2"/>
        <v>0</v>
      </c>
      <c r="I34" s="81"/>
    </row>
    <row r="35" spans="1:9">
      <c r="A35" s="155"/>
      <c r="B35" s="426" t="s">
        <v>402</v>
      </c>
      <c r="C35" s="427"/>
      <c r="D35" s="73">
        <v>0</v>
      </c>
      <c r="E35" s="4" t="s">
        <v>397</v>
      </c>
      <c r="F35" s="170">
        <f>'1.1'!F26</f>
        <v>199461.84262931033</v>
      </c>
      <c r="G35" s="75">
        <v>10</v>
      </c>
      <c r="H35" s="6">
        <f t="shared" si="2"/>
        <v>0</v>
      </c>
      <c r="I35" s="81"/>
    </row>
    <row r="36" spans="1:9">
      <c r="A36" s="155"/>
      <c r="B36" s="426" t="s">
        <v>403</v>
      </c>
      <c r="C36" s="427"/>
      <c r="D36" s="73">
        <v>0</v>
      </c>
      <c r="E36" s="4" t="s">
        <v>397</v>
      </c>
      <c r="F36" s="170">
        <f>'1.1'!F27</f>
        <v>81158.643620689661</v>
      </c>
      <c r="G36" s="75">
        <v>10</v>
      </c>
      <c r="H36" s="6">
        <f t="shared" si="2"/>
        <v>0</v>
      </c>
      <c r="I36" s="81"/>
    </row>
    <row r="37" spans="1:9">
      <c r="A37" s="155"/>
      <c r="B37" s="426" t="s">
        <v>404</v>
      </c>
      <c r="C37" s="427"/>
      <c r="D37" s="73">
        <v>0</v>
      </c>
      <c r="E37" s="4" t="s">
        <v>397</v>
      </c>
      <c r="F37" s="170">
        <f>'1.1'!F28</f>
        <v>184867.16344827582</v>
      </c>
      <c r="G37" s="75">
        <v>10</v>
      </c>
      <c r="H37" s="6">
        <f t="shared" si="2"/>
        <v>0</v>
      </c>
      <c r="I37" s="81"/>
    </row>
    <row r="38" spans="1:9">
      <c r="A38" s="155"/>
      <c r="B38" s="426" t="s">
        <v>405</v>
      </c>
      <c r="C38" s="427"/>
      <c r="D38" s="73">
        <v>0</v>
      </c>
      <c r="E38" s="4" t="s">
        <v>397</v>
      </c>
      <c r="F38" s="170">
        <f>'1.1'!F29</f>
        <v>117645.32112068964</v>
      </c>
      <c r="G38" s="75">
        <v>13</v>
      </c>
      <c r="H38" s="6">
        <f t="shared" si="2"/>
        <v>0</v>
      </c>
      <c r="I38" s="81"/>
    </row>
    <row r="39" spans="1:9">
      <c r="A39" s="155"/>
      <c r="B39" s="426" t="s">
        <v>406</v>
      </c>
      <c r="C39" s="427"/>
      <c r="D39" s="73">
        <v>0</v>
      </c>
      <c r="E39" s="4" t="s">
        <v>397</v>
      </c>
      <c r="F39" s="170">
        <f>'1.1'!F30</f>
        <v>184867.16344827582</v>
      </c>
      <c r="G39" s="75">
        <v>13</v>
      </c>
      <c r="H39" s="6">
        <f t="shared" si="2"/>
        <v>0</v>
      </c>
      <c r="I39" s="81"/>
    </row>
    <row r="40" spans="1:9">
      <c r="A40" s="155"/>
      <c r="B40" s="426" t="s">
        <v>407</v>
      </c>
      <c r="C40" s="427"/>
      <c r="D40" s="73">
        <v>0</v>
      </c>
      <c r="E40" s="4" t="s">
        <v>397</v>
      </c>
      <c r="F40" s="170">
        <f>'1.1'!F31</f>
        <v>103050.68284482758</v>
      </c>
      <c r="G40" s="75">
        <v>10</v>
      </c>
      <c r="H40" s="6">
        <f t="shared" si="2"/>
        <v>0</v>
      </c>
      <c r="I40" s="81"/>
    </row>
    <row r="41" spans="1:9">
      <c r="A41" s="155"/>
      <c r="B41" s="426" t="s">
        <v>408</v>
      </c>
      <c r="C41" s="427"/>
      <c r="D41" s="73">
        <v>0</v>
      </c>
      <c r="E41" s="4" t="s">
        <v>397</v>
      </c>
      <c r="F41" s="170">
        <f>'1.1'!F32</f>
        <v>177569.84431034481</v>
      </c>
      <c r="G41" s="75">
        <v>13</v>
      </c>
      <c r="H41" s="6">
        <f t="shared" si="2"/>
        <v>0</v>
      </c>
      <c r="I41" s="81"/>
    </row>
    <row r="42" spans="1:9" ht="15.75">
      <c r="A42" s="155"/>
      <c r="B42" s="453" t="s">
        <v>409</v>
      </c>
      <c r="C42" s="454"/>
      <c r="D42" s="74">
        <v>0</v>
      </c>
      <c r="E42" s="43" t="s">
        <v>397</v>
      </c>
      <c r="F42" s="170">
        <f>'1.1'!F33</f>
        <v>117646.13922413792</v>
      </c>
      <c r="G42" s="76">
        <v>10</v>
      </c>
      <c r="H42" s="6">
        <f t="shared" si="2"/>
        <v>0</v>
      </c>
      <c r="I42" s="81"/>
    </row>
    <row r="43" spans="1:9" ht="15.75">
      <c r="A43" s="45" t="s">
        <v>410</v>
      </c>
      <c r="B43" s="9"/>
      <c r="C43" s="9"/>
      <c r="D43" s="9"/>
      <c r="E43" s="9"/>
      <c r="F43" s="9"/>
      <c r="G43" s="9"/>
      <c r="H43" s="87">
        <f>SUM(H30:H42)</f>
        <v>0</v>
      </c>
      <c r="I43" s="79"/>
    </row>
    <row r="44" spans="1:9">
      <c r="A44" s="8"/>
      <c r="B44" s="9"/>
      <c r="C44" s="9"/>
      <c r="D44" s="9"/>
      <c r="E44" s="9"/>
      <c r="F44" s="9"/>
      <c r="G44" s="9"/>
      <c r="H44" s="10"/>
      <c r="I44" s="79"/>
    </row>
    <row r="45" spans="1:9" ht="15.75">
      <c r="A45" s="428" t="s">
        <v>7</v>
      </c>
      <c r="B45" s="429"/>
      <c r="C45" s="9"/>
      <c r="D45" s="9"/>
      <c r="E45" s="9"/>
      <c r="F45" s="9"/>
      <c r="G45" s="9"/>
      <c r="H45" s="10"/>
      <c r="I45" s="79"/>
    </row>
    <row r="46" spans="1:9" ht="15.75">
      <c r="A46" s="40" t="s">
        <v>385</v>
      </c>
      <c r="B46" s="430" t="s">
        <v>386</v>
      </c>
      <c r="C46" s="431"/>
      <c r="D46" s="32" t="s">
        <v>86</v>
      </c>
      <c r="E46" s="32" t="s">
        <v>390</v>
      </c>
      <c r="F46" s="32" t="s">
        <v>411</v>
      </c>
      <c r="G46" s="32" t="s">
        <v>393</v>
      </c>
      <c r="H46" s="33" t="s">
        <v>412</v>
      </c>
      <c r="I46" s="79"/>
    </row>
    <row r="47" spans="1:9" ht="15.75">
      <c r="A47" s="46">
        <v>1</v>
      </c>
      <c r="B47" s="482" t="s">
        <v>413</v>
      </c>
      <c r="C47" s="483"/>
      <c r="D47" s="73">
        <v>0</v>
      </c>
      <c r="E47" s="47" t="s">
        <v>397</v>
      </c>
      <c r="F47" s="73">
        <v>10</v>
      </c>
      <c r="G47" s="170">
        <v>69701.16508838383</v>
      </c>
      <c r="H47" s="6">
        <f>(D47*G47)/F47</f>
        <v>0</v>
      </c>
      <c r="I47" s="81"/>
    </row>
    <row r="48" spans="1:9" ht="15.75">
      <c r="A48" s="46">
        <v>2</v>
      </c>
      <c r="B48" s="422" t="s">
        <v>414</v>
      </c>
      <c r="C48" s="423"/>
      <c r="D48" s="73">
        <v>0</v>
      </c>
      <c r="E48" s="47" t="s">
        <v>397</v>
      </c>
      <c r="F48" s="73">
        <v>1</v>
      </c>
      <c r="G48" s="170">
        <v>2500000</v>
      </c>
      <c r="H48" s="6">
        <f t="shared" ref="H48:H59" si="3">(D48*G48)/F48</f>
        <v>0</v>
      </c>
      <c r="I48" s="81"/>
    </row>
    <row r="49" spans="1:9" ht="15.75">
      <c r="A49" s="46">
        <v>3</v>
      </c>
      <c r="B49" s="422" t="s">
        <v>415</v>
      </c>
      <c r="C49" s="423"/>
      <c r="D49" s="73">
        <v>0</v>
      </c>
      <c r="E49" s="47" t="s">
        <v>397</v>
      </c>
      <c r="F49" s="73">
        <v>10</v>
      </c>
      <c r="G49" s="170">
        <v>55509.259259259248</v>
      </c>
      <c r="H49" s="6">
        <f t="shared" si="3"/>
        <v>0</v>
      </c>
      <c r="I49" s="81"/>
    </row>
    <row r="50" spans="1:9" ht="15.75">
      <c r="A50" s="46">
        <v>4</v>
      </c>
      <c r="B50" s="422" t="s">
        <v>416</v>
      </c>
      <c r="C50" s="423"/>
      <c r="D50" s="73">
        <v>0</v>
      </c>
      <c r="E50" s="47" t="s">
        <v>397</v>
      </c>
      <c r="F50" s="73">
        <v>13</v>
      </c>
      <c r="G50" s="170">
        <v>1000000</v>
      </c>
      <c r="H50" s="6">
        <f t="shared" si="3"/>
        <v>0</v>
      </c>
      <c r="I50" s="81"/>
    </row>
    <row r="51" spans="1:9" ht="15.75">
      <c r="A51" s="46">
        <v>5</v>
      </c>
      <c r="B51" s="422" t="s">
        <v>417</v>
      </c>
      <c r="C51" s="423"/>
      <c r="D51" s="73">
        <v>0</v>
      </c>
      <c r="E51" s="47" t="s">
        <v>397</v>
      </c>
      <c r="F51" s="73">
        <v>10</v>
      </c>
      <c r="G51" s="170">
        <v>120000</v>
      </c>
      <c r="H51" s="6">
        <f t="shared" si="3"/>
        <v>0</v>
      </c>
      <c r="I51" s="81"/>
    </row>
    <row r="52" spans="1:9" ht="15.75">
      <c r="A52" s="46">
        <v>6</v>
      </c>
      <c r="B52" s="422" t="s">
        <v>418</v>
      </c>
      <c r="C52" s="423"/>
      <c r="D52" s="73">
        <v>0</v>
      </c>
      <c r="E52" s="47" t="s">
        <v>419</v>
      </c>
      <c r="F52" s="73">
        <v>10</v>
      </c>
      <c r="G52" s="170">
        <v>28500</v>
      </c>
      <c r="H52" s="6">
        <f t="shared" si="3"/>
        <v>0</v>
      </c>
      <c r="I52" s="81"/>
    </row>
    <row r="53" spans="1:9" ht="15.75">
      <c r="A53" s="46">
        <v>7</v>
      </c>
      <c r="B53" s="422" t="s">
        <v>420</v>
      </c>
      <c r="C53" s="423"/>
      <c r="D53" s="73">
        <v>0</v>
      </c>
      <c r="E53" s="47" t="s">
        <v>421</v>
      </c>
      <c r="F53" s="73">
        <v>1</v>
      </c>
      <c r="G53" s="170">
        <v>464100</v>
      </c>
      <c r="H53" s="6">
        <f t="shared" si="3"/>
        <v>0</v>
      </c>
      <c r="I53" s="81"/>
    </row>
    <row r="54" spans="1:9" ht="15.75">
      <c r="A54" s="46">
        <v>8</v>
      </c>
      <c r="B54" s="422" t="s">
        <v>422</v>
      </c>
      <c r="C54" s="423"/>
      <c r="D54" s="73">
        <v>0</v>
      </c>
      <c r="E54" s="47" t="s">
        <v>423</v>
      </c>
      <c r="F54" s="73">
        <v>1</v>
      </c>
      <c r="G54" s="170">
        <v>952380.95238095231</v>
      </c>
      <c r="H54" s="6">
        <f t="shared" si="3"/>
        <v>0</v>
      </c>
      <c r="I54" s="81"/>
    </row>
    <row r="55" spans="1:9" ht="15.75">
      <c r="A55" s="46">
        <v>9</v>
      </c>
      <c r="B55" s="422" t="s">
        <v>424</v>
      </c>
      <c r="C55" s="423"/>
      <c r="D55" s="73">
        <v>0</v>
      </c>
      <c r="E55" s="47" t="s">
        <v>423</v>
      </c>
      <c r="F55" s="73">
        <v>1</v>
      </c>
      <c r="G55" s="170">
        <v>2700000</v>
      </c>
      <c r="H55" s="6">
        <f t="shared" si="3"/>
        <v>0</v>
      </c>
      <c r="I55" s="81"/>
    </row>
    <row r="56" spans="1:9" ht="15.75">
      <c r="A56" s="46">
        <v>10</v>
      </c>
      <c r="B56" s="422" t="s">
        <v>425</v>
      </c>
      <c r="C56" s="423"/>
      <c r="D56" s="73">
        <v>0</v>
      </c>
      <c r="E56" s="47" t="s">
        <v>423</v>
      </c>
      <c r="F56" s="73">
        <v>2</v>
      </c>
      <c r="G56" s="170">
        <v>3800000</v>
      </c>
      <c r="H56" s="6">
        <f t="shared" si="3"/>
        <v>0</v>
      </c>
      <c r="I56" s="81"/>
    </row>
    <row r="57" spans="1:9" ht="15.75">
      <c r="A57" s="46">
        <v>11</v>
      </c>
      <c r="B57" s="422" t="s">
        <v>426</v>
      </c>
      <c r="C57" s="423"/>
      <c r="D57" s="73">
        <v>0</v>
      </c>
      <c r="E57" s="47" t="s">
        <v>423</v>
      </c>
      <c r="F57" s="73">
        <v>10</v>
      </c>
      <c r="G57" s="170">
        <v>3200000</v>
      </c>
      <c r="H57" s="6">
        <f t="shared" si="3"/>
        <v>0</v>
      </c>
      <c r="I57" s="81"/>
    </row>
    <row r="58" spans="1:9" ht="15.75">
      <c r="A58" s="46">
        <v>12</v>
      </c>
      <c r="B58" s="422" t="s">
        <v>427</v>
      </c>
      <c r="C58" s="423"/>
      <c r="D58" s="73">
        <v>0</v>
      </c>
      <c r="E58" s="47" t="s">
        <v>423</v>
      </c>
      <c r="F58" s="73">
        <v>2</v>
      </c>
      <c r="G58" s="170">
        <v>2600000</v>
      </c>
      <c r="H58" s="6">
        <f t="shared" si="3"/>
        <v>0</v>
      </c>
      <c r="I58" s="81"/>
    </row>
    <row r="59" spans="1:9" ht="15.75">
      <c r="A59" s="50">
        <v>13</v>
      </c>
      <c r="B59" s="424" t="s">
        <v>428</v>
      </c>
      <c r="C59" s="425"/>
      <c r="D59" s="73">
        <v>0</v>
      </c>
      <c r="E59" s="51" t="s">
        <v>397</v>
      </c>
      <c r="F59" s="73">
        <v>1</v>
      </c>
      <c r="G59" s="170">
        <v>4500000</v>
      </c>
      <c r="H59" s="6">
        <f t="shared" si="3"/>
        <v>0</v>
      </c>
      <c r="I59" s="81"/>
    </row>
    <row r="60" spans="1:9" ht="15.75">
      <c r="A60" s="53" t="s">
        <v>429</v>
      </c>
      <c r="B60" s="9"/>
      <c r="C60" s="38"/>
      <c r="D60" s="38"/>
      <c r="E60" s="38"/>
      <c r="F60" s="9"/>
      <c r="G60" s="9"/>
      <c r="H60" s="88">
        <f>SUM(H47:H59)</f>
        <v>0</v>
      </c>
      <c r="I60" s="81"/>
    </row>
    <row r="61" spans="1:9">
      <c r="A61" s="8"/>
      <c r="B61" s="9"/>
      <c r="C61" s="9"/>
      <c r="D61" s="54"/>
      <c r="E61" s="54"/>
      <c r="F61" s="54"/>
      <c r="G61" s="54"/>
      <c r="H61" s="10"/>
      <c r="I61" s="79"/>
    </row>
    <row r="62" spans="1:9" ht="15.75">
      <c r="A62" s="428" t="s">
        <v>8</v>
      </c>
      <c r="B62" s="429"/>
      <c r="C62" s="9"/>
      <c r="D62" s="54"/>
      <c r="E62" s="54"/>
      <c r="F62" s="54"/>
      <c r="G62" s="54"/>
      <c r="H62" s="10"/>
      <c r="I62" s="79"/>
    </row>
    <row r="63" spans="1:9" ht="15.75">
      <c r="A63" s="40" t="s">
        <v>385</v>
      </c>
      <c r="B63" s="430" t="s">
        <v>386</v>
      </c>
      <c r="C63" s="431"/>
      <c r="D63" s="55" t="s">
        <v>390</v>
      </c>
      <c r="E63" s="55" t="s">
        <v>86</v>
      </c>
      <c r="F63" s="55" t="s">
        <v>430</v>
      </c>
      <c r="G63" s="55" t="s">
        <v>431</v>
      </c>
      <c r="H63" s="33" t="s">
        <v>393</v>
      </c>
      <c r="I63" s="79"/>
    </row>
    <row r="64" spans="1:9" ht="15.75">
      <c r="A64" s="46">
        <v>1</v>
      </c>
      <c r="B64" s="422" t="s">
        <v>432</v>
      </c>
      <c r="C64" s="423"/>
      <c r="D64" s="56" t="s">
        <v>397</v>
      </c>
      <c r="E64" s="73">
        <v>1</v>
      </c>
      <c r="F64" s="170">
        <v>210000</v>
      </c>
      <c r="G64" s="73">
        <v>5</v>
      </c>
      <c r="H64" s="6">
        <f>(E64*F64)/G64</f>
        <v>42000</v>
      </c>
      <c r="I64" s="81"/>
    </row>
    <row r="65" spans="1:9" ht="15.75">
      <c r="A65" s="46">
        <v>2</v>
      </c>
      <c r="B65" s="172" t="s">
        <v>433</v>
      </c>
      <c r="C65" s="172"/>
      <c r="D65" s="57" t="s">
        <v>434</v>
      </c>
      <c r="E65" s="73">
        <v>0</v>
      </c>
      <c r="F65" s="170">
        <v>410150.85714285716</v>
      </c>
      <c r="G65" s="73">
        <v>72</v>
      </c>
      <c r="H65" s="6">
        <f t="shared" ref="H65:H66" si="4">(E65*F65)/G65</f>
        <v>0</v>
      </c>
      <c r="I65" s="81"/>
    </row>
    <row r="66" spans="1:9" ht="15.75">
      <c r="A66" s="50">
        <v>3</v>
      </c>
      <c r="B66" s="424" t="s">
        <v>435</v>
      </c>
      <c r="C66" s="425"/>
      <c r="D66" s="58" t="s">
        <v>434</v>
      </c>
      <c r="E66" s="73">
        <v>0</v>
      </c>
      <c r="F66" s="170">
        <v>500000</v>
      </c>
      <c r="G66" s="73">
        <v>10</v>
      </c>
      <c r="H66" s="6">
        <f t="shared" si="4"/>
        <v>0</v>
      </c>
      <c r="I66" s="81"/>
    </row>
    <row r="67" spans="1:9" ht="15.75">
      <c r="A67" s="45" t="s">
        <v>436</v>
      </c>
      <c r="B67" s="9"/>
      <c r="C67" s="38"/>
      <c r="D67" s="38"/>
      <c r="E67" s="38"/>
      <c r="F67" s="9"/>
      <c r="G67" s="9"/>
      <c r="H67" s="174">
        <f>SUM(H64:H66)</f>
        <v>42000</v>
      </c>
      <c r="I67" s="79"/>
    </row>
    <row r="68" spans="1:9">
      <c r="A68" s="59"/>
      <c r="B68" s="9"/>
      <c r="C68" s="9"/>
      <c r="D68" s="9"/>
      <c r="E68" s="38"/>
      <c r="F68" s="9"/>
      <c r="G68" s="9"/>
      <c r="H68" s="10"/>
      <c r="I68" s="79"/>
    </row>
    <row r="69" spans="1:9" ht="15.75">
      <c r="A69" s="428" t="s">
        <v>9</v>
      </c>
      <c r="B69" s="429"/>
      <c r="C69" s="60"/>
      <c r="D69" s="61"/>
      <c r="E69" s="62"/>
      <c r="F69" s="63"/>
      <c r="G69" s="64"/>
      <c r="H69" s="10"/>
      <c r="I69" s="79"/>
    </row>
    <row r="70" spans="1:9" ht="15.75">
      <c r="A70" s="40" t="s">
        <v>385</v>
      </c>
      <c r="B70" s="430" t="s">
        <v>386</v>
      </c>
      <c r="C70" s="431"/>
      <c r="D70" s="55" t="s">
        <v>86</v>
      </c>
      <c r="E70" s="55" t="s">
        <v>390</v>
      </c>
      <c r="F70" s="55" t="s">
        <v>431</v>
      </c>
      <c r="G70" s="55" t="s">
        <v>430</v>
      </c>
      <c r="H70" s="33" t="s">
        <v>393</v>
      </c>
      <c r="I70" s="79"/>
    </row>
    <row r="71" spans="1:9" ht="15.75">
      <c r="A71" s="46">
        <v>1</v>
      </c>
      <c r="B71" s="422" t="s">
        <v>437</v>
      </c>
      <c r="C71" s="423"/>
      <c r="D71" s="73">
        <v>0</v>
      </c>
      <c r="E71" s="47" t="s">
        <v>423</v>
      </c>
      <c r="F71" s="73">
        <v>10</v>
      </c>
      <c r="G71" s="170">
        <v>70000</v>
      </c>
      <c r="H71" s="6">
        <f>(D71*G71)/F71</f>
        <v>0</v>
      </c>
      <c r="I71" s="79"/>
    </row>
    <row r="72" spans="1:9" ht="15.75">
      <c r="A72" s="46">
        <v>2</v>
      </c>
      <c r="B72" s="422" t="s">
        <v>438</v>
      </c>
      <c r="C72" s="423"/>
      <c r="D72" s="73">
        <v>0</v>
      </c>
      <c r="E72" s="47" t="s">
        <v>423</v>
      </c>
      <c r="F72" s="73">
        <v>13</v>
      </c>
      <c r="G72" s="170">
        <v>45000</v>
      </c>
      <c r="H72" s="6">
        <f t="shared" ref="H72:H73" si="5">(D72*G72)/F72</f>
        <v>0</v>
      </c>
      <c r="I72" s="79"/>
    </row>
    <row r="73" spans="1:9" ht="15.75">
      <c r="A73" s="50">
        <v>3</v>
      </c>
      <c r="B73" s="424" t="s">
        <v>439</v>
      </c>
      <c r="C73" s="425"/>
      <c r="D73" s="73">
        <v>0</v>
      </c>
      <c r="E73" s="51" t="s">
        <v>423</v>
      </c>
      <c r="F73" s="73">
        <v>13</v>
      </c>
      <c r="G73" s="170">
        <v>20000</v>
      </c>
      <c r="H73" s="6">
        <f t="shared" si="5"/>
        <v>0</v>
      </c>
      <c r="I73" s="79"/>
    </row>
    <row r="74" spans="1:9" ht="15.75">
      <c r="A74" s="45" t="s">
        <v>440</v>
      </c>
      <c r="B74" s="9"/>
      <c r="C74" s="38"/>
      <c r="D74" s="54"/>
      <c r="E74" s="54"/>
      <c r="F74" s="54"/>
      <c r="G74" s="54"/>
      <c r="H74" s="6">
        <f>SUM(H71:H73)</f>
        <v>0</v>
      </c>
      <c r="I74" s="79"/>
    </row>
    <row r="75" spans="1:9">
      <c r="A75" s="59"/>
      <c r="B75" s="9"/>
      <c r="C75" s="9"/>
      <c r="D75" s="9"/>
      <c r="E75" s="65"/>
      <c r="F75" s="9"/>
      <c r="G75" s="9"/>
      <c r="H75" s="10"/>
      <c r="I75" s="79"/>
    </row>
    <row r="76" spans="1:9" ht="15.75">
      <c r="A76" s="66" t="s">
        <v>441</v>
      </c>
      <c r="B76" s="9"/>
      <c r="C76" s="9"/>
      <c r="D76" s="9"/>
      <c r="E76" s="9"/>
      <c r="F76" s="9"/>
      <c r="G76" s="9"/>
      <c r="H76" s="86">
        <f>H74+H67+H60+H43+H26</f>
        <v>2232316.8366666664</v>
      </c>
      <c r="I76" s="79"/>
    </row>
    <row r="77" spans="1:9">
      <c r="A77" s="8"/>
      <c r="B77" s="9"/>
      <c r="C77" s="9"/>
      <c r="D77" s="9"/>
      <c r="E77" s="9"/>
      <c r="F77" s="9"/>
      <c r="G77" s="9"/>
      <c r="H77" s="10"/>
      <c r="I77" s="79"/>
    </row>
    <row r="78" spans="1:9" ht="16.5" thickBot="1">
      <c r="A78" s="67" t="s">
        <v>442</v>
      </c>
      <c r="B78" s="25"/>
      <c r="C78" s="68">
        <v>0.05</v>
      </c>
      <c r="D78" s="25"/>
      <c r="E78" s="25"/>
      <c r="F78" s="25"/>
      <c r="G78" s="25"/>
      <c r="H78" s="69"/>
      <c r="I78" s="79"/>
    </row>
    <row r="79" spans="1:9" ht="16.5" thickTop="1">
      <c r="A79" s="70" t="s">
        <v>443</v>
      </c>
      <c r="B79" s="28"/>
      <c r="C79" s="71">
        <v>0.19</v>
      </c>
      <c r="D79" s="28"/>
      <c r="E79" s="28"/>
      <c r="F79" s="28"/>
      <c r="G79" s="28"/>
      <c r="H79" s="84"/>
      <c r="I79" s="79"/>
    </row>
    <row r="80" spans="1:9">
      <c r="A80" s="8"/>
      <c r="B80" s="9"/>
      <c r="C80" s="9"/>
      <c r="D80" s="9"/>
      <c r="E80" s="9"/>
      <c r="F80" s="9"/>
      <c r="G80" s="9"/>
      <c r="H80" s="10"/>
      <c r="I80" s="79"/>
    </row>
    <row r="81" spans="1:9" ht="15.75">
      <c r="A81" s="59" t="s">
        <v>444</v>
      </c>
      <c r="B81" s="9"/>
      <c r="C81" s="9"/>
      <c r="D81" s="9"/>
      <c r="E81" s="9"/>
      <c r="F81" s="9"/>
      <c r="G81" s="9"/>
      <c r="H81" s="39"/>
      <c r="I81" s="79"/>
    </row>
    <row r="82" spans="1:9" ht="15.75" thickBot="1">
      <c r="A82" s="24"/>
      <c r="B82" s="25"/>
      <c r="C82" s="25"/>
      <c r="D82" s="25"/>
      <c r="E82" s="25"/>
      <c r="F82" s="25"/>
      <c r="G82" s="25"/>
      <c r="H82" s="26"/>
      <c r="I82" s="79"/>
    </row>
    <row r="83" spans="1:9" ht="15.75" thickTop="1">
      <c r="A83" s="79"/>
      <c r="B83" s="79"/>
      <c r="C83" s="79"/>
      <c r="D83" s="79"/>
      <c r="E83" s="79"/>
      <c r="F83" s="79"/>
      <c r="G83" s="79"/>
      <c r="H83" s="79"/>
      <c r="I83" s="79"/>
    </row>
  </sheetData>
  <mergeCells count="43">
    <mergeCell ref="B73:C73"/>
    <mergeCell ref="B66:C66"/>
    <mergeCell ref="A69:B69"/>
    <mergeCell ref="B70:C70"/>
    <mergeCell ref="B71:C71"/>
    <mergeCell ref="B72:C72"/>
    <mergeCell ref="B64:C64"/>
    <mergeCell ref="B51:C51"/>
    <mergeCell ref="B52:C52"/>
    <mergeCell ref="B53:C53"/>
    <mergeCell ref="B54:C54"/>
    <mergeCell ref="B55:C55"/>
    <mergeCell ref="B56:C56"/>
    <mergeCell ref="B57:C57"/>
    <mergeCell ref="B58:C58"/>
    <mergeCell ref="B59:C59"/>
    <mergeCell ref="A62:B62"/>
    <mergeCell ref="B63:C63"/>
    <mergeCell ref="B50:C50"/>
    <mergeCell ref="B37:C37"/>
    <mergeCell ref="B38:C38"/>
    <mergeCell ref="B39:C39"/>
    <mergeCell ref="B40:C40"/>
    <mergeCell ref="B41:C41"/>
    <mergeCell ref="B42:C42"/>
    <mergeCell ref="A45:B45"/>
    <mergeCell ref="B46:C46"/>
    <mergeCell ref="B47:C47"/>
    <mergeCell ref="B48:C48"/>
    <mergeCell ref="B49:C49"/>
    <mergeCell ref="B36:C36"/>
    <mergeCell ref="A28:B28"/>
    <mergeCell ref="B29:C29"/>
    <mergeCell ref="B30:C30"/>
    <mergeCell ref="A1:H1"/>
    <mergeCell ref="A2:H2"/>
    <mergeCell ref="B6:G6"/>
    <mergeCell ref="B10:D10"/>
    <mergeCell ref="B31:C31"/>
    <mergeCell ref="B32:C32"/>
    <mergeCell ref="B33:C33"/>
    <mergeCell ref="B34:C34"/>
    <mergeCell ref="B35:C35"/>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2" id="{FDAF9271-474F-4961-BFEF-6D53B473D1F6}">
            <xm:f>'1.1'!H21&gt;0</xm:f>
            <x14:dxf>
              <font>
                <b/>
                <i/>
                <color rgb="FF253E66"/>
              </font>
              <fill>
                <patternFill>
                  <bgColor rgb="FF8ED2C9"/>
                </patternFill>
              </fill>
            </x14:dxf>
          </x14:cfRule>
          <xm:sqref>B30:B32 B48:B59 B64 B71:B73 B42 B66 B34</xm:sqref>
        </x14:conditionalFormatting>
        <x14:conditionalFormatting xmlns:xm="http://schemas.microsoft.com/office/excel/2006/main">
          <x14:cfRule type="expression" priority="14" id="{E0E1D956-DF29-4C80-A68C-D6062566EFF8}">
            <xm:f>'1.1'!#REF!&gt;0</xm:f>
            <x14:dxf>
              <fill>
                <patternFill>
                  <bgColor rgb="FFFFFF99"/>
                </patternFill>
              </fill>
            </x14:dxf>
          </x14:cfRule>
          <xm:sqref>C30</xm:sqref>
        </x14:conditionalFormatting>
        <x14:conditionalFormatting xmlns:xm="http://schemas.microsoft.com/office/excel/2006/main">
          <x14:cfRule type="expression" priority="13" id="{D1399D45-70CE-4205-9AF5-2C7923854960}">
            <xm:f>'1.1'!#REF!&gt;0</xm:f>
            <x14:dxf>
              <font>
                <b/>
                <i/>
                <color rgb="FF253E66"/>
              </font>
              <fill>
                <patternFill>
                  <bgColor rgb="FF8ED2C9"/>
                </patternFill>
              </fill>
            </x14:dxf>
          </x14:cfRule>
          <xm:sqref>C30:C32 C48:C59 C64 C71:C73 C42 C66</xm:sqref>
        </x14:conditionalFormatting>
        <x14:conditionalFormatting xmlns:xm="http://schemas.microsoft.com/office/excel/2006/main">
          <x14:cfRule type="expression" priority="11" id="{2B9D9BBB-FADA-4CE7-B29D-1C340C44468F}">
            <xm:f>'1.1'!#REF!&gt;0</xm:f>
            <x14:dxf>
              <fill>
                <patternFill>
                  <bgColor rgb="FFFFFF99"/>
                </patternFill>
              </fill>
            </x14:dxf>
          </x14:cfRule>
          <xm:sqref>C34</xm:sqref>
        </x14:conditionalFormatting>
        <x14:conditionalFormatting xmlns:xm="http://schemas.microsoft.com/office/excel/2006/main">
          <x14:cfRule type="expression" priority="10" id="{1383ACB9-5ECE-43CB-8C4B-7F24B7916AD8}">
            <xm:f>'1.1'!#REF!&gt;0</xm:f>
            <x14:dxf>
              <font>
                <b/>
                <i/>
                <color rgb="FF253E66"/>
              </font>
              <fill>
                <patternFill>
                  <bgColor rgb="FF8ED2C9"/>
                </patternFill>
              </fill>
            </x14:dxf>
          </x14:cfRule>
          <xm:sqref>C34</xm:sqref>
        </x14:conditionalFormatting>
      </x14:conditionalFormattings>
    </ext>
  </extLs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0">
    <tabColor rgb="FF00B0F0"/>
  </sheetPr>
  <dimension ref="A1:I73"/>
  <sheetViews>
    <sheetView zoomScale="98" zoomScaleNormal="98" workbookViewId="0">
      <selection activeCell="B4" sqref="B4"/>
    </sheetView>
  </sheetViews>
  <sheetFormatPr baseColWidth="10" defaultColWidth="11.42578125" defaultRowHeight="15"/>
  <cols>
    <col min="1" max="1" width="20.5703125" customWidth="1"/>
    <col min="2" max="2" width="81.42578125" customWidth="1"/>
    <col min="3" max="3" width="16.140625" customWidth="1"/>
    <col min="4" max="4" width="13" customWidth="1"/>
    <col min="5" max="5" width="17.28515625" bestFit="1" customWidth="1"/>
    <col min="6" max="6" width="18.42578125" customWidth="1"/>
    <col min="7" max="7" width="23.7109375" customWidth="1"/>
    <col min="8" max="8" width="22.85546875" customWidth="1"/>
    <col min="9" max="9" width="16" bestFit="1" customWidth="1"/>
  </cols>
  <sheetData>
    <row r="1" spans="1:9" ht="16.5" thickTop="1">
      <c r="A1" s="441" t="s">
        <v>507</v>
      </c>
      <c r="B1" s="442"/>
      <c r="C1" s="442"/>
      <c r="D1" s="442"/>
      <c r="E1" s="442"/>
      <c r="F1" s="442"/>
      <c r="G1" s="442"/>
      <c r="H1" s="443"/>
      <c r="I1" s="79"/>
    </row>
    <row r="2" spans="1:9" ht="15.75">
      <c r="A2" s="444" t="s">
        <v>378</v>
      </c>
      <c r="B2" s="445"/>
      <c r="C2" s="445"/>
      <c r="D2" s="445"/>
      <c r="E2" s="445"/>
      <c r="F2" s="445"/>
      <c r="G2" s="445"/>
      <c r="H2" s="446"/>
      <c r="I2" s="79"/>
    </row>
    <row r="3" spans="1:9">
      <c r="A3" s="8"/>
      <c r="B3" s="9"/>
      <c r="C3" s="9"/>
      <c r="D3" s="9"/>
      <c r="E3" s="9"/>
      <c r="F3" s="9"/>
      <c r="G3" s="9"/>
      <c r="H3" s="10"/>
      <c r="I3" s="79"/>
    </row>
    <row r="4" spans="1:9" ht="15.75">
      <c r="A4" s="11" t="s">
        <v>379</v>
      </c>
      <c r="B4" s="12" t="s">
        <v>62</v>
      </c>
      <c r="C4" s="13"/>
      <c r="D4" s="14"/>
      <c r="E4" s="15" t="s">
        <v>380</v>
      </c>
      <c r="F4" s="16">
        <f>H66</f>
        <v>149297.15666666668</v>
      </c>
      <c r="G4" s="13" t="s">
        <v>381</v>
      </c>
      <c r="H4" s="17" t="s">
        <v>382</v>
      </c>
      <c r="I4" s="79"/>
    </row>
    <row r="5" spans="1:9" ht="15.75">
      <c r="A5" s="18"/>
      <c r="B5" s="19"/>
      <c r="C5" s="13"/>
      <c r="D5" s="20"/>
      <c r="E5" s="15"/>
      <c r="F5" s="21"/>
      <c r="G5" s="13"/>
      <c r="H5" s="22"/>
      <c r="I5" s="79"/>
    </row>
    <row r="6" spans="1:9" ht="15.75">
      <c r="A6" s="18" t="s">
        <v>383</v>
      </c>
      <c r="B6" s="447" t="str">
        <f>A1</f>
        <v>SUMINISTRO DE MATERIALES PARA ESTRUCTURA DE HILO GUARDA DE PASO HG-P</v>
      </c>
      <c r="C6" s="447"/>
      <c r="D6" s="447"/>
      <c r="E6" s="447"/>
      <c r="F6" s="447"/>
      <c r="G6" s="448"/>
      <c r="H6" s="23" t="s">
        <v>384</v>
      </c>
      <c r="I6" s="79"/>
    </row>
    <row r="7" spans="1:9" ht="15.75" thickBot="1">
      <c r="A7" s="24"/>
      <c r="B7" s="25"/>
      <c r="C7" s="25"/>
      <c r="D7" s="25"/>
      <c r="E7" s="25"/>
      <c r="F7" s="25"/>
      <c r="G7" s="25"/>
      <c r="H7" s="26"/>
      <c r="I7" s="79"/>
    </row>
    <row r="8" spans="1:9" ht="15.75" thickTop="1">
      <c r="A8" s="27"/>
      <c r="B8" s="28"/>
      <c r="C8" s="28"/>
      <c r="D8" s="28"/>
      <c r="E8" s="28"/>
      <c r="F8" s="28"/>
      <c r="G8" s="28"/>
      <c r="H8" s="29"/>
      <c r="I8" s="79"/>
    </row>
    <row r="9" spans="1:9" ht="15.75">
      <c r="A9" s="30" t="s">
        <v>5</v>
      </c>
      <c r="B9" s="9"/>
      <c r="C9" s="9"/>
      <c r="D9" s="9"/>
      <c r="E9" s="9"/>
      <c r="F9" s="9"/>
      <c r="G9" s="9"/>
      <c r="H9" s="10"/>
      <c r="I9" s="79"/>
    </row>
    <row r="10" spans="1:9" ht="15.75">
      <c r="A10" s="31" t="s">
        <v>385</v>
      </c>
      <c r="B10" s="449" t="s">
        <v>386</v>
      </c>
      <c r="C10" s="450"/>
      <c r="D10" s="431"/>
      <c r="E10" s="32" t="s">
        <v>85</v>
      </c>
      <c r="F10" s="32" t="s">
        <v>387</v>
      </c>
      <c r="G10" s="32" t="s">
        <v>86</v>
      </c>
      <c r="H10" s="33" t="s">
        <v>388</v>
      </c>
      <c r="I10" s="80"/>
    </row>
    <row r="11" spans="1:9" ht="15.75">
      <c r="A11" s="186">
        <v>1661</v>
      </c>
      <c r="B11" s="451" t="str">
        <f>VLOOKUP(A11,'HG-P'!$A$4:$C$9,2,FALSE)</f>
        <v>PERNO EN U PARA ESTRUCTURA EN SUSPENSIÓN 5.400KGF. 51*32*38 mm 12000 LBF</v>
      </c>
      <c r="C11" s="486"/>
      <c r="D11" s="452"/>
      <c r="E11" s="4" t="s">
        <v>14</v>
      </c>
      <c r="F11" s="170">
        <f>VLOOKUP(A11,'Cotización materiales'!$C$3:$K$57,9,FALSE)</f>
        <v>6319</v>
      </c>
      <c r="G11" s="75">
        <f>VLOOKUP(A11,'HG-P'!$A$4:$C$9,3,FALSE)</f>
        <v>1</v>
      </c>
      <c r="H11" s="6">
        <f>F11*G11</f>
        <v>6319</v>
      </c>
      <c r="I11" s="79"/>
    </row>
    <row r="12" spans="1:9" ht="15.75">
      <c r="A12" s="186">
        <v>1903</v>
      </c>
      <c r="B12" s="451" t="str">
        <f>VLOOKUP(A12,'HG-P'!$A$4:$C$9,2,FALSE)</f>
        <v>BAYONETA SENCILLA, ESTRUCTURA EN ALINEAMIETO, 2 PERFORACIONES 11/16" DE 1,5 M</v>
      </c>
      <c r="C12" s="486"/>
      <c r="D12" s="452"/>
      <c r="E12" s="4" t="s">
        <v>14</v>
      </c>
      <c r="F12" s="170">
        <f>VLOOKUP(A12,'Cotización materiales'!$C$3:$K$57,9,FALSE)</f>
        <v>87285.863333333327</v>
      </c>
      <c r="G12" s="75">
        <f>VLOOKUP(A12,'HG-P'!$A$4:$C$9,3,FALSE)</f>
        <v>1</v>
      </c>
      <c r="H12" s="6">
        <f t="shared" ref="H12:H15" si="0">F12*G12</f>
        <v>87285.863333333327</v>
      </c>
      <c r="I12" s="79"/>
    </row>
    <row r="13" spans="1:9" ht="15.75">
      <c r="A13" s="186">
        <v>2034</v>
      </c>
      <c r="B13" s="451" t="str">
        <f>VLOOKUP(A13,'HG-P'!$A$4:$C$9,2,FALSE)</f>
        <v>PERNO DE MÁQUINA DE HIERRO GALVANIZADO CON CABEZA Y TUERCA CUADRADA. DIAMETRO 16 MM. LARGO 254 MM.</v>
      </c>
      <c r="C13" s="486"/>
      <c r="D13" s="452"/>
      <c r="E13" s="4" t="s">
        <v>14</v>
      </c>
      <c r="F13" s="170">
        <f>VLOOKUP(A13,'Cotización materiales'!$C$3:$K$57,9,FALSE)</f>
        <v>5832</v>
      </c>
      <c r="G13" s="75">
        <f>VLOOKUP(A13,'HG-P'!$A$4:$C$9,3,FALSE)</f>
        <v>2</v>
      </c>
      <c r="H13" s="6">
        <f t="shared" si="0"/>
        <v>11664</v>
      </c>
      <c r="I13" s="79"/>
    </row>
    <row r="14" spans="1:9" ht="15.75">
      <c r="A14" s="186">
        <v>2412</v>
      </c>
      <c r="B14" s="451" t="str">
        <f>VLOOKUP(A14,'HG-P'!$A$4:$C$9,2,FALSE)</f>
        <v>ARANDELA CUADRADA PLANA DE 51*17 MM Ø= 16 MM (2"X2"X5/8")</v>
      </c>
      <c r="C14" s="486"/>
      <c r="D14" s="452"/>
      <c r="E14" s="4" t="s">
        <v>14</v>
      </c>
      <c r="F14" s="170">
        <f>VLOOKUP(A14,'Cotización materiales'!$C$3:$K$57,9,FALSE)</f>
        <v>769.17333333333329</v>
      </c>
      <c r="G14" s="75">
        <f>VLOOKUP(A14,'HG-P'!$A$4:$C$9,3,FALSE)</f>
        <v>2</v>
      </c>
      <c r="H14" s="6">
        <f t="shared" si="0"/>
        <v>1538.3466666666666</v>
      </c>
      <c r="I14" s="79"/>
    </row>
    <row r="15" spans="1:9" ht="15.75">
      <c r="A15" s="186">
        <v>2434</v>
      </c>
      <c r="B15" s="451" t="str">
        <f>VLOOKUP(A15,'HG-P'!$A$4:$C$9,2,FALSE)</f>
        <v>ARANDELA DE PRESIÓN DE Ø= 26 MM PARA PERNO Ø= 16 MM (5/8")</v>
      </c>
      <c r="C15" s="486"/>
      <c r="D15" s="452"/>
      <c r="E15" s="4" t="s">
        <v>14</v>
      </c>
      <c r="F15" s="170">
        <f>VLOOKUP(A15,'Cotización materiales'!$C$3:$K$57,9,FALSE)</f>
        <v>244.97333333333336</v>
      </c>
      <c r="G15" s="75">
        <f>VLOOKUP(A15,'HG-P'!$A$4:$C$9,3,FALSE)</f>
        <v>2</v>
      </c>
      <c r="H15" s="6">
        <f t="shared" si="0"/>
        <v>489.94666666666672</v>
      </c>
      <c r="I15" s="79"/>
    </row>
    <row r="16" spans="1:9" ht="15.75">
      <c r="A16" s="37" t="s">
        <v>389</v>
      </c>
      <c r="B16" s="9"/>
      <c r="C16" s="38"/>
      <c r="D16" s="38"/>
      <c r="E16" s="38"/>
      <c r="F16" s="9"/>
      <c r="G16" s="9"/>
      <c r="H16" s="87">
        <f>SUM(H11:H15)</f>
        <v>107297.15666666666</v>
      </c>
      <c r="I16" s="79"/>
    </row>
    <row r="17" spans="1:9">
      <c r="A17" s="8"/>
      <c r="B17" s="9"/>
      <c r="C17" s="9"/>
      <c r="D17" s="9"/>
      <c r="E17" s="9"/>
      <c r="F17" s="9"/>
      <c r="G17" s="9"/>
      <c r="H17" s="10"/>
      <c r="I17" s="79"/>
    </row>
    <row r="18" spans="1:9" ht="15.75">
      <c r="A18" s="428" t="s">
        <v>6</v>
      </c>
      <c r="B18" s="429"/>
      <c r="C18" s="9"/>
      <c r="D18" s="9"/>
      <c r="E18" s="9"/>
      <c r="F18" s="9"/>
      <c r="G18" s="9"/>
      <c r="H18" s="10"/>
      <c r="I18" s="79"/>
    </row>
    <row r="19" spans="1:9" ht="15.75">
      <c r="A19" s="40" t="s">
        <v>385</v>
      </c>
      <c r="B19" s="430" t="s">
        <v>386</v>
      </c>
      <c r="C19" s="431"/>
      <c r="D19" s="32" t="s">
        <v>86</v>
      </c>
      <c r="E19" s="32" t="s">
        <v>390</v>
      </c>
      <c r="F19" s="32" t="s">
        <v>391</v>
      </c>
      <c r="G19" s="32" t="s">
        <v>392</v>
      </c>
      <c r="H19" s="33" t="s">
        <v>393</v>
      </c>
      <c r="I19" s="79"/>
    </row>
    <row r="20" spans="1:9" ht="15.75">
      <c r="A20" s="154"/>
      <c r="B20" s="451" t="s">
        <v>396</v>
      </c>
      <c r="C20" s="452"/>
      <c r="D20" s="73">
        <v>0</v>
      </c>
      <c r="E20" s="4" t="s">
        <v>397</v>
      </c>
      <c r="F20" s="170">
        <f>'1.1'!F21</f>
        <v>491355.26262931031</v>
      </c>
      <c r="G20" s="75">
        <v>10</v>
      </c>
      <c r="H20" s="6">
        <f>(D20*F20)/G20</f>
        <v>0</v>
      </c>
      <c r="I20" s="81"/>
    </row>
    <row r="21" spans="1:9" ht="15.75">
      <c r="A21" s="154"/>
      <c r="B21" s="451" t="s">
        <v>398</v>
      </c>
      <c r="C21" s="452"/>
      <c r="D21" s="73">
        <v>0</v>
      </c>
      <c r="E21" s="4" t="s">
        <v>397</v>
      </c>
      <c r="F21" s="170">
        <f>'1.1'!F22</f>
        <v>491355.26262931031</v>
      </c>
      <c r="G21" s="75">
        <v>10</v>
      </c>
      <c r="H21" s="6">
        <f t="shared" ref="H21:H32" si="1">(D21*F21)/G21</f>
        <v>0</v>
      </c>
      <c r="I21" s="81"/>
    </row>
    <row r="22" spans="1:9" ht="15.75">
      <c r="A22" s="154"/>
      <c r="B22" s="451" t="s">
        <v>399</v>
      </c>
      <c r="C22" s="452"/>
      <c r="D22" s="73">
        <v>0</v>
      </c>
      <c r="E22" s="4" t="s">
        <v>397</v>
      </c>
      <c r="F22" s="170">
        <f>'1.1'!F23</f>
        <v>316219.23517241376</v>
      </c>
      <c r="G22" s="75">
        <v>5</v>
      </c>
      <c r="H22" s="6">
        <f t="shared" si="1"/>
        <v>0</v>
      </c>
      <c r="I22" s="81"/>
    </row>
    <row r="23" spans="1:9" ht="15.75">
      <c r="A23" s="154"/>
      <c r="B23" s="451" t="s">
        <v>400</v>
      </c>
      <c r="C23" s="452"/>
      <c r="D23" s="73">
        <v>0</v>
      </c>
      <c r="E23" s="4" t="s">
        <v>397</v>
      </c>
      <c r="F23" s="170">
        <f>'1.1'!F24</f>
        <v>301624.55599137931</v>
      </c>
      <c r="G23" s="75">
        <v>10</v>
      </c>
      <c r="H23" s="6">
        <f t="shared" si="1"/>
        <v>0</v>
      </c>
      <c r="I23" s="81"/>
    </row>
    <row r="24" spans="1:9" ht="15.75">
      <c r="A24" s="154"/>
      <c r="B24" s="451" t="s">
        <v>401</v>
      </c>
      <c r="C24" s="452"/>
      <c r="D24" s="73">
        <v>0</v>
      </c>
      <c r="E24" s="4" t="s">
        <v>397</v>
      </c>
      <c r="F24" s="170">
        <f>'1.1'!F25</f>
        <v>257840.51844827583</v>
      </c>
      <c r="G24" s="75">
        <v>10</v>
      </c>
      <c r="H24" s="6">
        <f t="shared" si="1"/>
        <v>0</v>
      </c>
      <c r="I24" s="81"/>
    </row>
    <row r="25" spans="1:9" ht="15.75">
      <c r="A25" s="154"/>
      <c r="B25" s="451" t="s">
        <v>402</v>
      </c>
      <c r="C25" s="452"/>
      <c r="D25" s="73">
        <v>0</v>
      </c>
      <c r="E25" s="4" t="s">
        <v>397</v>
      </c>
      <c r="F25" s="170">
        <f>'1.1'!F26</f>
        <v>199461.84262931033</v>
      </c>
      <c r="G25" s="75">
        <v>10</v>
      </c>
      <c r="H25" s="6">
        <f t="shared" si="1"/>
        <v>0</v>
      </c>
      <c r="I25" s="81"/>
    </row>
    <row r="26" spans="1:9" ht="15.75">
      <c r="A26" s="164"/>
      <c r="B26" s="451" t="s">
        <v>403</v>
      </c>
      <c r="C26" s="452"/>
      <c r="D26" s="73">
        <v>0</v>
      </c>
      <c r="E26" s="4" t="s">
        <v>397</v>
      </c>
      <c r="F26" s="170">
        <f>'1.1'!F27</f>
        <v>81158.643620689661</v>
      </c>
      <c r="G26" s="75">
        <v>10</v>
      </c>
      <c r="H26" s="6">
        <f t="shared" si="1"/>
        <v>0</v>
      </c>
      <c r="I26" s="81"/>
    </row>
    <row r="27" spans="1:9" ht="15.75">
      <c r="A27" s="164"/>
      <c r="B27" s="451" t="s">
        <v>404</v>
      </c>
      <c r="C27" s="452"/>
      <c r="D27" s="73">
        <v>0</v>
      </c>
      <c r="E27" s="4" t="s">
        <v>397</v>
      </c>
      <c r="F27" s="170">
        <f>'1.1'!F28</f>
        <v>184867.16344827582</v>
      </c>
      <c r="G27" s="75">
        <v>10</v>
      </c>
      <c r="H27" s="6">
        <f t="shared" si="1"/>
        <v>0</v>
      </c>
      <c r="I27" s="81"/>
    </row>
    <row r="28" spans="1:9" ht="15.75">
      <c r="A28" s="164"/>
      <c r="B28" s="451" t="s">
        <v>405</v>
      </c>
      <c r="C28" s="452"/>
      <c r="D28" s="73">
        <v>0</v>
      </c>
      <c r="E28" s="4" t="s">
        <v>397</v>
      </c>
      <c r="F28" s="170">
        <f>'1.1'!F29</f>
        <v>117645.32112068964</v>
      </c>
      <c r="G28" s="75">
        <v>13</v>
      </c>
      <c r="H28" s="6">
        <f t="shared" si="1"/>
        <v>0</v>
      </c>
      <c r="I28" s="81"/>
    </row>
    <row r="29" spans="1:9" ht="15.75">
      <c r="A29" s="173"/>
      <c r="B29" s="451" t="s">
        <v>406</v>
      </c>
      <c r="C29" s="452"/>
      <c r="D29" s="73">
        <v>0</v>
      </c>
      <c r="E29" s="4" t="s">
        <v>397</v>
      </c>
      <c r="F29" s="170">
        <f>'1.1'!F30</f>
        <v>184867.16344827582</v>
      </c>
      <c r="G29" s="75">
        <v>13</v>
      </c>
      <c r="H29" s="6">
        <f t="shared" si="1"/>
        <v>0</v>
      </c>
      <c r="I29" s="81"/>
    </row>
    <row r="30" spans="1:9" ht="15.75">
      <c r="A30" s="173"/>
      <c r="B30" s="451" t="s">
        <v>407</v>
      </c>
      <c r="C30" s="452"/>
      <c r="D30" s="73">
        <v>0</v>
      </c>
      <c r="E30" s="4" t="s">
        <v>397</v>
      </c>
      <c r="F30" s="170">
        <f>'1.1'!F31</f>
        <v>103050.68284482758</v>
      </c>
      <c r="G30" s="75">
        <v>10</v>
      </c>
      <c r="H30" s="6">
        <f t="shared" si="1"/>
        <v>0</v>
      </c>
      <c r="I30" s="81"/>
    </row>
    <row r="31" spans="1:9" ht="15.75">
      <c r="A31" s="173"/>
      <c r="B31" s="173" t="s">
        <v>408</v>
      </c>
      <c r="C31" s="154"/>
      <c r="D31" s="73">
        <v>0</v>
      </c>
      <c r="E31" s="4" t="s">
        <v>397</v>
      </c>
      <c r="F31" s="170">
        <f>'1.1'!F32</f>
        <v>177569.84431034481</v>
      </c>
      <c r="G31" s="75">
        <v>13</v>
      </c>
      <c r="H31" s="6">
        <f t="shared" si="1"/>
        <v>0</v>
      </c>
      <c r="I31" s="81"/>
    </row>
    <row r="32" spans="1:9" ht="15.75">
      <c r="A32" s="173"/>
      <c r="B32" s="453" t="s">
        <v>409</v>
      </c>
      <c r="C32" s="454"/>
      <c r="D32" s="74">
        <v>0</v>
      </c>
      <c r="E32" s="43" t="s">
        <v>397</v>
      </c>
      <c r="F32" s="170">
        <f>'1.1'!F33</f>
        <v>117646.13922413792</v>
      </c>
      <c r="G32" s="76">
        <v>10</v>
      </c>
      <c r="H32" s="6">
        <f t="shared" si="1"/>
        <v>0</v>
      </c>
      <c r="I32" s="81"/>
    </row>
    <row r="33" spans="1:9" ht="15.75">
      <c r="A33" s="45" t="s">
        <v>410</v>
      </c>
      <c r="B33" s="9"/>
      <c r="C33" s="9"/>
      <c r="D33" s="9"/>
      <c r="E33" s="9"/>
      <c r="F33" s="9"/>
      <c r="G33" s="9"/>
      <c r="H33" s="87">
        <f>SUM(H20:H32)</f>
        <v>0</v>
      </c>
      <c r="I33" s="79"/>
    </row>
    <row r="34" spans="1:9">
      <c r="A34" s="8"/>
      <c r="B34" s="9"/>
      <c r="C34" s="9"/>
      <c r="D34" s="9"/>
      <c r="E34" s="9"/>
      <c r="F34" s="9"/>
      <c r="G34" s="9"/>
      <c r="H34" s="10"/>
      <c r="I34" s="79"/>
    </row>
    <row r="35" spans="1:9" ht="15.75">
      <c r="A35" s="428" t="s">
        <v>7</v>
      </c>
      <c r="B35" s="429"/>
      <c r="C35" s="9"/>
      <c r="D35" s="9"/>
      <c r="E35" s="9"/>
      <c r="F35" s="9"/>
      <c r="G35" s="9"/>
      <c r="H35" s="10"/>
      <c r="I35" s="79"/>
    </row>
    <row r="36" spans="1:9" ht="15.75">
      <c r="A36" s="40" t="s">
        <v>385</v>
      </c>
      <c r="B36" s="430" t="s">
        <v>386</v>
      </c>
      <c r="C36" s="431"/>
      <c r="D36" s="32" t="s">
        <v>86</v>
      </c>
      <c r="E36" s="32" t="s">
        <v>390</v>
      </c>
      <c r="F36" s="32" t="s">
        <v>411</v>
      </c>
      <c r="G36" s="32" t="s">
        <v>393</v>
      </c>
      <c r="H36" s="33" t="s">
        <v>412</v>
      </c>
      <c r="I36" s="79"/>
    </row>
    <row r="37" spans="1:9" ht="15.75">
      <c r="A37" s="46">
        <v>1</v>
      </c>
      <c r="B37" s="484" t="s">
        <v>413</v>
      </c>
      <c r="C37" s="485"/>
      <c r="D37" s="73">
        <v>0</v>
      </c>
      <c r="E37" s="47" t="s">
        <v>397</v>
      </c>
      <c r="F37" s="75">
        <v>10</v>
      </c>
      <c r="G37" s="170">
        <v>69701.16508838383</v>
      </c>
      <c r="H37" s="6">
        <f>(D37*G37)/F37</f>
        <v>0</v>
      </c>
      <c r="I37" s="81"/>
    </row>
    <row r="38" spans="1:9" ht="15.75">
      <c r="A38" s="46">
        <v>2</v>
      </c>
      <c r="B38" s="422" t="s">
        <v>414</v>
      </c>
      <c r="C38" s="423"/>
      <c r="D38" s="73">
        <v>0</v>
      </c>
      <c r="E38" s="47" t="s">
        <v>397</v>
      </c>
      <c r="F38" s="75">
        <v>1</v>
      </c>
      <c r="G38" s="170">
        <v>2500000</v>
      </c>
      <c r="H38" s="6">
        <f t="shared" ref="H38:H49" si="2">(D38*G38)/F38</f>
        <v>0</v>
      </c>
      <c r="I38" s="81"/>
    </row>
    <row r="39" spans="1:9" ht="15.75">
      <c r="A39" s="46">
        <v>3</v>
      </c>
      <c r="B39" s="422" t="s">
        <v>415</v>
      </c>
      <c r="C39" s="423"/>
      <c r="D39" s="73">
        <v>0</v>
      </c>
      <c r="E39" s="47" t="s">
        <v>397</v>
      </c>
      <c r="F39" s="75">
        <v>10</v>
      </c>
      <c r="G39" s="170">
        <v>55509.259259259248</v>
      </c>
      <c r="H39" s="6">
        <f t="shared" si="2"/>
        <v>0</v>
      </c>
      <c r="I39" s="81"/>
    </row>
    <row r="40" spans="1:9" ht="15.75">
      <c r="A40" s="46">
        <v>4</v>
      </c>
      <c r="B40" s="422" t="s">
        <v>416</v>
      </c>
      <c r="C40" s="423"/>
      <c r="D40" s="73">
        <v>0</v>
      </c>
      <c r="E40" s="47" t="s">
        <v>397</v>
      </c>
      <c r="F40" s="75">
        <v>13</v>
      </c>
      <c r="G40" s="170">
        <v>1000000</v>
      </c>
      <c r="H40" s="6">
        <f t="shared" si="2"/>
        <v>0</v>
      </c>
      <c r="I40" s="81"/>
    </row>
    <row r="41" spans="1:9" ht="15.75">
      <c r="A41" s="46">
        <v>5</v>
      </c>
      <c r="B41" s="422" t="s">
        <v>417</v>
      </c>
      <c r="C41" s="423"/>
      <c r="D41" s="73">
        <v>0</v>
      </c>
      <c r="E41" s="47" t="s">
        <v>397</v>
      </c>
      <c r="F41" s="75">
        <v>10</v>
      </c>
      <c r="G41" s="170">
        <v>120000</v>
      </c>
      <c r="H41" s="6">
        <f t="shared" si="2"/>
        <v>0</v>
      </c>
      <c r="I41" s="81"/>
    </row>
    <row r="42" spans="1:9" ht="15.75">
      <c r="A42" s="46">
        <v>6</v>
      </c>
      <c r="B42" s="422" t="s">
        <v>418</v>
      </c>
      <c r="C42" s="423"/>
      <c r="D42" s="73">
        <v>0</v>
      </c>
      <c r="E42" s="47" t="s">
        <v>419</v>
      </c>
      <c r="F42" s="75">
        <v>10</v>
      </c>
      <c r="G42" s="170">
        <v>28500</v>
      </c>
      <c r="H42" s="6">
        <f t="shared" si="2"/>
        <v>0</v>
      </c>
      <c r="I42" s="81"/>
    </row>
    <row r="43" spans="1:9" ht="15.75">
      <c r="A43" s="46">
        <v>7</v>
      </c>
      <c r="B43" s="422" t="s">
        <v>420</v>
      </c>
      <c r="C43" s="423"/>
      <c r="D43" s="73">
        <v>0</v>
      </c>
      <c r="E43" s="47" t="s">
        <v>421</v>
      </c>
      <c r="F43" s="75">
        <v>1</v>
      </c>
      <c r="G43" s="170">
        <v>464100</v>
      </c>
      <c r="H43" s="6">
        <f t="shared" si="2"/>
        <v>0</v>
      </c>
      <c r="I43" s="81"/>
    </row>
    <row r="44" spans="1:9" ht="15.75">
      <c r="A44" s="46">
        <v>8</v>
      </c>
      <c r="B44" s="422" t="s">
        <v>422</v>
      </c>
      <c r="C44" s="423"/>
      <c r="D44" s="73">
        <v>0</v>
      </c>
      <c r="E44" s="47" t="s">
        <v>423</v>
      </c>
      <c r="F44" s="75">
        <v>1</v>
      </c>
      <c r="G44" s="170">
        <v>952380.95238095231</v>
      </c>
      <c r="H44" s="6">
        <f t="shared" si="2"/>
        <v>0</v>
      </c>
      <c r="I44" s="81"/>
    </row>
    <row r="45" spans="1:9" ht="15.75">
      <c r="A45" s="46">
        <v>9</v>
      </c>
      <c r="B45" s="422" t="s">
        <v>424</v>
      </c>
      <c r="C45" s="423"/>
      <c r="D45" s="73">
        <v>0</v>
      </c>
      <c r="E45" s="47" t="s">
        <v>423</v>
      </c>
      <c r="F45" s="75">
        <v>1</v>
      </c>
      <c r="G45" s="170">
        <v>2700000</v>
      </c>
      <c r="H45" s="6">
        <f t="shared" si="2"/>
        <v>0</v>
      </c>
      <c r="I45" s="81"/>
    </row>
    <row r="46" spans="1:9" ht="15.75">
      <c r="A46" s="46">
        <v>10</v>
      </c>
      <c r="B46" s="422" t="s">
        <v>425</v>
      </c>
      <c r="C46" s="423"/>
      <c r="D46" s="73">
        <v>0</v>
      </c>
      <c r="E46" s="47" t="s">
        <v>423</v>
      </c>
      <c r="F46" s="75">
        <v>2</v>
      </c>
      <c r="G46" s="170">
        <v>3800000</v>
      </c>
      <c r="H46" s="6">
        <f t="shared" si="2"/>
        <v>0</v>
      </c>
      <c r="I46" s="81"/>
    </row>
    <row r="47" spans="1:9" ht="15.75">
      <c r="A47" s="46">
        <v>11</v>
      </c>
      <c r="B47" s="422" t="s">
        <v>426</v>
      </c>
      <c r="C47" s="423"/>
      <c r="D47" s="73">
        <v>0</v>
      </c>
      <c r="E47" s="47" t="s">
        <v>423</v>
      </c>
      <c r="F47" s="75">
        <v>10</v>
      </c>
      <c r="G47" s="170">
        <v>3200000</v>
      </c>
      <c r="H47" s="6">
        <f t="shared" si="2"/>
        <v>0</v>
      </c>
      <c r="I47" s="81"/>
    </row>
    <row r="48" spans="1:9" ht="15.75">
      <c r="A48" s="46">
        <v>12</v>
      </c>
      <c r="B48" s="422" t="s">
        <v>427</v>
      </c>
      <c r="C48" s="423"/>
      <c r="D48" s="73">
        <v>0</v>
      </c>
      <c r="E48" s="47" t="s">
        <v>423</v>
      </c>
      <c r="F48" s="75">
        <v>2</v>
      </c>
      <c r="G48" s="170">
        <v>2600000</v>
      </c>
      <c r="H48" s="6">
        <f t="shared" si="2"/>
        <v>0</v>
      </c>
      <c r="I48" s="81"/>
    </row>
    <row r="49" spans="1:9" ht="15.75">
      <c r="A49" s="50">
        <v>13</v>
      </c>
      <c r="B49" s="424" t="s">
        <v>428</v>
      </c>
      <c r="C49" s="425"/>
      <c r="D49" s="73">
        <v>0</v>
      </c>
      <c r="E49" s="51" t="s">
        <v>397</v>
      </c>
      <c r="F49" s="75">
        <v>1</v>
      </c>
      <c r="G49" s="170">
        <v>4500000</v>
      </c>
      <c r="H49" s="6">
        <f t="shared" si="2"/>
        <v>0</v>
      </c>
      <c r="I49" s="81"/>
    </row>
    <row r="50" spans="1:9" ht="15.75">
      <c r="A50" s="53" t="s">
        <v>429</v>
      </c>
      <c r="B50" s="9"/>
      <c r="C50" s="38"/>
      <c r="D50" s="38"/>
      <c r="E50" s="38"/>
      <c r="F50" s="9"/>
      <c r="G50" s="9"/>
      <c r="H50" s="88">
        <f>SUM(H37:H49)</f>
        <v>0</v>
      </c>
      <c r="I50" s="81"/>
    </row>
    <row r="51" spans="1:9">
      <c r="A51" s="8"/>
      <c r="B51" s="9"/>
      <c r="C51" s="9"/>
      <c r="D51" s="54"/>
      <c r="E51" s="54"/>
      <c r="F51" s="54"/>
      <c r="G51" s="54"/>
      <c r="H51" s="10"/>
      <c r="I51" s="79"/>
    </row>
    <row r="52" spans="1:9" ht="15.75">
      <c r="A52" s="428" t="s">
        <v>8</v>
      </c>
      <c r="B52" s="429"/>
      <c r="C52" s="9"/>
      <c r="D52" s="54"/>
      <c r="E52" s="54"/>
      <c r="F52" s="54"/>
      <c r="G52" s="54"/>
      <c r="H52" s="10"/>
      <c r="I52" s="79"/>
    </row>
    <row r="53" spans="1:9" ht="15.75">
      <c r="A53" s="40" t="s">
        <v>385</v>
      </c>
      <c r="B53" s="430" t="s">
        <v>386</v>
      </c>
      <c r="C53" s="431"/>
      <c r="D53" s="55" t="s">
        <v>390</v>
      </c>
      <c r="E53" s="55" t="s">
        <v>86</v>
      </c>
      <c r="F53" s="55" t="s">
        <v>430</v>
      </c>
      <c r="G53" s="55" t="s">
        <v>431</v>
      </c>
      <c r="H53" s="33" t="s">
        <v>393</v>
      </c>
      <c r="I53" s="79"/>
    </row>
    <row r="54" spans="1:9" ht="15.75">
      <c r="A54" s="46">
        <v>1</v>
      </c>
      <c r="B54" s="422" t="s">
        <v>432</v>
      </c>
      <c r="C54" s="423"/>
      <c r="D54" s="56" t="s">
        <v>397</v>
      </c>
      <c r="E54" s="73">
        <v>1</v>
      </c>
      <c r="F54" s="170">
        <v>210000</v>
      </c>
      <c r="G54" s="73">
        <v>5</v>
      </c>
      <c r="H54" s="6">
        <f>(E54*F54)/G54</f>
        <v>42000</v>
      </c>
      <c r="I54" s="81"/>
    </row>
    <row r="55" spans="1:9" ht="15.75">
      <c r="A55" s="46">
        <v>2</v>
      </c>
      <c r="B55" s="484" t="s">
        <v>433</v>
      </c>
      <c r="C55" s="485"/>
      <c r="D55" s="57" t="s">
        <v>434</v>
      </c>
      <c r="E55" s="73">
        <v>0</v>
      </c>
      <c r="F55" s="170">
        <v>410150.85714285716</v>
      </c>
      <c r="G55" s="73">
        <v>72</v>
      </c>
      <c r="H55" s="6">
        <f t="shared" ref="H55:H56" si="3">(E55*F55)/G55</f>
        <v>0</v>
      </c>
      <c r="I55" s="81"/>
    </row>
    <row r="56" spans="1:9" ht="15.75">
      <c r="A56" s="50">
        <v>3</v>
      </c>
      <c r="B56" s="424" t="s">
        <v>435</v>
      </c>
      <c r="C56" s="425"/>
      <c r="D56" s="58" t="s">
        <v>434</v>
      </c>
      <c r="E56" s="73">
        <v>0</v>
      </c>
      <c r="F56" s="170">
        <v>500000</v>
      </c>
      <c r="G56" s="73">
        <v>10</v>
      </c>
      <c r="H56" s="6">
        <f t="shared" si="3"/>
        <v>0</v>
      </c>
      <c r="I56" s="81"/>
    </row>
    <row r="57" spans="1:9" ht="15.75">
      <c r="A57" s="45" t="s">
        <v>436</v>
      </c>
      <c r="B57" s="9"/>
      <c r="C57" s="38"/>
      <c r="D57" s="38"/>
      <c r="E57" s="38"/>
      <c r="F57" s="9"/>
      <c r="G57" s="9"/>
      <c r="H57" s="87">
        <f>SUM(H54:H56)</f>
        <v>42000</v>
      </c>
      <c r="I57" s="79"/>
    </row>
    <row r="58" spans="1:9">
      <c r="A58" s="59"/>
      <c r="B58" s="9"/>
      <c r="C58" s="9"/>
      <c r="D58" s="9"/>
      <c r="E58" s="38"/>
      <c r="F58" s="9"/>
      <c r="G58" s="9"/>
      <c r="H58" s="10"/>
      <c r="I58" s="79"/>
    </row>
    <row r="59" spans="1:9" ht="15.75">
      <c r="A59" s="428" t="s">
        <v>9</v>
      </c>
      <c r="B59" s="429"/>
      <c r="C59" s="60"/>
      <c r="D59" s="61"/>
      <c r="E59" s="62"/>
      <c r="F59" s="63"/>
      <c r="G59" s="64"/>
      <c r="H59" s="10"/>
      <c r="I59" s="79"/>
    </row>
    <row r="60" spans="1:9" ht="15.75">
      <c r="A60" s="40" t="s">
        <v>385</v>
      </c>
      <c r="B60" s="430" t="s">
        <v>386</v>
      </c>
      <c r="C60" s="431"/>
      <c r="D60" s="55" t="s">
        <v>86</v>
      </c>
      <c r="E60" s="55" t="s">
        <v>390</v>
      </c>
      <c r="F60" s="55" t="s">
        <v>431</v>
      </c>
      <c r="G60" s="55" t="s">
        <v>430</v>
      </c>
      <c r="H60" s="33" t="s">
        <v>393</v>
      </c>
      <c r="I60" s="79"/>
    </row>
    <row r="61" spans="1:9" ht="15.75">
      <c r="A61" s="46">
        <v>1</v>
      </c>
      <c r="B61" s="422" t="s">
        <v>437</v>
      </c>
      <c r="C61" s="423"/>
      <c r="D61" s="73">
        <v>0</v>
      </c>
      <c r="E61" s="47" t="s">
        <v>423</v>
      </c>
      <c r="F61" s="73">
        <v>10</v>
      </c>
      <c r="G61" s="170">
        <v>70000</v>
      </c>
      <c r="H61" s="6">
        <f>(D61*G61)/F61</f>
        <v>0</v>
      </c>
      <c r="I61" s="79"/>
    </row>
    <row r="62" spans="1:9" ht="15.75">
      <c r="A62" s="46">
        <v>2</v>
      </c>
      <c r="B62" s="422" t="s">
        <v>438</v>
      </c>
      <c r="C62" s="423"/>
      <c r="D62" s="73">
        <v>0</v>
      </c>
      <c r="E62" s="47" t="s">
        <v>423</v>
      </c>
      <c r="F62" s="73">
        <v>13</v>
      </c>
      <c r="G62" s="170">
        <v>45000</v>
      </c>
      <c r="H62" s="6">
        <f t="shared" ref="H62:H63" si="4">(D62*G62)/F62</f>
        <v>0</v>
      </c>
      <c r="I62" s="79"/>
    </row>
    <row r="63" spans="1:9" ht="15.75">
      <c r="A63" s="50">
        <v>3</v>
      </c>
      <c r="B63" s="424" t="s">
        <v>439</v>
      </c>
      <c r="C63" s="425"/>
      <c r="D63" s="73">
        <v>0</v>
      </c>
      <c r="E63" s="51" t="s">
        <v>423</v>
      </c>
      <c r="F63" s="73">
        <v>13</v>
      </c>
      <c r="G63" s="170">
        <v>20000</v>
      </c>
      <c r="H63" s="6">
        <f t="shared" si="4"/>
        <v>0</v>
      </c>
      <c r="I63" s="79"/>
    </row>
    <row r="64" spans="1:9" ht="15.75">
      <c r="A64" s="45" t="s">
        <v>440</v>
      </c>
      <c r="B64" s="9"/>
      <c r="C64" s="38"/>
      <c r="D64" s="54"/>
      <c r="E64" s="54"/>
      <c r="F64" s="54"/>
      <c r="G64" s="54"/>
      <c r="H64" s="6">
        <f>SUM(H61:H63)</f>
        <v>0</v>
      </c>
      <c r="I64" s="79"/>
    </row>
    <row r="65" spans="1:9">
      <c r="A65" s="59"/>
      <c r="B65" s="9"/>
      <c r="C65" s="9"/>
      <c r="D65" s="9"/>
      <c r="E65" s="65"/>
      <c r="F65" s="9"/>
      <c r="G65" s="9"/>
      <c r="H65" s="10"/>
      <c r="I65" s="79"/>
    </row>
    <row r="66" spans="1:9" ht="15.75">
      <c r="A66" s="66" t="s">
        <v>441</v>
      </c>
      <c r="B66" s="9"/>
      <c r="C66" s="9"/>
      <c r="D66" s="9"/>
      <c r="E66" s="9"/>
      <c r="F66" s="9"/>
      <c r="G66" s="9"/>
      <c r="H66" s="86">
        <f>H64+H57+H50+H33+H16</f>
        <v>149297.15666666668</v>
      </c>
      <c r="I66" s="79"/>
    </row>
    <row r="67" spans="1:9">
      <c r="A67" s="8"/>
      <c r="B67" s="9"/>
      <c r="C67" s="9"/>
      <c r="D67" s="9"/>
      <c r="E67" s="9"/>
      <c r="F67" s="9"/>
      <c r="G67" s="9"/>
      <c r="H67" s="10"/>
      <c r="I67" s="79"/>
    </row>
    <row r="68" spans="1:9" ht="16.5" thickBot="1">
      <c r="A68" s="67" t="s">
        <v>442</v>
      </c>
      <c r="B68" s="25"/>
      <c r="C68" s="68">
        <v>0.05</v>
      </c>
      <c r="D68" s="25"/>
      <c r="E68" s="25"/>
      <c r="F68" s="25"/>
      <c r="G68" s="25"/>
      <c r="H68" s="69"/>
      <c r="I68" s="79"/>
    </row>
    <row r="69" spans="1:9" ht="16.5" thickTop="1">
      <c r="A69" s="70" t="s">
        <v>443</v>
      </c>
      <c r="B69" s="28"/>
      <c r="C69" s="71">
        <v>0.19</v>
      </c>
      <c r="D69" s="28"/>
      <c r="E69" s="28"/>
      <c r="F69" s="28"/>
      <c r="G69" s="28"/>
      <c r="H69" s="84"/>
      <c r="I69" s="79"/>
    </row>
    <row r="70" spans="1:9">
      <c r="A70" s="8"/>
      <c r="B70" s="9"/>
      <c r="C70" s="9"/>
      <c r="D70" s="9"/>
      <c r="E70" s="9"/>
      <c r="F70" s="9"/>
      <c r="G70" s="9"/>
      <c r="H70" s="10"/>
      <c r="I70" s="79"/>
    </row>
    <row r="71" spans="1:9" ht="15.75">
      <c r="A71" s="59" t="s">
        <v>444</v>
      </c>
      <c r="B71" s="9"/>
      <c r="C71" s="9"/>
      <c r="D71" s="9"/>
      <c r="E71" s="9"/>
      <c r="F71" s="9"/>
      <c r="G71" s="9"/>
      <c r="H71" s="39"/>
      <c r="I71" s="79"/>
    </row>
    <row r="72" spans="1:9" ht="15.75" thickBot="1">
      <c r="A72" s="24"/>
      <c r="B72" s="25"/>
      <c r="C72" s="25"/>
      <c r="D72" s="25"/>
      <c r="E72" s="25"/>
      <c r="F72" s="25"/>
      <c r="G72" s="25"/>
      <c r="H72" s="26"/>
      <c r="I72" s="79"/>
    </row>
    <row r="73" spans="1:9" ht="15.75" thickTop="1">
      <c r="A73" s="79"/>
      <c r="B73" s="79"/>
      <c r="C73" s="79"/>
      <c r="D73" s="79"/>
      <c r="E73" s="79"/>
      <c r="F73" s="79"/>
      <c r="G73" s="79"/>
      <c r="H73" s="79"/>
      <c r="I73" s="79"/>
    </row>
  </sheetData>
  <mergeCells count="48">
    <mergeCell ref="B20:C20"/>
    <mergeCell ref="B11:D11"/>
    <mergeCell ref="B12:D12"/>
    <mergeCell ref="B13:D13"/>
    <mergeCell ref="B14:D14"/>
    <mergeCell ref="B15:D15"/>
    <mergeCell ref="B19:C19"/>
    <mergeCell ref="B62:C62"/>
    <mergeCell ref="B63:C63"/>
    <mergeCell ref="B54:C54"/>
    <mergeCell ref="B55:C55"/>
    <mergeCell ref="B56:C56"/>
    <mergeCell ref="A59:B59"/>
    <mergeCell ref="B60:C60"/>
    <mergeCell ref="B61:C61"/>
    <mergeCell ref="B53:C53"/>
    <mergeCell ref="B40:C40"/>
    <mergeCell ref="B41:C41"/>
    <mergeCell ref="B42:C42"/>
    <mergeCell ref="B43:C43"/>
    <mergeCell ref="B44:C44"/>
    <mergeCell ref="B45:C45"/>
    <mergeCell ref="B46:C46"/>
    <mergeCell ref="B47:C47"/>
    <mergeCell ref="B48:C48"/>
    <mergeCell ref="B49:C49"/>
    <mergeCell ref="A52:B52"/>
    <mergeCell ref="B39:C39"/>
    <mergeCell ref="B26:C26"/>
    <mergeCell ref="B27:C27"/>
    <mergeCell ref="B28:C28"/>
    <mergeCell ref="B29:C29"/>
    <mergeCell ref="B30:C30"/>
    <mergeCell ref="B32:C32"/>
    <mergeCell ref="A35:B35"/>
    <mergeCell ref="B36:C36"/>
    <mergeCell ref="B37:C37"/>
    <mergeCell ref="B38:C38"/>
    <mergeCell ref="B21:C21"/>
    <mergeCell ref="B22:C22"/>
    <mergeCell ref="B23:C23"/>
    <mergeCell ref="B24:C24"/>
    <mergeCell ref="B25:C25"/>
    <mergeCell ref="A1:H1"/>
    <mergeCell ref="A2:H2"/>
    <mergeCell ref="B6:G6"/>
    <mergeCell ref="B10:D10"/>
    <mergeCell ref="A18:B18"/>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28" id="{7BD8A292-5DA8-45BD-A81B-69AF0365218E}">
            <xm:f>'1.1'!H22&gt;0</xm:f>
            <x14:dxf>
              <font>
                <b/>
                <i/>
                <color rgb="FF253E66"/>
              </font>
              <fill>
                <patternFill>
                  <bgColor rgb="FF8ED2C9"/>
                </patternFill>
              </fill>
            </x14:dxf>
          </x14:cfRule>
          <xm:sqref>B21:B22 B38:B49 B54 B61:B63 B24 B27:B30 B32 B56</xm:sqref>
        </x14:conditionalFormatting>
        <x14:conditionalFormatting xmlns:xm="http://schemas.microsoft.com/office/excel/2006/main">
          <x14:cfRule type="expression" priority="29" id="{D63E4403-5F7B-4295-8F50-88BC199E70A1}">
            <xm:f>'1.1'!#REF!&gt;0</xm:f>
            <x14:dxf>
              <font>
                <b/>
                <i/>
                <color rgb="FF253E66"/>
              </font>
              <fill>
                <patternFill>
                  <bgColor rgb="FF8ED2C9"/>
                </patternFill>
              </fill>
            </x14:dxf>
          </x14:cfRule>
          <xm:sqref>C21:C22 C38:C49 C54 C61:C63 C24 C27:C30 C32 C56</xm:sqref>
        </x14:conditionalFormatting>
        <x14:conditionalFormatting xmlns:xm="http://schemas.microsoft.com/office/excel/2006/main">
          <x14:cfRule type="expression" priority="55" id="{7BD8A292-5DA8-45BD-A81B-69AF0365218E}">
            <xm:f>'1.1'!G14&gt;0</xm:f>
            <x14:dxf>
              <font>
                <b/>
                <i/>
                <color rgb="FF253E66"/>
              </font>
              <fill>
                <patternFill>
                  <bgColor rgb="FF8ED2C9"/>
                </patternFill>
              </fill>
            </x14:dxf>
          </x14:cfRule>
          <xm:sqref>A20:A25 B20 B23 B25</xm:sqref>
        </x14:conditionalFormatting>
        <x14:conditionalFormatting xmlns:xm="http://schemas.microsoft.com/office/excel/2006/main">
          <x14:cfRule type="expression" priority="82" id="{7BD8A292-5DA8-45BD-A81B-69AF0365218E}">
            <xm:f>'1.1'!H21&gt;0</xm:f>
            <x14:dxf>
              <font>
                <b/>
                <i/>
                <color rgb="FF253E66"/>
              </font>
              <fill>
                <patternFill>
                  <bgColor rgb="FF8ED2C9"/>
                </patternFill>
              </fill>
            </x14:dxf>
          </x14:cfRule>
          <xm:sqref>B26 C31</xm:sqref>
        </x14:conditionalFormatting>
        <x14:conditionalFormatting xmlns:xm="http://schemas.microsoft.com/office/excel/2006/main">
          <x14:cfRule type="expression" priority="245" id="{7BD8A292-5DA8-45BD-A81B-69AF0365218E}">
            <xm:f>'1.1'!G1048567&gt;0</xm:f>
            <x14:dxf>
              <font>
                <b/>
                <i/>
                <color rgb="FF253E66"/>
              </font>
              <fill>
                <patternFill>
                  <bgColor rgb="FF8ED2C9"/>
                </patternFill>
              </fill>
            </x14:dxf>
          </x14:cfRule>
          <xm:sqref>A11:B15</xm:sqref>
        </x14:conditionalFormatting>
      </x14:conditionalFormattings>
    </ext>
  </extLs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1">
    <tabColor rgb="FF00B0F0"/>
  </sheetPr>
  <dimension ref="A1:I74"/>
  <sheetViews>
    <sheetView zoomScaleNormal="100" workbookViewId="0">
      <selection activeCell="B4" sqref="B4"/>
    </sheetView>
  </sheetViews>
  <sheetFormatPr baseColWidth="10" defaultColWidth="11.42578125" defaultRowHeight="15"/>
  <cols>
    <col min="1" max="1" width="20.5703125" customWidth="1"/>
    <col min="2" max="2" width="117.140625" customWidth="1"/>
    <col min="3" max="3" width="16.140625" customWidth="1"/>
    <col min="4" max="4" width="11.140625" bestFit="1" customWidth="1"/>
    <col min="5" max="5" width="17.28515625" bestFit="1" customWidth="1"/>
    <col min="6" max="6" width="18.42578125" customWidth="1"/>
    <col min="7" max="7" width="23.7109375" customWidth="1"/>
    <col min="8" max="8" width="22.85546875" customWidth="1"/>
    <col min="9" max="9" width="16" bestFit="1" customWidth="1"/>
  </cols>
  <sheetData>
    <row r="1" spans="1:9" ht="16.5" thickTop="1">
      <c r="A1" s="441" t="s">
        <v>508</v>
      </c>
      <c r="B1" s="442"/>
      <c r="C1" s="442"/>
      <c r="D1" s="442"/>
      <c r="E1" s="442"/>
      <c r="F1" s="442"/>
      <c r="G1" s="442"/>
      <c r="H1" s="443"/>
      <c r="I1" s="79"/>
    </row>
    <row r="2" spans="1:9" ht="15.75">
      <c r="A2" s="444" t="s">
        <v>378</v>
      </c>
      <c r="B2" s="445"/>
      <c r="C2" s="445"/>
      <c r="D2" s="445"/>
      <c r="E2" s="445"/>
      <c r="F2" s="445"/>
      <c r="G2" s="445"/>
      <c r="H2" s="446"/>
      <c r="I2" s="79"/>
    </row>
    <row r="3" spans="1:9">
      <c r="A3" s="8"/>
      <c r="B3" s="9"/>
      <c r="C3" s="9"/>
      <c r="D3" s="9"/>
      <c r="E3" s="9"/>
      <c r="F3" s="9"/>
      <c r="G3" s="9"/>
      <c r="H3" s="10"/>
      <c r="I3" s="79"/>
    </row>
    <row r="4" spans="1:9" ht="15.75">
      <c r="A4" s="11" t="s">
        <v>379</v>
      </c>
      <c r="B4" s="12" t="s">
        <v>63</v>
      </c>
      <c r="C4" s="13"/>
      <c r="D4" s="14"/>
      <c r="E4" s="15" t="s">
        <v>380</v>
      </c>
      <c r="F4" s="16">
        <f>H67</f>
        <v>119338.99666666666</v>
      </c>
      <c r="G4" s="13" t="s">
        <v>381</v>
      </c>
      <c r="H4" s="17" t="s">
        <v>382</v>
      </c>
      <c r="I4" s="79"/>
    </row>
    <row r="5" spans="1:9" ht="15.75">
      <c r="A5" s="18"/>
      <c r="B5" s="19"/>
      <c r="C5" s="13"/>
      <c r="D5" s="20"/>
      <c r="E5" s="15"/>
      <c r="F5" s="21"/>
      <c r="G5" s="13"/>
      <c r="H5" s="22"/>
      <c r="I5" s="79"/>
    </row>
    <row r="6" spans="1:9" ht="15.75">
      <c r="A6" s="18" t="s">
        <v>383</v>
      </c>
      <c r="B6" s="447" t="str">
        <f>A1</f>
        <v>SUMINISTRO DE MATERIALES PARA ESTRUCTURA DE HILO GUARDA DE RETENCIÓN HG-R</v>
      </c>
      <c r="C6" s="447"/>
      <c r="D6" s="447"/>
      <c r="E6" s="447"/>
      <c r="F6" s="447"/>
      <c r="G6" s="448"/>
      <c r="H6" s="23" t="s">
        <v>384</v>
      </c>
      <c r="I6" s="79"/>
    </row>
    <row r="7" spans="1:9" ht="15.75" thickBot="1">
      <c r="A7" s="24"/>
      <c r="B7" s="25"/>
      <c r="C7" s="25"/>
      <c r="D7" s="25"/>
      <c r="E7" s="25"/>
      <c r="F7" s="25"/>
      <c r="G7" s="25"/>
      <c r="H7" s="26"/>
      <c r="I7" s="79"/>
    </row>
    <row r="8" spans="1:9" ht="15.75" thickTop="1">
      <c r="A8" s="27"/>
      <c r="B8" s="28"/>
      <c r="C8" s="28"/>
      <c r="D8" s="28"/>
      <c r="E8" s="28"/>
      <c r="F8" s="28"/>
      <c r="G8" s="28"/>
      <c r="H8" s="29"/>
      <c r="I8" s="79"/>
    </row>
    <row r="9" spans="1:9" ht="15.75">
      <c r="A9" s="30" t="s">
        <v>5</v>
      </c>
      <c r="B9" s="9"/>
      <c r="C9" s="9"/>
      <c r="D9" s="9"/>
      <c r="E9" s="9"/>
      <c r="F9" s="9"/>
      <c r="G9" s="9"/>
      <c r="H9" s="10"/>
      <c r="I9" s="79"/>
    </row>
    <row r="10" spans="1:9" ht="15.75">
      <c r="A10" s="31" t="s">
        <v>385</v>
      </c>
      <c r="B10" s="449" t="s">
        <v>386</v>
      </c>
      <c r="C10" s="450"/>
      <c r="D10" s="431"/>
      <c r="E10" s="32" t="s">
        <v>85</v>
      </c>
      <c r="F10" s="32" t="s">
        <v>387</v>
      </c>
      <c r="G10" s="32" t="s">
        <v>86</v>
      </c>
      <c r="H10" s="33" t="s">
        <v>388</v>
      </c>
      <c r="I10" s="80"/>
    </row>
    <row r="11" spans="1:9" ht="15.75">
      <c r="A11" s="187">
        <v>701</v>
      </c>
      <c r="B11" s="451" t="str">
        <f>VLOOKUP(A11,'HG-R'!$A$4:$C$9,2,FALSE)</f>
        <v>GRAPA TERMINAL O DE RETENCIÓN EN ALEACIÓN DE ALUMINIO DE 2 PERSNOS. CONDUCTORES AWG-MCM 5 - 2/0. 3000 KGF.</v>
      </c>
      <c r="C11" s="486"/>
      <c r="D11" s="452"/>
      <c r="E11" s="4" t="s">
        <v>14</v>
      </c>
      <c r="F11" s="170">
        <f>VLOOKUP(A11,'Cotización materiales'!$C$3:$K$57,9,FALSE)</f>
        <v>5000</v>
      </c>
      <c r="G11" s="75">
        <f>VLOOKUP(A11,'HG-R'!$A$4:$C$9,3,FALSE)</f>
        <v>2</v>
      </c>
      <c r="H11" s="6">
        <f>F11*G11</f>
        <v>10000</v>
      </c>
      <c r="I11" s="79"/>
    </row>
    <row r="12" spans="1:9" ht="15.75">
      <c r="A12" s="187">
        <v>1214</v>
      </c>
      <c r="B12" s="451" t="str">
        <f>VLOOKUP(A12,'HG-R'!$A$4:$C$9,2,FALSE)</f>
        <v>COLLARÍN DE UNA SALIDA EN PLATINA DE HIERRO GALVANIZADO. DIAMETRO DEL POSTE 20 - 25 CM</v>
      </c>
      <c r="C12" s="486"/>
      <c r="D12" s="452"/>
      <c r="E12" s="4" t="s">
        <v>14</v>
      </c>
      <c r="F12" s="170">
        <f>VLOOKUP(A12,'Cotización materiales'!$C$3:$K$57,9,FALSE)</f>
        <v>23033.316666666666</v>
      </c>
      <c r="G12" s="75">
        <f>VLOOKUP(A12,'HG-R'!$A$4:$C$9,3,FALSE)</f>
        <v>1</v>
      </c>
      <c r="H12" s="6">
        <f t="shared" ref="H12:H16" si="0">F12*G12</f>
        <v>23033.316666666666</v>
      </c>
      <c r="I12" s="79"/>
    </row>
    <row r="13" spans="1:9" ht="15.75">
      <c r="A13" s="187">
        <v>1601</v>
      </c>
      <c r="B13" s="451" t="str">
        <f>VLOOKUP(A13,'HG-R'!$A$4:$C$9,2,FALSE)</f>
        <v>ESLABÓN EN U CON PASADOR. DIMENSIONES 51 MM 8000 KGF</v>
      </c>
      <c r="C13" s="486"/>
      <c r="D13" s="452"/>
      <c r="E13" s="4" t="s">
        <v>14</v>
      </c>
      <c r="F13" s="170">
        <f>VLOOKUP(A13,'Cotización materiales'!$C$3:$K$57,9,FALSE)</f>
        <v>12750</v>
      </c>
      <c r="G13" s="75">
        <f>VLOOKUP(A13,'HG-R'!$A$4:$C$9,3,FALSE)</f>
        <v>2</v>
      </c>
      <c r="H13" s="6">
        <f t="shared" si="0"/>
        <v>25500</v>
      </c>
      <c r="I13" s="79"/>
    </row>
    <row r="14" spans="1:9" ht="15.75">
      <c r="A14" s="187">
        <v>2201</v>
      </c>
      <c r="B14" s="451" t="str">
        <f>VLOOKUP(A14,'HG-R'!$A$4:$C$9,2,FALSE)</f>
        <v>PERNO DE OJO – DOS TUERCAS – DIÁMETRO 16 MM – LONGITUD 102 MM</v>
      </c>
      <c r="C14" s="486"/>
      <c r="D14" s="452"/>
      <c r="E14" s="4" t="s">
        <v>14</v>
      </c>
      <c r="F14" s="170">
        <f>VLOOKUP(A14,'Cotización materiales'!$C$3:$K$57,9,FALSE)</f>
        <v>6450</v>
      </c>
      <c r="G14" s="75">
        <f>VLOOKUP(A14,'HG-R'!$A$4:$C$9,3,FALSE)</f>
        <v>1</v>
      </c>
      <c r="H14" s="6">
        <f t="shared" si="0"/>
        <v>6450</v>
      </c>
      <c r="I14" s="79"/>
    </row>
    <row r="15" spans="1:9" ht="15.75">
      <c r="A15" s="187">
        <v>2204</v>
      </c>
      <c r="B15" s="451" t="str">
        <f>VLOOKUP(A15,'HG-R'!$A$4:$C$9,2,FALSE)</f>
        <v>PERNO DE OJO – DOS TUERCAS – DIÁMETRO 16 MM – LONGITUD 254 MM</v>
      </c>
      <c r="C15" s="486"/>
      <c r="D15" s="452"/>
      <c r="E15" s="4" t="s">
        <v>14</v>
      </c>
      <c r="F15" s="170">
        <f>VLOOKUP(A15,'Cotización materiales'!$C$3:$K$57,9,FALSE)</f>
        <v>10817.333333333334</v>
      </c>
      <c r="G15" s="75">
        <f>VLOOKUP(A15,'HG-R'!$A$4:$C$9,3,FALSE)</f>
        <v>1</v>
      </c>
      <c r="H15" s="6">
        <f t="shared" si="0"/>
        <v>10817.333333333334</v>
      </c>
      <c r="I15" s="79"/>
    </row>
    <row r="16" spans="1:9" ht="15.75">
      <c r="A16" s="187">
        <v>2412</v>
      </c>
      <c r="B16" s="451" t="str">
        <f>VLOOKUP(A16,'HG-R'!$A$4:$C$9,2,FALSE)</f>
        <v>ARANDELA CUADRADA PLANA DE 51*17 MM Ø= 16 MM (2"X2"X5/8")</v>
      </c>
      <c r="C16" s="486"/>
      <c r="D16" s="452"/>
      <c r="E16" s="4" t="s">
        <v>14</v>
      </c>
      <c r="F16" s="170">
        <f>VLOOKUP(A16,'Cotización materiales'!$C$3:$K$57,9,FALSE)</f>
        <v>769.17333333333329</v>
      </c>
      <c r="G16" s="75">
        <f>VLOOKUP(A16,'HG-R'!$A$4:$C$9,3,FALSE)</f>
        <v>2</v>
      </c>
      <c r="H16" s="6">
        <f t="shared" si="0"/>
        <v>1538.3466666666666</v>
      </c>
      <c r="I16" s="79"/>
    </row>
    <row r="17" spans="1:9" ht="15.75">
      <c r="A17" s="37" t="s">
        <v>389</v>
      </c>
      <c r="B17" s="9"/>
      <c r="C17" s="38"/>
      <c r="D17" s="38"/>
      <c r="E17" s="38"/>
      <c r="F17" s="9"/>
      <c r="G17" s="9"/>
      <c r="H17" s="87">
        <f>SUM(H11:H16)</f>
        <v>77338.996666666659</v>
      </c>
      <c r="I17" s="79"/>
    </row>
    <row r="18" spans="1:9">
      <c r="A18" s="8"/>
      <c r="B18" s="9"/>
      <c r="C18" s="9"/>
      <c r="D18" s="9"/>
      <c r="E18" s="9"/>
      <c r="F18" s="9"/>
      <c r="G18" s="9"/>
      <c r="H18" s="10"/>
      <c r="I18" s="79"/>
    </row>
    <row r="19" spans="1:9" ht="15.75">
      <c r="A19" s="428" t="s">
        <v>6</v>
      </c>
      <c r="B19" s="429"/>
      <c r="C19" s="9"/>
      <c r="D19" s="9"/>
      <c r="E19" s="9"/>
      <c r="F19" s="9"/>
      <c r="G19" s="9"/>
      <c r="H19" s="10"/>
      <c r="I19" s="79"/>
    </row>
    <row r="20" spans="1:9" ht="15.75">
      <c r="A20" s="40" t="s">
        <v>385</v>
      </c>
      <c r="B20" s="430" t="s">
        <v>386</v>
      </c>
      <c r="C20" s="431"/>
      <c r="D20" s="32" t="s">
        <v>86</v>
      </c>
      <c r="E20" s="32" t="s">
        <v>390</v>
      </c>
      <c r="F20" s="32" t="s">
        <v>391</v>
      </c>
      <c r="G20" s="32" t="s">
        <v>392</v>
      </c>
      <c r="H20" s="33" t="s">
        <v>393</v>
      </c>
      <c r="I20" s="79"/>
    </row>
    <row r="21" spans="1:9" ht="15.75">
      <c r="A21" s="161"/>
      <c r="B21" s="161" t="s">
        <v>396</v>
      </c>
      <c r="C21" s="161"/>
      <c r="D21" s="73">
        <v>0</v>
      </c>
      <c r="E21" s="4" t="s">
        <v>397</v>
      </c>
      <c r="F21" s="170">
        <f>'1.1'!F21</f>
        <v>491355.26262931031</v>
      </c>
      <c r="G21" s="75">
        <v>10</v>
      </c>
      <c r="H21" s="6">
        <f>(D21*F21)/G21</f>
        <v>0</v>
      </c>
      <c r="I21" s="81"/>
    </row>
    <row r="22" spans="1:9" ht="15.75">
      <c r="A22" s="161"/>
      <c r="B22" s="161" t="s">
        <v>398</v>
      </c>
      <c r="C22" s="161"/>
      <c r="D22" s="73">
        <v>0</v>
      </c>
      <c r="E22" s="4" t="s">
        <v>397</v>
      </c>
      <c r="F22" s="170">
        <f>'1.1'!F22</f>
        <v>491355.26262931031</v>
      </c>
      <c r="G22" s="75">
        <v>10</v>
      </c>
      <c r="H22" s="6">
        <f t="shared" ref="H22:H33" si="1">(D22*F22)/G22</f>
        <v>0</v>
      </c>
      <c r="I22" s="81"/>
    </row>
    <row r="23" spans="1:9" ht="15.75">
      <c r="A23" s="161"/>
      <c r="B23" s="161" t="s">
        <v>399</v>
      </c>
      <c r="C23" s="161"/>
      <c r="D23" s="73">
        <v>0</v>
      </c>
      <c r="E23" s="4" t="s">
        <v>397</v>
      </c>
      <c r="F23" s="170">
        <f>'1.1'!F23</f>
        <v>316219.23517241376</v>
      </c>
      <c r="G23" s="75">
        <v>5</v>
      </c>
      <c r="H23" s="6">
        <f t="shared" si="1"/>
        <v>0</v>
      </c>
      <c r="I23" s="81"/>
    </row>
    <row r="24" spans="1:9" ht="15.75">
      <c r="A24" s="161"/>
      <c r="B24" s="161" t="s">
        <v>400</v>
      </c>
      <c r="C24" s="161"/>
      <c r="D24" s="73">
        <v>0</v>
      </c>
      <c r="E24" s="4" t="s">
        <v>397</v>
      </c>
      <c r="F24" s="170">
        <f>'1.1'!F24</f>
        <v>301624.55599137931</v>
      </c>
      <c r="G24" s="75">
        <v>10</v>
      </c>
      <c r="H24" s="6">
        <f t="shared" si="1"/>
        <v>0</v>
      </c>
      <c r="I24" s="81"/>
    </row>
    <row r="25" spans="1:9" ht="15.75">
      <c r="A25" s="161"/>
      <c r="B25" s="161" t="s">
        <v>401</v>
      </c>
      <c r="C25" s="161"/>
      <c r="D25" s="73">
        <v>0</v>
      </c>
      <c r="E25" s="4" t="s">
        <v>397</v>
      </c>
      <c r="F25" s="170">
        <f>'1.1'!F25</f>
        <v>257840.51844827583</v>
      </c>
      <c r="G25" s="75">
        <v>10</v>
      </c>
      <c r="H25" s="6">
        <f t="shared" si="1"/>
        <v>0</v>
      </c>
      <c r="I25" s="81"/>
    </row>
    <row r="26" spans="1:9" ht="15.75">
      <c r="A26" s="161"/>
      <c r="B26" s="161" t="s">
        <v>402</v>
      </c>
      <c r="C26" s="161"/>
      <c r="D26" s="73">
        <v>0</v>
      </c>
      <c r="E26" s="4" t="s">
        <v>397</v>
      </c>
      <c r="F26" s="170">
        <f>'1.1'!F26</f>
        <v>199461.84262931033</v>
      </c>
      <c r="G26" s="75">
        <v>10</v>
      </c>
      <c r="H26" s="6">
        <f t="shared" si="1"/>
        <v>0</v>
      </c>
      <c r="I26" s="81"/>
    </row>
    <row r="27" spans="1:9" ht="15.75">
      <c r="A27" s="161"/>
      <c r="B27" s="161" t="s">
        <v>403</v>
      </c>
      <c r="C27" s="161"/>
      <c r="D27" s="73">
        <v>0</v>
      </c>
      <c r="E27" s="4" t="s">
        <v>397</v>
      </c>
      <c r="F27" s="170">
        <f>'1.1'!F27</f>
        <v>81158.643620689661</v>
      </c>
      <c r="G27" s="75">
        <v>10</v>
      </c>
      <c r="H27" s="6">
        <f t="shared" si="1"/>
        <v>0</v>
      </c>
      <c r="I27" s="81"/>
    </row>
    <row r="28" spans="1:9" ht="15.75">
      <c r="A28" s="161"/>
      <c r="B28" s="161" t="s">
        <v>404</v>
      </c>
      <c r="C28" s="161"/>
      <c r="D28" s="73">
        <v>0</v>
      </c>
      <c r="E28" s="4" t="s">
        <v>397</v>
      </c>
      <c r="F28" s="170">
        <f>'1.1'!F28</f>
        <v>184867.16344827582</v>
      </c>
      <c r="G28" s="75">
        <v>10</v>
      </c>
      <c r="H28" s="6">
        <f t="shared" si="1"/>
        <v>0</v>
      </c>
      <c r="I28" s="81"/>
    </row>
    <row r="29" spans="1:9" ht="15.75">
      <c r="A29" s="161"/>
      <c r="B29" s="161" t="s">
        <v>405</v>
      </c>
      <c r="C29" s="161"/>
      <c r="D29" s="73">
        <v>0</v>
      </c>
      <c r="E29" s="4" t="s">
        <v>397</v>
      </c>
      <c r="F29" s="170">
        <f>'1.1'!F29</f>
        <v>117645.32112068964</v>
      </c>
      <c r="G29" s="75">
        <v>13</v>
      </c>
      <c r="H29" s="6">
        <f t="shared" si="1"/>
        <v>0</v>
      </c>
      <c r="I29" s="81"/>
    </row>
    <row r="30" spans="1:9" ht="15.75">
      <c r="A30" s="161"/>
      <c r="B30" s="161" t="s">
        <v>406</v>
      </c>
      <c r="C30" s="161"/>
      <c r="D30" s="73">
        <v>0</v>
      </c>
      <c r="E30" s="4" t="s">
        <v>397</v>
      </c>
      <c r="F30" s="170">
        <f>'1.1'!F30</f>
        <v>184867.16344827582</v>
      </c>
      <c r="G30" s="75">
        <v>13</v>
      </c>
      <c r="H30" s="6">
        <f t="shared" si="1"/>
        <v>0</v>
      </c>
      <c r="I30" s="81"/>
    </row>
    <row r="31" spans="1:9" ht="15.75">
      <c r="A31" s="161"/>
      <c r="B31" s="161" t="s">
        <v>407</v>
      </c>
      <c r="C31" s="161"/>
      <c r="D31" s="73">
        <v>0</v>
      </c>
      <c r="E31" s="4" t="s">
        <v>397</v>
      </c>
      <c r="F31" s="170">
        <f>'1.1'!F31</f>
        <v>103050.68284482758</v>
      </c>
      <c r="G31" s="75">
        <v>10</v>
      </c>
      <c r="H31" s="6">
        <f t="shared" si="1"/>
        <v>0</v>
      </c>
      <c r="I31" s="81"/>
    </row>
    <row r="32" spans="1:9" ht="15.75">
      <c r="A32" s="161"/>
      <c r="B32" s="161" t="s">
        <v>408</v>
      </c>
      <c r="C32" s="161"/>
      <c r="D32" s="73">
        <v>0</v>
      </c>
      <c r="E32" s="4" t="s">
        <v>397</v>
      </c>
      <c r="F32" s="170">
        <f>'1.1'!F32</f>
        <v>177569.84431034481</v>
      </c>
      <c r="G32" s="75">
        <v>13</v>
      </c>
      <c r="H32" s="6">
        <f t="shared" si="1"/>
        <v>0</v>
      </c>
      <c r="I32" s="81"/>
    </row>
    <row r="33" spans="1:9" ht="15.75">
      <c r="A33" s="161"/>
      <c r="B33" s="453" t="s">
        <v>409</v>
      </c>
      <c r="C33" s="454"/>
      <c r="D33" s="74">
        <v>0</v>
      </c>
      <c r="E33" s="43" t="s">
        <v>397</v>
      </c>
      <c r="F33" s="170">
        <f>'1.1'!F33</f>
        <v>117646.13922413792</v>
      </c>
      <c r="G33" s="76">
        <v>10</v>
      </c>
      <c r="H33" s="6">
        <f t="shared" si="1"/>
        <v>0</v>
      </c>
      <c r="I33" s="81"/>
    </row>
    <row r="34" spans="1:9" ht="15.75">
      <c r="A34" s="45" t="s">
        <v>410</v>
      </c>
      <c r="B34" s="9"/>
      <c r="C34" s="9"/>
      <c r="D34" s="9"/>
      <c r="E34" s="9"/>
      <c r="F34" s="9"/>
      <c r="G34" s="9"/>
      <c r="H34" s="87">
        <f>SUM(H21:H33)</f>
        <v>0</v>
      </c>
      <c r="I34" s="79"/>
    </row>
    <row r="35" spans="1:9">
      <c r="A35" s="8"/>
      <c r="B35" s="9"/>
      <c r="C35" s="9"/>
      <c r="D35" s="9"/>
      <c r="E35" s="9"/>
      <c r="F35" s="9"/>
      <c r="G35" s="9"/>
      <c r="H35" s="10"/>
      <c r="I35" s="79"/>
    </row>
    <row r="36" spans="1:9" ht="15.75">
      <c r="A36" s="428" t="s">
        <v>7</v>
      </c>
      <c r="B36" s="429"/>
      <c r="C36" s="9"/>
      <c r="D36" s="9"/>
      <c r="E36" s="9"/>
      <c r="F36" s="9"/>
      <c r="G36" s="9"/>
      <c r="H36" s="10"/>
      <c r="I36" s="79"/>
    </row>
    <row r="37" spans="1:9" ht="15.75">
      <c r="A37" s="40" t="s">
        <v>385</v>
      </c>
      <c r="B37" s="430" t="s">
        <v>386</v>
      </c>
      <c r="C37" s="431"/>
      <c r="D37" s="32" t="s">
        <v>86</v>
      </c>
      <c r="E37" s="32" t="s">
        <v>390</v>
      </c>
      <c r="F37" s="32" t="s">
        <v>411</v>
      </c>
      <c r="G37" s="32" t="s">
        <v>393</v>
      </c>
      <c r="H37" s="33" t="s">
        <v>412</v>
      </c>
      <c r="I37" s="79"/>
    </row>
    <row r="38" spans="1:9" ht="15.75">
      <c r="A38" s="46">
        <v>1</v>
      </c>
      <c r="B38" s="161" t="s">
        <v>413</v>
      </c>
      <c r="C38" s="161"/>
      <c r="D38" s="73">
        <v>0</v>
      </c>
      <c r="E38" s="47" t="s">
        <v>397</v>
      </c>
      <c r="F38" s="73">
        <v>10</v>
      </c>
      <c r="G38" s="170">
        <v>69701.16508838383</v>
      </c>
      <c r="H38" s="6">
        <f>(D38*G38)/F38</f>
        <v>0</v>
      </c>
      <c r="I38" s="81"/>
    </row>
    <row r="39" spans="1:9" ht="15.75">
      <c r="A39" s="46">
        <v>2</v>
      </c>
      <c r="B39" s="422" t="s">
        <v>414</v>
      </c>
      <c r="C39" s="423"/>
      <c r="D39" s="73">
        <v>0</v>
      </c>
      <c r="E39" s="47" t="s">
        <v>397</v>
      </c>
      <c r="F39" s="73">
        <v>1</v>
      </c>
      <c r="G39" s="170">
        <v>2500000</v>
      </c>
      <c r="H39" s="6">
        <f t="shared" ref="H39:H50" si="2">(D39*G39)/F39</f>
        <v>0</v>
      </c>
      <c r="I39" s="81"/>
    </row>
    <row r="40" spans="1:9" ht="15.75">
      <c r="A40" s="46">
        <v>3</v>
      </c>
      <c r="B40" s="422" t="s">
        <v>415</v>
      </c>
      <c r="C40" s="423"/>
      <c r="D40" s="73">
        <v>0</v>
      </c>
      <c r="E40" s="47" t="s">
        <v>397</v>
      </c>
      <c r="F40" s="73">
        <v>10</v>
      </c>
      <c r="G40" s="170">
        <v>55509.259259259248</v>
      </c>
      <c r="H40" s="6">
        <f t="shared" si="2"/>
        <v>0</v>
      </c>
      <c r="I40" s="81"/>
    </row>
    <row r="41" spans="1:9" ht="15.75">
      <c r="A41" s="46">
        <v>4</v>
      </c>
      <c r="B41" s="422" t="s">
        <v>416</v>
      </c>
      <c r="C41" s="423"/>
      <c r="D41" s="73">
        <v>0</v>
      </c>
      <c r="E41" s="47" t="s">
        <v>397</v>
      </c>
      <c r="F41" s="73">
        <v>13</v>
      </c>
      <c r="G41" s="170">
        <v>1000000</v>
      </c>
      <c r="H41" s="6">
        <f t="shared" si="2"/>
        <v>0</v>
      </c>
      <c r="I41" s="81"/>
    </row>
    <row r="42" spans="1:9" ht="15.75">
      <c r="A42" s="46">
        <v>5</v>
      </c>
      <c r="B42" s="422" t="s">
        <v>417</v>
      </c>
      <c r="C42" s="423"/>
      <c r="D42" s="73">
        <v>0</v>
      </c>
      <c r="E42" s="47" t="s">
        <v>397</v>
      </c>
      <c r="F42" s="73">
        <v>10</v>
      </c>
      <c r="G42" s="170">
        <v>120000</v>
      </c>
      <c r="H42" s="6">
        <f t="shared" si="2"/>
        <v>0</v>
      </c>
      <c r="I42" s="81"/>
    </row>
    <row r="43" spans="1:9" ht="15.75">
      <c r="A43" s="46">
        <v>6</v>
      </c>
      <c r="B43" s="422" t="s">
        <v>418</v>
      </c>
      <c r="C43" s="423"/>
      <c r="D43" s="73">
        <v>0</v>
      </c>
      <c r="E43" s="47" t="s">
        <v>419</v>
      </c>
      <c r="F43" s="73">
        <v>10</v>
      </c>
      <c r="G43" s="170">
        <v>28500</v>
      </c>
      <c r="H43" s="6">
        <f t="shared" si="2"/>
        <v>0</v>
      </c>
      <c r="I43" s="81"/>
    </row>
    <row r="44" spans="1:9" ht="15.75">
      <c r="A44" s="46">
        <v>7</v>
      </c>
      <c r="B44" s="422" t="s">
        <v>420</v>
      </c>
      <c r="C44" s="423"/>
      <c r="D44" s="73">
        <v>0</v>
      </c>
      <c r="E44" s="47" t="s">
        <v>421</v>
      </c>
      <c r="F44" s="73">
        <v>1</v>
      </c>
      <c r="G44" s="170">
        <v>464100</v>
      </c>
      <c r="H44" s="6">
        <f t="shared" si="2"/>
        <v>0</v>
      </c>
      <c r="I44" s="81"/>
    </row>
    <row r="45" spans="1:9" ht="15.75">
      <c r="A45" s="46">
        <v>8</v>
      </c>
      <c r="B45" s="422" t="s">
        <v>422</v>
      </c>
      <c r="C45" s="423"/>
      <c r="D45" s="73">
        <v>0</v>
      </c>
      <c r="E45" s="47" t="s">
        <v>423</v>
      </c>
      <c r="F45" s="73">
        <v>1</v>
      </c>
      <c r="G45" s="170">
        <v>952380.95238095231</v>
      </c>
      <c r="H45" s="6">
        <f t="shared" si="2"/>
        <v>0</v>
      </c>
      <c r="I45" s="81"/>
    </row>
    <row r="46" spans="1:9" ht="15.75">
      <c r="A46" s="46">
        <v>9</v>
      </c>
      <c r="B46" s="422" t="s">
        <v>424</v>
      </c>
      <c r="C46" s="423"/>
      <c r="D46" s="73">
        <v>0</v>
      </c>
      <c r="E46" s="47" t="s">
        <v>423</v>
      </c>
      <c r="F46" s="73">
        <v>1</v>
      </c>
      <c r="G46" s="170">
        <v>2700000</v>
      </c>
      <c r="H46" s="6">
        <f t="shared" si="2"/>
        <v>0</v>
      </c>
      <c r="I46" s="81"/>
    </row>
    <row r="47" spans="1:9" ht="15.75">
      <c r="A47" s="46">
        <v>10</v>
      </c>
      <c r="B47" s="422" t="s">
        <v>425</v>
      </c>
      <c r="C47" s="423"/>
      <c r="D47" s="73">
        <v>0</v>
      </c>
      <c r="E47" s="47" t="s">
        <v>423</v>
      </c>
      <c r="F47" s="73">
        <v>2</v>
      </c>
      <c r="G47" s="170">
        <v>3800000</v>
      </c>
      <c r="H47" s="6">
        <f t="shared" si="2"/>
        <v>0</v>
      </c>
      <c r="I47" s="81"/>
    </row>
    <row r="48" spans="1:9" ht="15.75">
      <c r="A48" s="46">
        <v>11</v>
      </c>
      <c r="B48" s="422" t="s">
        <v>426</v>
      </c>
      <c r="C48" s="423"/>
      <c r="D48" s="73">
        <v>0</v>
      </c>
      <c r="E48" s="47" t="s">
        <v>423</v>
      </c>
      <c r="F48" s="73">
        <v>10</v>
      </c>
      <c r="G48" s="170">
        <v>3200000</v>
      </c>
      <c r="H48" s="6">
        <f t="shared" si="2"/>
        <v>0</v>
      </c>
      <c r="I48" s="81"/>
    </row>
    <row r="49" spans="1:9" ht="15.75">
      <c r="A49" s="46">
        <v>12</v>
      </c>
      <c r="B49" s="422" t="s">
        <v>427</v>
      </c>
      <c r="C49" s="423"/>
      <c r="D49" s="73">
        <v>0</v>
      </c>
      <c r="E49" s="47" t="s">
        <v>423</v>
      </c>
      <c r="F49" s="73">
        <v>2</v>
      </c>
      <c r="G49" s="170">
        <v>2600000</v>
      </c>
      <c r="H49" s="6">
        <f t="shared" si="2"/>
        <v>0</v>
      </c>
      <c r="I49" s="81"/>
    </row>
    <row r="50" spans="1:9" ht="15.75">
      <c r="A50" s="50">
        <v>13</v>
      </c>
      <c r="B50" s="424" t="s">
        <v>428</v>
      </c>
      <c r="C50" s="425"/>
      <c r="D50" s="73">
        <v>0</v>
      </c>
      <c r="E50" s="51" t="s">
        <v>397</v>
      </c>
      <c r="F50" s="73">
        <v>1</v>
      </c>
      <c r="G50" s="170">
        <v>4500000</v>
      </c>
      <c r="H50" s="6">
        <f t="shared" si="2"/>
        <v>0</v>
      </c>
      <c r="I50" s="81"/>
    </row>
    <row r="51" spans="1:9" ht="15.75">
      <c r="A51" s="53" t="s">
        <v>429</v>
      </c>
      <c r="B51" s="9"/>
      <c r="C51" s="38"/>
      <c r="D51" s="38"/>
      <c r="E51" s="38"/>
      <c r="F51" s="9"/>
      <c r="G51" s="9"/>
      <c r="H51" s="88">
        <f>SUM(H38:H50)</f>
        <v>0</v>
      </c>
      <c r="I51" s="81"/>
    </row>
    <row r="52" spans="1:9">
      <c r="A52" s="8"/>
      <c r="B52" s="9"/>
      <c r="C52" s="9"/>
      <c r="D52" s="54"/>
      <c r="E52" s="54"/>
      <c r="F52" s="54"/>
      <c r="G52" s="54"/>
      <c r="H52" s="10"/>
      <c r="I52" s="79"/>
    </row>
    <row r="53" spans="1:9" ht="15.75">
      <c r="A53" s="428" t="s">
        <v>8</v>
      </c>
      <c r="B53" s="429"/>
      <c r="C53" s="9"/>
      <c r="D53" s="54"/>
      <c r="E53" s="54"/>
      <c r="F53" s="54"/>
      <c r="G53" s="54"/>
      <c r="H53" s="10"/>
      <c r="I53" s="79"/>
    </row>
    <row r="54" spans="1:9" ht="15.75">
      <c r="A54" s="40" t="s">
        <v>385</v>
      </c>
      <c r="B54" s="430" t="s">
        <v>386</v>
      </c>
      <c r="C54" s="431"/>
      <c r="D54" s="55" t="s">
        <v>390</v>
      </c>
      <c r="E54" s="55" t="s">
        <v>86</v>
      </c>
      <c r="F54" s="55" t="s">
        <v>430</v>
      </c>
      <c r="G54" s="55" t="s">
        <v>431</v>
      </c>
      <c r="H54" s="33" t="s">
        <v>393</v>
      </c>
      <c r="I54" s="79"/>
    </row>
    <row r="55" spans="1:9" ht="15.75">
      <c r="A55" s="46">
        <v>1</v>
      </c>
      <c r="B55" s="422" t="s">
        <v>432</v>
      </c>
      <c r="C55" s="423"/>
      <c r="D55" s="56" t="s">
        <v>397</v>
      </c>
      <c r="E55" s="73">
        <v>1</v>
      </c>
      <c r="F55" s="170">
        <v>210000</v>
      </c>
      <c r="G55" s="73">
        <v>5</v>
      </c>
      <c r="H55" s="6">
        <f>(E55*F55)/G55</f>
        <v>42000</v>
      </c>
      <c r="I55" s="81"/>
    </row>
    <row r="56" spans="1:9" ht="15.75">
      <c r="A56" s="46">
        <v>2</v>
      </c>
      <c r="B56" s="172" t="s">
        <v>433</v>
      </c>
      <c r="C56" s="172"/>
      <c r="D56" s="57" t="s">
        <v>434</v>
      </c>
      <c r="E56" s="73">
        <v>0</v>
      </c>
      <c r="F56" s="170">
        <v>410150.85714285716</v>
      </c>
      <c r="G56" s="73">
        <v>72</v>
      </c>
      <c r="H56" s="6">
        <f t="shared" ref="H56:H57" si="3">(E56*F56)/G56</f>
        <v>0</v>
      </c>
      <c r="I56" s="81"/>
    </row>
    <row r="57" spans="1:9" ht="15.75">
      <c r="A57" s="46">
        <v>3</v>
      </c>
      <c r="B57" s="424" t="s">
        <v>435</v>
      </c>
      <c r="C57" s="425"/>
      <c r="D57" s="58" t="s">
        <v>434</v>
      </c>
      <c r="E57" s="73">
        <v>0</v>
      </c>
      <c r="F57" s="170">
        <v>500000</v>
      </c>
      <c r="G57" s="73">
        <v>10</v>
      </c>
      <c r="H57" s="6">
        <f t="shared" si="3"/>
        <v>0</v>
      </c>
      <c r="I57" s="81"/>
    </row>
    <row r="58" spans="1:9" ht="15.75">
      <c r="A58" s="45" t="s">
        <v>436</v>
      </c>
      <c r="B58" s="9"/>
      <c r="C58" s="38"/>
      <c r="D58" s="38"/>
      <c r="E58" s="38"/>
      <c r="F58" s="9"/>
      <c r="G58" s="9"/>
      <c r="H58" s="87">
        <f>SUM(H55:H57)</f>
        <v>42000</v>
      </c>
      <c r="I58" s="79"/>
    </row>
    <row r="59" spans="1:9">
      <c r="A59" s="59"/>
      <c r="B59" s="9"/>
      <c r="C59" s="9"/>
      <c r="D59" s="9"/>
      <c r="E59" s="38"/>
      <c r="F59" s="9"/>
      <c r="G59" s="9"/>
      <c r="H59" s="10"/>
      <c r="I59" s="79"/>
    </row>
    <row r="60" spans="1:9" ht="15.75">
      <c r="A60" s="428" t="s">
        <v>9</v>
      </c>
      <c r="B60" s="429"/>
      <c r="C60" s="60"/>
      <c r="D60" s="61"/>
      <c r="E60" s="62"/>
      <c r="F60" s="63"/>
      <c r="G60" s="64"/>
      <c r="H60" s="10"/>
      <c r="I60" s="79"/>
    </row>
    <row r="61" spans="1:9" ht="15.75">
      <c r="A61" s="40" t="s">
        <v>385</v>
      </c>
      <c r="B61" s="430" t="s">
        <v>386</v>
      </c>
      <c r="C61" s="431"/>
      <c r="D61" s="55" t="s">
        <v>86</v>
      </c>
      <c r="E61" s="55" t="s">
        <v>390</v>
      </c>
      <c r="F61" s="55" t="s">
        <v>431</v>
      </c>
      <c r="G61" s="55" t="s">
        <v>430</v>
      </c>
      <c r="H61" s="33" t="s">
        <v>393</v>
      </c>
      <c r="I61" s="79"/>
    </row>
    <row r="62" spans="1:9" ht="15.75">
      <c r="A62" s="46">
        <v>1</v>
      </c>
      <c r="B62" s="422" t="s">
        <v>437</v>
      </c>
      <c r="C62" s="423"/>
      <c r="D62" s="73">
        <v>0</v>
      </c>
      <c r="E62" s="47" t="s">
        <v>423</v>
      </c>
      <c r="F62" s="73">
        <v>10</v>
      </c>
      <c r="G62" s="170">
        <v>70000</v>
      </c>
      <c r="H62" s="6">
        <f>(D62*G62)/F62</f>
        <v>0</v>
      </c>
      <c r="I62" s="79"/>
    </row>
    <row r="63" spans="1:9" ht="15.75">
      <c r="A63" s="46">
        <v>2</v>
      </c>
      <c r="B63" s="422" t="s">
        <v>438</v>
      </c>
      <c r="C63" s="423"/>
      <c r="D63" s="73">
        <v>0</v>
      </c>
      <c r="E63" s="47" t="s">
        <v>423</v>
      </c>
      <c r="F63" s="73">
        <v>13</v>
      </c>
      <c r="G63" s="170">
        <v>45000</v>
      </c>
      <c r="H63" s="6">
        <f t="shared" ref="H63:H64" si="4">(D63*G63)/F63</f>
        <v>0</v>
      </c>
      <c r="I63" s="79"/>
    </row>
    <row r="64" spans="1:9" ht="15.75">
      <c r="A64" s="50">
        <v>3</v>
      </c>
      <c r="B64" s="424" t="s">
        <v>439</v>
      </c>
      <c r="C64" s="425"/>
      <c r="D64" s="73">
        <v>0</v>
      </c>
      <c r="E64" s="51" t="s">
        <v>423</v>
      </c>
      <c r="F64" s="73">
        <v>13</v>
      </c>
      <c r="G64" s="170">
        <v>20000</v>
      </c>
      <c r="H64" s="6">
        <f t="shared" si="4"/>
        <v>0</v>
      </c>
      <c r="I64" s="79"/>
    </row>
    <row r="65" spans="1:9" ht="15.75">
      <c r="A65" s="45" t="s">
        <v>440</v>
      </c>
      <c r="B65" s="9"/>
      <c r="C65" s="38"/>
      <c r="D65" s="54"/>
      <c r="E65" s="54"/>
      <c r="F65" s="54"/>
      <c r="G65" s="54"/>
      <c r="H65" s="39">
        <f>SUM(H62:H64)</f>
        <v>0</v>
      </c>
      <c r="I65" s="79"/>
    </row>
    <row r="66" spans="1:9">
      <c r="A66" s="59"/>
      <c r="B66" s="9"/>
      <c r="C66" s="9"/>
      <c r="D66" s="9"/>
      <c r="E66" s="65"/>
      <c r="F66" s="9"/>
      <c r="G66" s="9"/>
      <c r="H66" s="10"/>
      <c r="I66" s="79"/>
    </row>
    <row r="67" spans="1:9" ht="15.75">
      <c r="A67" s="66" t="s">
        <v>441</v>
      </c>
      <c r="B67" s="9"/>
      <c r="C67" s="9"/>
      <c r="D67" s="9"/>
      <c r="E67" s="9"/>
      <c r="F67" s="9"/>
      <c r="G67" s="9"/>
      <c r="H67" s="86">
        <f>H65+H58+H51+H34+H17</f>
        <v>119338.99666666666</v>
      </c>
      <c r="I67" s="79"/>
    </row>
    <row r="68" spans="1:9">
      <c r="A68" s="8"/>
      <c r="B68" s="9"/>
      <c r="C68" s="9"/>
      <c r="D68" s="9"/>
      <c r="E68" s="9"/>
      <c r="F68" s="9"/>
      <c r="G68" s="9"/>
      <c r="H68" s="10"/>
      <c r="I68" s="79"/>
    </row>
    <row r="69" spans="1:9" ht="16.5" thickBot="1">
      <c r="A69" s="67" t="s">
        <v>442</v>
      </c>
      <c r="B69" s="25"/>
      <c r="C69" s="68">
        <v>0.05</v>
      </c>
      <c r="D69" s="25"/>
      <c r="E69" s="25"/>
      <c r="F69" s="25"/>
      <c r="G69" s="25"/>
      <c r="H69" s="69"/>
      <c r="I69" s="79"/>
    </row>
    <row r="70" spans="1:9" ht="16.5" thickTop="1">
      <c r="A70" s="70" t="s">
        <v>443</v>
      </c>
      <c r="B70" s="28"/>
      <c r="C70" s="71">
        <v>0.19</v>
      </c>
      <c r="D70" s="28"/>
      <c r="E70" s="28"/>
      <c r="F70" s="28"/>
      <c r="G70" s="28"/>
      <c r="H70" s="84"/>
      <c r="I70" s="79"/>
    </row>
    <row r="71" spans="1:9">
      <c r="A71" s="8"/>
      <c r="B71" s="9"/>
      <c r="C71" s="9"/>
      <c r="D71" s="9"/>
      <c r="E71" s="9"/>
      <c r="F71" s="9"/>
      <c r="G71" s="9"/>
      <c r="H71" s="10"/>
      <c r="I71" s="79"/>
    </row>
    <row r="72" spans="1:9" ht="15.75">
      <c r="A72" s="59" t="s">
        <v>444</v>
      </c>
      <c r="B72" s="9"/>
      <c r="C72" s="9"/>
      <c r="D72" s="9"/>
      <c r="E72" s="9"/>
      <c r="F72" s="9"/>
      <c r="G72" s="9"/>
      <c r="H72" s="39"/>
      <c r="I72" s="79"/>
    </row>
    <row r="73" spans="1:9" ht="15.75" thickBot="1">
      <c r="A73" s="24"/>
      <c r="B73" s="25"/>
      <c r="C73" s="25"/>
      <c r="D73" s="25"/>
      <c r="E73" s="25"/>
      <c r="F73" s="25"/>
      <c r="G73" s="25"/>
      <c r="H73" s="26"/>
      <c r="I73" s="79"/>
    </row>
    <row r="74" spans="1:9" ht="15.75" thickTop="1">
      <c r="A74" s="79"/>
      <c r="B74" s="79"/>
      <c r="C74" s="79"/>
      <c r="D74" s="79"/>
      <c r="E74" s="79"/>
      <c r="F74" s="79"/>
      <c r="G74" s="79"/>
      <c r="H74" s="79"/>
      <c r="I74" s="79"/>
    </row>
  </sheetData>
  <mergeCells count="36">
    <mergeCell ref="B61:C61"/>
    <mergeCell ref="B62:C62"/>
    <mergeCell ref="B63:C63"/>
    <mergeCell ref="B64:C64"/>
    <mergeCell ref="A53:B53"/>
    <mergeCell ref="B54:C54"/>
    <mergeCell ref="B55:C55"/>
    <mergeCell ref="B57:C57"/>
    <mergeCell ref="A60:B60"/>
    <mergeCell ref="B50:C50"/>
    <mergeCell ref="B39:C39"/>
    <mergeCell ref="B40:C40"/>
    <mergeCell ref="B41:C41"/>
    <mergeCell ref="B42:C42"/>
    <mergeCell ref="B43:C43"/>
    <mergeCell ref="B44:C44"/>
    <mergeCell ref="B45:C45"/>
    <mergeCell ref="B46:C46"/>
    <mergeCell ref="B47:C47"/>
    <mergeCell ref="B48:C48"/>
    <mergeCell ref="B49:C49"/>
    <mergeCell ref="B33:C33"/>
    <mergeCell ref="A36:B36"/>
    <mergeCell ref="B37:C37"/>
    <mergeCell ref="A19:B19"/>
    <mergeCell ref="B20:C20"/>
    <mergeCell ref="A1:H1"/>
    <mergeCell ref="A2:H2"/>
    <mergeCell ref="B6:G6"/>
    <mergeCell ref="B10:D10"/>
    <mergeCell ref="B11:D11"/>
    <mergeCell ref="B12:D12"/>
    <mergeCell ref="B13:D13"/>
    <mergeCell ref="B14:D14"/>
    <mergeCell ref="B15:D15"/>
    <mergeCell ref="B16:D16"/>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2" id="{EEE48A39-8197-41C3-A492-391466FFE78B}">
            <xm:f>'1.1'!H33&gt;0</xm:f>
            <x14:dxf>
              <font>
                <b/>
                <i/>
                <color rgb="FF253E66"/>
              </font>
              <fill>
                <patternFill>
                  <bgColor rgb="FF8ED2C9"/>
                </patternFill>
              </fill>
            </x14:dxf>
          </x14:cfRule>
          <xm:sqref>B33 B39:B50 B55 B62:B64 B57</xm:sqref>
        </x14:conditionalFormatting>
        <x14:conditionalFormatting xmlns:xm="http://schemas.microsoft.com/office/excel/2006/main">
          <x14:cfRule type="expression" priority="13" id="{F982B22B-1E42-4883-ACD1-759C5559D85C}">
            <xm:f>'1.1'!#REF!&gt;0</xm:f>
            <x14:dxf>
              <font>
                <b/>
                <i/>
                <color rgb="FF253E66"/>
              </font>
              <fill>
                <patternFill>
                  <bgColor rgb="FF8ED2C9"/>
                </patternFill>
              </fill>
            </x14:dxf>
          </x14:cfRule>
          <xm:sqref>C33 C39:C50 C55 C62:C64 C57</xm:sqref>
        </x14:conditionalFormatting>
        <x14:conditionalFormatting xmlns:xm="http://schemas.microsoft.com/office/excel/2006/main">
          <x14:cfRule type="expression" priority="11" id="{B7713885-A0C2-40C4-B03B-83EF5080FCD2}">
            <xm:f>'1.1'!H1048567&gt;0</xm:f>
            <x14:dxf>
              <font>
                <b/>
                <i/>
                <color rgb="FF253E66"/>
              </font>
              <fill>
                <patternFill>
                  <bgColor rgb="FF8ED2C9"/>
                </patternFill>
              </fill>
            </x14:dxf>
          </x14:cfRule>
          <xm:sqref>B11:B16</xm:sqref>
        </x14:conditionalFormatting>
      </x14:conditionalFormattings>
    </ext>
  </extLs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3">
    <tabColor rgb="FF00B0F0"/>
  </sheetPr>
  <dimension ref="A1:I79"/>
  <sheetViews>
    <sheetView zoomScale="98" zoomScaleNormal="98" workbookViewId="0">
      <selection activeCell="G7" sqref="G7"/>
    </sheetView>
  </sheetViews>
  <sheetFormatPr baseColWidth="10" defaultColWidth="11.42578125" defaultRowHeight="15"/>
  <cols>
    <col min="1" max="1" width="20.5703125" customWidth="1"/>
    <col min="2" max="2" width="117.140625" customWidth="1"/>
    <col min="3" max="3" width="16.140625" customWidth="1"/>
    <col min="4" max="4" width="11.140625" bestFit="1" customWidth="1"/>
    <col min="5" max="5" width="17.28515625" bestFit="1" customWidth="1"/>
    <col min="6" max="6" width="20.85546875" bestFit="1" customWidth="1"/>
    <col min="7" max="7" width="23.7109375" customWidth="1"/>
    <col min="8" max="8" width="22.85546875" customWidth="1"/>
    <col min="9" max="9" width="16" bestFit="1" customWidth="1"/>
  </cols>
  <sheetData>
    <row r="1" spans="1:9" ht="16.5" thickTop="1">
      <c r="A1" s="441" t="s">
        <v>509</v>
      </c>
      <c r="B1" s="442"/>
      <c r="C1" s="442"/>
      <c r="D1" s="442"/>
      <c r="E1" s="442"/>
      <c r="F1" s="442"/>
      <c r="G1" s="442"/>
      <c r="H1" s="443"/>
      <c r="I1" s="79"/>
    </row>
    <row r="2" spans="1:9" ht="15.75">
      <c r="A2" s="444" t="s">
        <v>378</v>
      </c>
      <c r="B2" s="445"/>
      <c r="C2" s="445"/>
      <c r="D2" s="445"/>
      <c r="E2" s="445"/>
      <c r="F2" s="445"/>
      <c r="G2" s="445"/>
      <c r="H2" s="446"/>
      <c r="I2" s="79"/>
    </row>
    <row r="3" spans="1:9">
      <c r="A3" s="8"/>
      <c r="B3" s="9"/>
      <c r="C3" s="9"/>
      <c r="D3" s="9"/>
      <c r="E3" s="9"/>
      <c r="F3" s="9"/>
      <c r="G3" s="9"/>
      <c r="H3" s="10"/>
      <c r="I3" s="79"/>
    </row>
    <row r="4" spans="1:9" ht="15.75">
      <c r="A4" s="11" t="s">
        <v>379</v>
      </c>
      <c r="B4" s="12" t="s">
        <v>64</v>
      </c>
      <c r="C4" s="13"/>
      <c r="D4" s="14"/>
      <c r="E4" s="15" t="s">
        <v>380</v>
      </c>
      <c r="F4" s="16">
        <f>H72</f>
        <v>1269542.2599999998</v>
      </c>
      <c r="G4" s="13" t="s">
        <v>381</v>
      </c>
      <c r="H4" s="17" t="s">
        <v>382</v>
      </c>
      <c r="I4" s="79"/>
    </row>
    <row r="5" spans="1:9" ht="15.75">
      <c r="A5" s="18"/>
      <c r="B5" s="19"/>
      <c r="C5" s="13"/>
      <c r="D5" s="20"/>
      <c r="E5" s="15"/>
      <c r="F5" s="21"/>
      <c r="G5" s="13"/>
      <c r="H5" s="22"/>
      <c r="I5" s="79"/>
    </row>
    <row r="6" spans="1:9" ht="15.75">
      <c r="A6" s="18" t="s">
        <v>383</v>
      </c>
      <c r="B6" s="447" t="str">
        <f>A1</f>
        <v>SUMINISTRO DE MATERIALES PARA ESTRUCTURA 555 N3</v>
      </c>
      <c r="C6" s="447"/>
      <c r="D6" s="447"/>
      <c r="E6" s="447"/>
      <c r="F6" s="447"/>
      <c r="G6" s="448"/>
      <c r="H6" s="23" t="s">
        <v>384</v>
      </c>
      <c r="I6" s="79"/>
    </row>
    <row r="7" spans="1:9" ht="15.75" thickBot="1">
      <c r="A7" s="24"/>
      <c r="B7" s="25"/>
      <c r="C7" s="25"/>
      <c r="D7" s="25"/>
      <c r="E7" s="25"/>
      <c r="F7" s="25"/>
      <c r="G7" s="25"/>
      <c r="H7" s="26"/>
      <c r="I7" s="79"/>
    </row>
    <row r="8" spans="1:9" ht="15.75" thickTop="1">
      <c r="A8" s="27"/>
      <c r="B8" s="28"/>
      <c r="C8" s="28"/>
      <c r="D8" s="28"/>
      <c r="E8" s="28"/>
      <c r="F8" s="28"/>
      <c r="G8" s="28"/>
      <c r="H8" s="29"/>
      <c r="I8" s="79"/>
    </row>
    <row r="9" spans="1:9" ht="15.75">
      <c r="A9" s="30" t="s">
        <v>5</v>
      </c>
      <c r="B9" s="9"/>
      <c r="C9" s="9"/>
      <c r="D9" s="9"/>
      <c r="E9" s="9"/>
      <c r="F9" s="9"/>
      <c r="G9" s="9"/>
      <c r="H9" s="10"/>
      <c r="I9" s="79"/>
    </row>
    <row r="10" spans="1:9" ht="15.75">
      <c r="A10" s="31" t="s">
        <v>385</v>
      </c>
      <c r="B10" s="449" t="s">
        <v>386</v>
      </c>
      <c r="C10" s="450"/>
      <c r="D10" s="431"/>
      <c r="E10" s="32" t="s">
        <v>85</v>
      </c>
      <c r="F10" s="32" t="s">
        <v>387</v>
      </c>
      <c r="G10" s="32" t="s">
        <v>86</v>
      </c>
      <c r="H10" s="33" t="s">
        <v>388</v>
      </c>
      <c r="I10" s="80"/>
    </row>
    <row r="11" spans="1:9">
      <c r="A11" s="4">
        <v>268</v>
      </c>
      <c r="B11" s="481" t="str">
        <f>VLOOKUP(A11,'555N3'!$A$4:$C$14,2,FALSE)</f>
        <v>CRUCETA METÁLICA DE ÁNGULO GALVANIZADO DE 2 M DE LONGITUD. CALIBRE (64*64*5) MM</v>
      </c>
      <c r="C11" s="432"/>
      <c r="D11" s="427"/>
      <c r="E11" s="4" t="s">
        <v>14</v>
      </c>
      <c r="F11" s="170">
        <f>VLOOKUP(A11,'Cotización materiales'!$C$3:$K$57,9,FALSE)</f>
        <v>120655.54333333333</v>
      </c>
      <c r="G11" s="75">
        <f>VLOOKUP(A11,'555N3'!$A$4:$C$14,3,FALSE)</f>
        <v>2</v>
      </c>
      <c r="H11" s="6">
        <f>F11*G11</f>
        <v>241311.08666666667</v>
      </c>
      <c r="I11" s="79"/>
    </row>
    <row r="12" spans="1:9">
      <c r="A12" s="4">
        <v>332</v>
      </c>
      <c r="B12" s="481" t="str">
        <f>VLOOKUP(A12,'555N3'!$A$4:$C$14,2,FALSE)</f>
        <v xml:space="preserve">DIAGONAL RECTA EN ÁNGULO PARA CRUCETA METÁLICA DE (38*38*5)MM - LONGITUD 1100MM </v>
      </c>
      <c r="C12" s="432"/>
      <c r="D12" s="427"/>
      <c r="E12" s="4" t="s">
        <v>14</v>
      </c>
      <c r="F12" s="170">
        <f>VLOOKUP(A12,'Cotización materiales'!$C$3:$K$57,9,FALSE)</f>
        <v>16635</v>
      </c>
      <c r="G12" s="75">
        <f>VLOOKUP(A12,'555N3'!$A$4:$C$14,3,FALSE)</f>
        <v>2</v>
      </c>
      <c r="H12" s="6">
        <f t="shared" ref="H12:H21" si="0">F12*G12</f>
        <v>33270</v>
      </c>
      <c r="I12" s="79"/>
    </row>
    <row r="13" spans="1:9">
      <c r="A13" s="4">
        <v>603</v>
      </c>
      <c r="B13" s="481" t="str">
        <f>VLOOKUP(A13,'555N3'!$A$4:$C$14,2,FALSE)</f>
        <v>AISLADOR TIPO DISCO DE HORQUILLA. DIAMETRO 254 MM 34.5 KV ANSI 52-4</v>
      </c>
      <c r="C13" s="432"/>
      <c r="D13" s="427"/>
      <c r="E13" s="4" t="s">
        <v>14</v>
      </c>
      <c r="F13" s="170">
        <f>VLOOKUP(A13,'Cotización materiales'!$C$3:$K$57,9,FALSE)</f>
        <v>82950</v>
      </c>
      <c r="G13" s="75">
        <f>VLOOKUP(A13,'555N3'!$A$4:$C$14,3,FALSE)</f>
        <v>9</v>
      </c>
      <c r="H13" s="6">
        <f t="shared" si="0"/>
        <v>746550</v>
      </c>
      <c r="I13" s="79"/>
    </row>
    <row r="14" spans="1:9">
      <c r="A14" s="4">
        <v>711</v>
      </c>
      <c r="B14" s="481" t="str">
        <f>VLOOKUP(A14,'555N3'!$A$4:$C$14,2,FALSE)</f>
        <v>GRAPA TERMINAL O DE RETENCIÓN EN ACERO GALVANIZADO. CONDUCTORES AWG-MCM 6 - 2/0. 6000 KGF.</v>
      </c>
      <c r="C14" s="432"/>
      <c r="D14" s="427"/>
      <c r="E14" s="4" t="s">
        <v>14</v>
      </c>
      <c r="F14" s="170">
        <f>VLOOKUP(A14,'Cotización materiales'!$C$3:$K$57,9,FALSE)</f>
        <v>35870.29</v>
      </c>
      <c r="G14" s="75">
        <f>VLOOKUP(A14,'555N3'!$A$4:$C$14,3,FALSE)</f>
        <v>3</v>
      </c>
      <c r="H14" s="6">
        <f t="shared" si="0"/>
        <v>107610.87</v>
      </c>
      <c r="I14" s="79"/>
    </row>
    <row r="15" spans="1:9">
      <c r="A15" s="4">
        <v>1021</v>
      </c>
      <c r="B15" s="481" t="str">
        <f>VLOOKUP(A15,'555N3'!$A$4:$C$14,2,FALSE)</f>
        <v>CONECTOR DE RANURAS PARALELAS DE UN PERNO. DIMENSIONES 35*45*45 MM</v>
      </c>
      <c r="C15" s="432"/>
      <c r="D15" s="427"/>
      <c r="E15" s="4" t="s">
        <v>14</v>
      </c>
      <c r="F15" s="170">
        <f>VLOOKUP(A15,'Cotización materiales'!$C$3:$K$57,9,FALSE)</f>
        <v>3943.3366666666666</v>
      </c>
      <c r="G15" s="75">
        <f>VLOOKUP(A15,'555N3'!$A$4:$C$14,3,FALSE)</f>
        <v>3</v>
      </c>
      <c r="H15" s="6">
        <f t="shared" si="0"/>
        <v>11830.01</v>
      </c>
      <c r="I15" s="79"/>
    </row>
    <row r="16" spans="1:9">
      <c r="A16" s="4">
        <v>2014</v>
      </c>
      <c r="B16" s="481" t="str">
        <f>VLOOKUP(A16,'555N3'!$A$4:$C$14,2,FALSE)</f>
        <v>PERNO DE MÁQUINA DE HIERRO GALVANIZADO CON CABEZA Y TUERCA CUADRADA. DIAMETRO 13 MM. LARGO 51 MM.</v>
      </c>
      <c r="C16" s="432"/>
      <c r="D16" s="427"/>
      <c r="E16" s="4" t="s">
        <v>14</v>
      </c>
      <c r="F16" s="170">
        <f>VLOOKUP(A16,'Cotización materiales'!$C$3:$K$57,9,FALSE)</f>
        <v>1403.6666666666667</v>
      </c>
      <c r="G16" s="75">
        <f>VLOOKUP(A16,'555N3'!$A$4:$C$14,3,FALSE)</f>
        <v>2</v>
      </c>
      <c r="H16" s="6">
        <f t="shared" si="0"/>
        <v>2807.3333333333335</v>
      </c>
      <c r="I16" s="79"/>
    </row>
    <row r="17" spans="1:9">
      <c r="A17" s="4">
        <v>2034</v>
      </c>
      <c r="B17" s="481" t="str">
        <f>VLOOKUP(A17,'555N3'!$A$4:$C$14,2,FALSE)</f>
        <v>PERNO DE MÁQUINA DE HIERRO GALVANIZADO CON CABEZA Y TUERCA CUADRADA. DIAMETRO 16 MM. LARGO 254 MM.</v>
      </c>
      <c r="C17" s="432"/>
      <c r="D17" s="427"/>
      <c r="E17" s="4" t="s">
        <v>14</v>
      </c>
      <c r="F17" s="170">
        <f>VLOOKUP(A17,'Cotización materiales'!$C$3:$K$57,9,FALSE)</f>
        <v>5832</v>
      </c>
      <c r="G17" s="75">
        <f>VLOOKUP(A17,'555N3'!$A$4:$C$14,3,FALSE)</f>
        <v>2</v>
      </c>
      <c r="H17" s="6">
        <f t="shared" si="0"/>
        <v>11664</v>
      </c>
      <c r="I17" s="79"/>
    </row>
    <row r="18" spans="1:9">
      <c r="A18" s="4">
        <v>2103</v>
      </c>
      <c r="B18" s="481" t="str">
        <f>VLOOKUP(A18,'555N3'!$A$4:$C$14,2,FALSE)</f>
        <v>ESPÁRRAGO DE HIERRO GALVANIZADO ROSCADO EN TODA SU LONGITUD, 4 TUERCAS. DIAMETRO 16 MM LONGITUD 356 MM</v>
      </c>
      <c r="C18" s="432"/>
      <c r="D18" s="427"/>
      <c r="E18" s="4" t="s">
        <v>14</v>
      </c>
      <c r="F18" s="170">
        <f>VLOOKUP(A18,'Cotización materiales'!$C$3:$K$57,9,FALSE)</f>
        <v>8500</v>
      </c>
      <c r="G18" s="75">
        <f>VLOOKUP(A18,'555N3'!$A$4:$C$14,3,FALSE)</f>
        <v>3</v>
      </c>
      <c r="H18" s="6">
        <f t="shared" si="0"/>
        <v>25500</v>
      </c>
      <c r="I18" s="79"/>
    </row>
    <row r="19" spans="1:9">
      <c r="A19" s="4">
        <v>2433</v>
      </c>
      <c r="B19" s="481" t="str">
        <f>VLOOKUP(A19,'555N3'!$A$4:$C$14,2,FALSE)</f>
        <v>ARANDELA DE PRESIÓN DE Ø= 26 MM PARA PERNO Ø= 13 MM (1/2")</v>
      </c>
      <c r="C19" s="432"/>
      <c r="D19" s="427"/>
      <c r="E19" s="4" t="s">
        <v>14</v>
      </c>
      <c r="F19" s="170">
        <f>VLOOKUP(A19,'Cotización materiales'!$C$3:$K$57,9,FALSE)</f>
        <v>136.66666666666666</v>
      </c>
      <c r="G19" s="75">
        <f>VLOOKUP(A19,'555N3'!$A$4:$C$14,3,FALSE)</f>
        <v>2</v>
      </c>
      <c r="H19" s="6">
        <f t="shared" si="0"/>
        <v>273.33333333333331</v>
      </c>
      <c r="I19" s="79"/>
    </row>
    <row r="20" spans="1:9">
      <c r="A20" s="4">
        <v>2434</v>
      </c>
      <c r="B20" s="481" t="str">
        <f>VLOOKUP(A20,'555N3'!$A$4:$C$14,2,FALSE)</f>
        <v>ARANDELA DE PRESIÓN DE Ø= 26 MM PARA PERNO Ø= 16 MM (5/8")</v>
      </c>
      <c r="C20" s="432"/>
      <c r="D20" s="427"/>
      <c r="E20" s="4" t="s">
        <v>14</v>
      </c>
      <c r="F20" s="170">
        <f>VLOOKUP(A20,'Cotización materiales'!$C$3:$K$57,9,FALSE)</f>
        <v>244.97333333333336</v>
      </c>
      <c r="G20" s="75">
        <f>VLOOKUP(A20,'555N3'!$A$4:$C$14,3,FALSE)</f>
        <v>14</v>
      </c>
      <c r="H20" s="6">
        <f t="shared" si="0"/>
        <v>3429.626666666667</v>
      </c>
      <c r="I20" s="79"/>
    </row>
    <row r="21" spans="1:9">
      <c r="A21" s="4">
        <v>2512</v>
      </c>
      <c r="B21" s="481" t="str">
        <f>VLOOKUP(A21,'555N3'!$A$4:$C$14,2,FALSE)</f>
        <v>TUERCA DE OJO ALARGADO PARA PERNO 16 MM</v>
      </c>
      <c r="C21" s="432"/>
      <c r="D21" s="427"/>
      <c r="E21" s="4" t="s">
        <v>14</v>
      </c>
      <c r="F21" s="170">
        <f>VLOOKUP(A21,'Cotización materiales'!$C$3:$K$57,9,FALSE)</f>
        <v>14432</v>
      </c>
      <c r="G21" s="75">
        <f>VLOOKUP(A21,'555N3'!$A$4:$C$14,3,FALSE)</f>
        <v>3</v>
      </c>
      <c r="H21" s="6">
        <f t="shared" si="0"/>
        <v>43296</v>
      </c>
      <c r="I21" s="79"/>
    </row>
    <row r="22" spans="1:9" ht="15.75">
      <c r="A22" s="37" t="s">
        <v>389</v>
      </c>
      <c r="B22" s="9"/>
      <c r="C22" s="38"/>
      <c r="D22" s="38"/>
      <c r="E22" s="38"/>
      <c r="F22" s="9"/>
      <c r="G22" s="9"/>
      <c r="H22" s="87">
        <f>SUM(H11:H21)</f>
        <v>1227542.2599999998</v>
      </c>
      <c r="I22" s="79"/>
    </row>
    <row r="23" spans="1:9">
      <c r="A23" s="8"/>
      <c r="B23" s="9"/>
      <c r="C23" s="9"/>
      <c r="D23" s="9"/>
      <c r="E23" s="9"/>
      <c r="F23" s="9"/>
      <c r="G23" s="9"/>
      <c r="H23" s="10"/>
      <c r="I23" s="79"/>
    </row>
    <row r="24" spans="1:9" ht="15.75">
      <c r="A24" s="428" t="s">
        <v>6</v>
      </c>
      <c r="B24" s="429"/>
      <c r="C24" s="9"/>
      <c r="D24" s="9"/>
      <c r="E24" s="9"/>
      <c r="F24" s="9"/>
      <c r="G24" s="9"/>
      <c r="H24" s="10"/>
      <c r="I24" s="79"/>
    </row>
    <row r="25" spans="1:9" ht="15.75">
      <c r="A25" s="40" t="s">
        <v>385</v>
      </c>
      <c r="B25" s="430" t="s">
        <v>386</v>
      </c>
      <c r="C25" s="431"/>
      <c r="D25" s="32" t="s">
        <v>86</v>
      </c>
      <c r="E25" s="32" t="s">
        <v>390</v>
      </c>
      <c r="F25" s="32" t="s">
        <v>391</v>
      </c>
      <c r="G25" s="32" t="s">
        <v>392</v>
      </c>
      <c r="H25" s="33" t="s">
        <v>393</v>
      </c>
      <c r="I25" s="79"/>
    </row>
    <row r="26" spans="1:9" ht="15.75">
      <c r="A26" s="155"/>
      <c r="B26" s="451" t="s">
        <v>396</v>
      </c>
      <c r="C26" s="452"/>
      <c r="D26" s="73">
        <v>0</v>
      </c>
      <c r="E26" s="4" t="s">
        <v>397</v>
      </c>
      <c r="F26" s="170">
        <f>'1.1'!F21</f>
        <v>491355.26262931031</v>
      </c>
      <c r="G26" s="75">
        <v>10</v>
      </c>
      <c r="H26" s="6">
        <f>(D26*F26)/G26</f>
        <v>0</v>
      </c>
      <c r="I26" s="81"/>
    </row>
    <row r="27" spans="1:9" ht="15.75">
      <c r="A27" s="155"/>
      <c r="B27" s="451" t="s">
        <v>398</v>
      </c>
      <c r="C27" s="452"/>
      <c r="D27" s="73">
        <v>0</v>
      </c>
      <c r="E27" s="4" t="s">
        <v>397</v>
      </c>
      <c r="F27" s="170">
        <f>'1.1'!F22</f>
        <v>491355.26262931031</v>
      </c>
      <c r="G27" s="75">
        <v>10</v>
      </c>
      <c r="H27" s="6">
        <f t="shared" ref="H27:H38" si="1">(D27*F27)/G27</f>
        <v>0</v>
      </c>
      <c r="I27" s="81"/>
    </row>
    <row r="28" spans="1:9" ht="15.75">
      <c r="A28" s="155"/>
      <c r="B28" s="451" t="s">
        <v>399</v>
      </c>
      <c r="C28" s="452"/>
      <c r="D28" s="73">
        <v>0</v>
      </c>
      <c r="E28" s="4" t="s">
        <v>397</v>
      </c>
      <c r="F28" s="170">
        <f>'1.1'!F23</f>
        <v>316219.23517241376</v>
      </c>
      <c r="G28" s="75">
        <v>5</v>
      </c>
      <c r="H28" s="6">
        <f t="shared" si="1"/>
        <v>0</v>
      </c>
      <c r="I28" s="81"/>
    </row>
    <row r="29" spans="1:9">
      <c r="A29" s="155"/>
      <c r="B29" s="426" t="s">
        <v>400</v>
      </c>
      <c r="C29" s="427"/>
      <c r="D29" s="73">
        <v>0</v>
      </c>
      <c r="E29" s="4" t="s">
        <v>397</v>
      </c>
      <c r="F29" s="170">
        <f>'1.1'!F24</f>
        <v>301624.55599137931</v>
      </c>
      <c r="G29" s="75">
        <v>10</v>
      </c>
      <c r="H29" s="6">
        <f t="shared" si="1"/>
        <v>0</v>
      </c>
      <c r="I29" s="81"/>
    </row>
    <row r="30" spans="1:9" ht="15.75">
      <c r="A30" s="155"/>
      <c r="B30" s="451" t="s">
        <v>401</v>
      </c>
      <c r="C30" s="452"/>
      <c r="D30" s="73">
        <v>0</v>
      </c>
      <c r="E30" s="4" t="s">
        <v>397</v>
      </c>
      <c r="F30" s="170">
        <f>'1.1'!F25</f>
        <v>257840.51844827583</v>
      </c>
      <c r="G30" s="75">
        <v>10</v>
      </c>
      <c r="H30" s="6">
        <f t="shared" si="1"/>
        <v>0</v>
      </c>
      <c r="I30" s="81"/>
    </row>
    <row r="31" spans="1:9">
      <c r="A31" s="155"/>
      <c r="B31" s="426" t="s">
        <v>402</v>
      </c>
      <c r="C31" s="427"/>
      <c r="D31" s="73">
        <v>0</v>
      </c>
      <c r="E31" s="4" t="s">
        <v>397</v>
      </c>
      <c r="F31" s="170">
        <f>'1.1'!F26</f>
        <v>199461.84262931033</v>
      </c>
      <c r="G31" s="75">
        <v>10</v>
      </c>
      <c r="H31" s="6">
        <f t="shared" si="1"/>
        <v>0</v>
      </c>
      <c r="I31" s="81"/>
    </row>
    <row r="32" spans="1:9">
      <c r="A32" s="155"/>
      <c r="B32" s="426" t="s">
        <v>403</v>
      </c>
      <c r="C32" s="427"/>
      <c r="D32" s="73">
        <v>0</v>
      </c>
      <c r="E32" s="4" t="s">
        <v>397</v>
      </c>
      <c r="F32" s="170">
        <f>'1.1'!F27</f>
        <v>81158.643620689661</v>
      </c>
      <c r="G32" s="75">
        <v>10</v>
      </c>
      <c r="H32" s="6">
        <f t="shared" si="1"/>
        <v>0</v>
      </c>
      <c r="I32" s="81"/>
    </row>
    <row r="33" spans="1:9" ht="15.75">
      <c r="A33" s="155"/>
      <c r="B33" s="451" t="s">
        <v>404</v>
      </c>
      <c r="C33" s="452"/>
      <c r="D33" s="73">
        <v>0</v>
      </c>
      <c r="E33" s="4" t="s">
        <v>397</v>
      </c>
      <c r="F33" s="170">
        <f>'1.1'!F28</f>
        <v>184867.16344827582</v>
      </c>
      <c r="G33" s="75">
        <v>10</v>
      </c>
      <c r="H33" s="6">
        <f t="shared" si="1"/>
        <v>0</v>
      </c>
      <c r="I33" s="81"/>
    </row>
    <row r="34" spans="1:9" ht="15.75">
      <c r="A34" s="155"/>
      <c r="B34" s="451" t="s">
        <v>405</v>
      </c>
      <c r="C34" s="452"/>
      <c r="D34" s="73">
        <v>0</v>
      </c>
      <c r="E34" s="4" t="s">
        <v>397</v>
      </c>
      <c r="F34" s="170">
        <f>'1.1'!F29</f>
        <v>117645.32112068964</v>
      </c>
      <c r="G34" s="75">
        <v>13</v>
      </c>
      <c r="H34" s="6">
        <f t="shared" si="1"/>
        <v>0</v>
      </c>
      <c r="I34" s="81"/>
    </row>
    <row r="35" spans="1:9" ht="15.75">
      <c r="A35" s="155"/>
      <c r="B35" s="451" t="s">
        <v>406</v>
      </c>
      <c r="C35" s="452"/>
      <c r="D35" s="73">
        <v>0</v>
      </c>
      <c r="E35" s="4" t="s">
        <v>397</v>
      </c>
      <c r="F35" s="170">
        <f>'1.1'!F30</f>
        <v>184867.16344827582</v>
      </c>
      <c r="G35" s="75">
        <v>13</v>
      </c>
      <c r="H35" s="6">
        <f t="shared" si="1"/>
        <v>0</v>
      </c>
      <c r="I35" s="81"/>
    </row>
    <row r="36" spans="1:9" ht="15.75">
      <c r="A36" s="155"/>
      <c r="B36" s="451" t="s">
        <v>407</v>
      </c>
      <c r="C36" s="452"/>
      <c r="D36" s="73">
        <v>0</v>
      </c>
      <c r="E36" s="4" t="s">
        <v>397</v>
      </c>
      <c r="F36" s="170">
        <f>'1.1'!F31</f>
        <v>103050.68284482758</v>
      </c>
      <c r="G36" s="75">
        <v>10</v>
      </c>
      <c r="H36" s="6">
        <f t="shared" si="1"/>
        <v>0</v>
      </c>
      <c r="I36" s="81"/>
    </row>
    <row r="37" spans="1:9">
      <c r="A37" s="155"/>
      <c r="B37" s="426" t="s">
        <v>408</v>
      </c>
      <c r="C37" s="427"/>
      <c r="D37" s="73">
        <v>0</v>
      </c>
      <c r="E37" s="4" t="s">
        <v>397</v>
      </c>
      <c r="F37" s="170">
        <f>'1.1'!F32</f>
        <v>177569.84431034481</v>
      </c>
      <c r="G37" s="75">
        <v>13</v>
      </c>
      <c r="H37" s="6">
        <f t="shared" si="1"/>
        <v>0</v>
      </c>
      <c r="I37" s="81"/>
    </row>
    <row r="38" spans="1:9" ht="15.75">
      <c r="A38" s="155"/>
      <c r="B38" s="453" t="s">
        <v>409</v>
      </c>
      <c r="C38" s="454"/>
      <c r="D38" s="74">
        <v>0</v>
      </c>
      <c r="E38" s="43" t="s">
        <v>397</v>
      </c>
      <c r="F38" s="170">
        <f>'1.1'!F33</f>
        <v>117646.13922413792</v>
      </c>
      <c r="G38" s="76">
        <v>10</v>
      </c>
      <c r="H38" s="6">
        <f t="shared" si="1"/>
        <v>0</v>
      </c>
      <c r="I38" s="81"/>
    </row>
    <row r="39" spans="1:9" ht="15.75">
      <c r="A39" s="45" t="s">
        <v>410</v>
      </c>
      <c r="B39" s="9"/>
      <c r="C39" s="9"/>
      <c r="D39" s="9"/>
      <c r="E39" s="9"/>
      <c r="F39" s="9"/>
      <c r="G39" s="9"/>
      <c r="H39" s="87">
        <f>SUM(H26:H38)</f>
        <v>0</v>
      </c>
      <c r="I39" s="79"/>
    </row>
    <row r="40" spans="1:9">
      <c r="A40" s="8"/>
      <c r="B40" s="9"/>
      <c r="C40" s="9"/>
      <c r="D40" s="9"/>
      <c r="E40" s="9"/>
      <c r="F40" s="9"/>
      <c r="G40" s="9"/>
      <c r="H40" s="10"/>
      <c r="I40" s="79"/>
    </row>
    <row r="41" spans="1:9" ht="15.75">
      <c r="A41" s="428" t="s">
        <v>7</v>
      </c>
      <c r="B41" s="429"/>
      <c r="C41" s="9"/>
      <c r="D41" s="9"/>
      <c r="E41" s="9"/>
      <c r="F41" s="9"/>
      <c r="G41" s="9"/>
      <c r="H41" s="10"/>
      <c r="I41" s="79"/>
    </row>
    <row r="42" spans="1:9" ht="15.75">
      <c r="A42" s="40" t="s">
        <v>385</v>
      </c>
      <c r="B42" s="430" t="s">
        <v>386</v>
      </c>
      <c r="C42" s="431"/>
      <c r="D42" s="32" t="s">
        <v>86</v>
      </c>
      <c r="E42" s="32" t="s">
        <v>390</v>
      </c>
      <c r="F42" s="32" t="s">
        <v>411</v>
      </c>
      <c r="G42" s="32" t="s">
        <v>393</v>
      </c>
      <c r="H42" s="33" t="s">
        <v>412</v>
      </c>
      <c r="I42" s="79"/>
    </row>
    <row r="43" spans="1:9" ht="15.75">
      <c r="A43" s="46">
        <v>1</v>
      </c>
      <c r="B43" s="482" t="s">
        <v>413</v>
      </c>
      <c r="C43" s="483"/>
      <c r="D43" s="73">
        <v>0</v>
      </c>
      <c r="E43" s="47" t="s">
        <v>397</v>
      </c>
      <c r="F43" s="73">
        <v>10</v>
      </c>
      <c r="G43" s="170">
        <v>69701.16508838383</v>
      </c>
      <c r="H43" s="6">
        <f>(D43*G43)/F43</f>
        <v>0</v>
      </c>
      <c r="I43" s="81"/>
    </row>
    <row r="44" spans="1:9" ht="15.75">
      <c r="A44" s="46">
        <v>2</v>
      </c>
      <c r="B44" s="422" t="s">
        <v>414</v>
      </c>
      <c r="C44" s="423"/>
      <c r="D44" s="73">
        <v>0</v>
      </c>
      <c r="E44" s="47" t="s">
        <v>397</v>
      </c>
      <c r="F44" s="73">
        <v>1</v>
      </c>
      <c r="G44" s="170">
        <v>2500000</v>
      </c>
      <c r="H44" s="6">
        <f t="shared" ref="H44:H55" si="2">(D44*G44)/F44</f>
        <v>0</v>
      </c>
      <c r="I44" s="81"/>
    </row>
    <row r="45" spans="1:9" ht="15.75">
      <c r="A45" s="46">
        <v>3</v>
      </c>
      <c r="B45" s="422" t="s">
        <v>415</v>
      </c>
      <c r="C45" s="423"/>
      <c r="D45" s="73">
        <v>0</v>
      </c>
      <c r="E45" s="47" t="s">
        <v>397</v>
      </c>
      <c r="F45" s="73">
        <v>10</v>
      </c>
      <c r="G45" s="170">
        <v>55509.259259259248</v>
      </c>
      <c r="H45" s="6">
        <f t="shared" si="2"/>
        <v>0</v>
      </c>
      <c r="I45" s="81"/>
    </row>
    <row r="46" spans="1:9" ht="15.75">
      <c r="A46" s="46">
        <v>4</v>
      </c>
      <c r="B46" s="422" t="s">
        <v>416</v>
      </c>
      <c r="C46" s="423"/>
      <c r="D46" s="73">
        <v>0</v>
      </c>
      <c r="E46" s="47" t="s">
        <v>397</v>
      </c>
      <c r="F46" s="73">
        <v>13</v>
      </c>
      <c r="G46" s="170">
        <v>1000000</v>
      </c>
      <c r="H46" s="6">
        <f t="shared" si="2"/>
        <v>0</v>
      </c>
      <c r="I46" s="81"/>
    </row>
    <row r="47" spans="1:9" ht="15.75">
      <c r="A47" s="46">
        <v>5</v>
      </c>
      <c r="B47" s="422" t="s">
        <v>417</v>
      </c>
      <c r="C47" s="423"/>
      <c r="D47" s="73">
        <v>0</v>
      </c>
      <c r="E47" s="47" t="s">
        <v>397</v>
      </c>
      <c r="F47" s="73">
        <v>10</v>
      </c>
      <c r="G47" s="170">
        <v>120000</v>
      </c>
      <c r="H47" s="6">
        <f t="shared" si="2"/>
        <v>0</v>
      </c>
      <c r="I47" s="81"/>
    </row>
    <row r="48" spans="1:9" ht="15.75">
      <c r="A48" s="46">
        <v>6</v>
      </c>
      <c r="B48" s="422" t="s">
        <v>418</v>
      </c>
      <c r="C48" s="423"/>
      <c r="D48" s="73">
        <v>0</v>
      </c>
      <c r="E48" s="47" t="s">
        <v>419</v>
      </c>
      <c r="F48" s="73">
        <v>10</v>
      </c>
      <c r="G48" s="170">
        <v>28500</v>
      </c>
      <c r="H48" s="6">
        <f t="shared" si="2"/>
        <v>0</v>
      </c>
      <c r="I48" s="81"/>
    </row>
    <row r="49" spans="1:9" ht="15.75">
      <c r="A49" s="46">
        <v>7</v>
      </c>
      <c r="B49" s="422" t="s">
        <v>420</v>
      </c>
      <c r="C49" s="423"/>
      <c r="D49" s="73">
        <v>0</v>
      </c>
      <c r="E49" s="47" t="s">
        <v>421</v>
      </c>
      <c r="F49" s="73">
        <v>1</v>
      </c>
      <c r="G49" s="170">
        <v>464100</v>
      </c>
      <c r="H49" s="6">
        <f t="shared" si="2"/>
        <v>0</v>
      </c>
      <c r="I49" s="81"/>
    </row>
    <row r="50" spans="1:9" ht="15.75">
      <c r="A50" s="46">
        <v>8</v>
      </c>
      <c r="B50" s="422" t="s">
        <v>422</v>
      </c>
      <c r="C50" s="423"/>
      <c r="D50" s="73">
        <v>0</v>
      </c>
      <c r="E50" s="47" t="s">
        <v>423</v>
      </c>
      <c r="F50" s="73">
        <v>1</v>
      </c>
      <c r="G50" s="170">
        <v>952380.95238095231</v>
      </c>
      <c r="H50" s="6">
        <f t="shared" si="2"/>
        <v>0</v>
      </c>
      <c r="I50" s="81"/>
    </row>
    <row r="51" spans="1:9" ht="15.75">
      <c r="A51" s="46">
        <v>9</v>
      </c>
      <c r="B51" s="422" t="s">
        <v>424</v>
      </c>
      <c r="C51" s="423"/>
      <c r="D51" s="73">
        <v>0</v>
      </c>
      <c r="E51" s="47" t="s">
        <v>423</v>
      </c>
      <c r="F51" s="73">
        <v>1</v>
      </c>
      <c r="G51" s="170">
        <v>2700000</v>
      </c>
      <c r="H51" s="6">
        <f t="shared" si="2"/>
        <v>0</v>
      </c>
      <c r="I51" s="81"/>
    </row>
    <row r="52" spans="1:9" ht="15.75">
      <c r="A52" s="46">
        <v>10</v>
      </c>
      <c r="B52" s="422" t="s">
        <v>425</v>
      </c>
      <c r="C52" s="423"/>
      <c r="D52" s="73">
        <v>0</v>
      </c>
      <c r="E52" s="47" t="s">
        <v>423</v>
      </c>
      <c r="F52" s="73">
        <v>2</v>
      </c>
      <c r="G52" s="170">
        <v>3800000</v>
      </c>
      <c r="H52" s="6">
        <f t="shared" si="2"/>
        <v>0</v>
      </c>
      <c r="I52" s="81"/>
    </row>
    <row r="53" spans="1:9" ht="15.75">
      <c r="A53" s="46">
        <v>11</v>
      </c>
      <c r="B53" s="422" t="s">
        <v>426</v>
      </c>
      <c r="C53" s="423"/>
      <c r="D53" s="73">
        <v>0</v>
      </c>
      <c r="E53" s="47" t="s">
        <v>423</v>
      </c>
      <c r="F53" s="73">
        <v>10</v>
      </c>
      <c r="G53" s="170">
        <v>3200000</v>
      </c>
      <c r="H53" s="6">
        <f t="shared" si="2"/>
        <v>0</v>
      </c>
      <c r="I53" s="81"/>
    </row>
    <row r="54" spans="1:9" ht="15.75">
      <c r="A54" s="46">
        <v>12</v>
      </c>
      <c r="B54" s="422" t="s">
        <v>427</v>
      </c>
      <c r="C54" s="423"/>
      <c r="D54" s="73">
        <v>0</v>
      </c>
      <c r="E54" s="47" t="s">
        <v>423</v>
      </c>
      <c r="F54" s="73">
        <v>2</v>
      </c>
      <c r="G54" s="170">
        <v>2600000</v>
      </c>
      <c r="H54" s="6">
        <f t="shared" si="2"/>
        <v>0</v>
      </c>
      <c r="I54" s="81"/>
    </row>
    <row r="55" spans="1:9" ht="15.75">
      <c r="A55" s="50">
        <v>13</v>
      </c>
      <c r="B55" s="424" t="s">
        <v>428</v>
      </c>
      <c r="C55" s="425"/>
      <c r="D55" s="73">
        <v>0</v>
      </c>
      <c r="E55" s="51" t="s">
        <v>397</v>
      </c>
      <c r="F55" s="73">
        <v>1</v>
      </c>
      <c r="G55" s="170">
        <v>4500000</v>
      </c>
      <c r="H55" s="6">
        <f t="shared" si="2"/>
        <v>0</v>
      </c>
      <c r="I55" s="81"/>
    </row>
    <row r="56" spans="1:9" ht="15.75">
      <c r="A56" s="53" t="s">
        <v>429</v>
      </c>
      <c r="B56" s="9"/>
      <c r="C56" s="38"/>
      <c r="D56" s="38"/>
      <c r="E56" s="38"/>
      <c r="F56" s="9"/>
      <c r="G56" s="9"/>
      <c r="H56" s="88">
        <f>SUM(H43:H55)</f>
        <v>0</v>
      </c>
      <c r="I56" s="81"/>
    </row>
    <row r="57" spans="1:9">
      <c r="A57" s="8"/>
      <c r="B57" s="9"/>
      <c r="C57" s="9"/>
      <c r="D57" s="54"/>
      <c r="E57" s="54"/>
      <c r="F57" s="54"/>
      <c r="G57" s="54"/>
      <c r="H57" s="10"/>
      <c r="I57" s="79"/>
    </row>
    <row r="58" spans="1:9" ht="15.75">
      <c r="A58" s="428" t="s">
        <v>8</v>
      </c>
      <c r="B58" s="429"/>
      <c r="C58" s="9"/>
      <c r="D58" s="54"/>
      <c r="E58" s="54"/>
      <c r="F58" s="54"/>
      <c r="G58" s="54"/>
      <c r="H58" s="10"/>
      <c r="I58" s="79"/>
    </row>
    <row r="59" spans="1:9" ht="15.75">
      <c r="A59" s="40" t="s">
        <v>385</v>
      </c>
      <c r="B59" s="430" t="s">
        <v>386</v>
      </c>
      <c r="C59" s="431"/>
      <c r="D59" s="55" t="s">
        <v>390</v>
      </c>
      <c r="E59" s="55" t="s">
        <v>86</v>
      </c>
      <c r="F59" s="55" t="s">
        <v>430</v>
      </c>
      <c r="G59" s="55" t="s">
        <v>431</v>
      </c>
      <c r="H59" s="33" t="s">
        <v>393</v>
      </c>
      <c r="I59" s="79"/>
    </row>
    <row r="60" spans="1:9" ht="15.75">
      <c r="A60" s="46">
        <v>1</v>
      </c>
      <c r="B60" s="422" t="s">
        <v>432</v>
      </c>
      <c r="C60" s="423"/>
      <c r="D60" s="56" t="s">
        <v>397</v>
      </c>
      <c r="E60" s="73">
        <v>1</v>
      </c>
      <c r="F60" s="170">
        <v>210000</v>
      </c>
      <c r="G60" s="73">
        <v>5</v>
      </c>
      <c r="H60" s="42">
        <f>(E60*F60)/G60</f>
        <v>42000</v>
      </c>
      <c r="I60" s="81"/>
    </row>
    <row r="61" spans="1:9" ht="15.75">
      <c r="A61" s="46">
        <v>2</v>
      </c>
      <c r="B61" s="482" t="s">
        <v>433</v>
      </c>
      <c r="C61" s="483"/>
      <c r="D61" s="57" t="s">
        <v>434</v>
      </c>
      <c r="E61" s="73">
        <v>0</v>
      </c>
      <c r="F61" s="170">
        <v>410150.85714285716</v>
      </c>
      <c r="G61" s="73">
        <v>72</v>
      </c>
      <c r="H61" s="42">
        <f t="shared" ref="H61:H62" si="3">(E61*F61)/G61</f>
        <v>0</v>
      </c>
      <c r="I61" s="81"/>
    </row>
    <row r="62" spans="1:9" ht="15.75">
      <c r="A62" s="50">
        <v>3</v>
      </c>
      <c r="B62" s="424" t="s">
        <v>435</v>
      </c>
      <c r="C62" s="425"/>
      <c r="D62" s="58" t="s">
        <v>434</v>
      </c>
      <c r="E62" s="73">
        <v>0</v>
      </c>
      <c r="F62" s="170">
        <v>500000</v>
      </c>
      <c r="G62" s="73">
        <v>10</v>
      </c>
      <c r="H62" s="42">
        <f t="shared" si="3"/>
        <v>0</v>
      </c>
      <c r="I62" s="81"/>
    </row>
    <row r="63" spans="1:9" ht="15.75">
      <c r="A63" s="45" t="s">
        <v>436</v>
      </c>
      <c r="B63" s="9"/>
      <c r="C63" s="38"/>
      <c r="D63" s="38"/>
      <c r="E63" s="38"/>
      <c r="F63" s="9"/>
      <c r="G63" s="9"/>
      <c r="H63" s="87">
        <f>SUM(H60:H62)</f>
        <v>42000</v>
      </c>
      <c r="I63" s="79"/>
    </row>
    <row r="64" spans="1:9">
      <c r="A64" s="59"/>
      <c r="B64" s="9"/>
      <c r="C64" s="9"/>
      <c r="D64" s="9"/>
      <c r="E64" s="38"/>
      <c r="F64" s="9"/>
      <c r="G64" s="9"/>
      <c r="H64" s="10"/>
      <c r="I64" s="79"/>
    </row>
    <row r="65" spans="1:9" ht="15.75">
      <c r="A65" s="428" t="s">
        <v>9</v>
      </c>
      <c r="B65" s="429"/>
      <c r="C65" s="60"/>
      <c r="D65" s="61"/>
      <c r="E65" s="62"/>
      <c r="F65" s="63"/>
      <c r="G65" s="64"/>
      <c r="H65" s="10"/>
      <c r="I65" s="79"/>
    </row>
    <row r="66" spans="1:9" ht="15.75">
      <c r="A66" s="40" t="s">
        <v>385</v>
      </c>
      <c r="B66" s="430" t="s">
        <v>386</v>
      </c>
      <c r="C66" s="431"/>
      <c r="D66" s="55" t="s">
        <v>86</v>
      </c>
      <c r="E66" s="55" t="s">
        <v>390</v>
      </c>
      <c r="F66" s="55" t="s">
        <v>431</v>
      </c>
      <c r="G66" s="55" t="s">
        <v>430</v>
      </c>
      <c r="H66" s="33" t="s">
        <v>393</v>
      </c>
      <c r="I66" s="79"/>
    </row>
    <row r="67" spans="1:9" ht="15.75">
      <c r="A67" s="46">
        <v>1</v>
      </c>
      <c r="B67" s="422" t="s">
        <v>437</v>
      </c>
      <c r="C67" s="423"/>
      <c r="D67" s="73">
        <v>0</v>
      </c>
      <c r="E67" s="47" t="s">
        <v>423</v>
      </c>
      <c r="F67" s="73">
        <v>10</v>
      </c>
      <c r="G67" s="170">
        <v>70000</v>
      </c>
      <c r="H67" s="49">
        <f>(D67*G67)/F67</f>
        <v>0</v>
      </c>
      <c r="I67" s="79"/>
    </row>
    <row r="68" spans="1:9" ht="15.75">
      <c r="A68" s="46">
        <v>2</v>
      </c>
      <c r="B68" s="422" t="s">
        <v>438</v>
      </c>
      <c r="C68" s="423"/>
      <c r="D68" s="73">
        <v>0</v>
      </c>
      <c r="E68" s="47" t="s">
        <v>423</v>
      </c>
      <c r="F68" s="73">
        <v>13</v>
      </c>
      <c r="G68" s="170">
        <v>45000</v>
      </c>
      <c r="H68" s="49">
        <f t="shared" ref="H68:H69" si="4">(D68*G68)/F68</f>
        <v>0</v>
      </c>
      <c r="I68" s="79"/>
    </row>
    <row r="69" spans="1:9" ht="15.75">
      <c r="A69" s="50">
        <v>3</v>
      </c>
      <c r="B69" s="424" t="s">
        <v>439</v>
      </c>
      <c r="C69" s="425"/>
      <c r="D69" s="73">
        <v>0</v>
      </c>
      <c r="E69" s="51" t="s">
        <v>423</v>
      </c>
      <c r="F69" s="73">
        <v>13</v>
      </c>
      <c r="G69" s="170">
        <v>20000</v>
      </c>
      <c r="H69" s="49">
        <f t="shared" si="4"/>
        <v>0</v>
      </c>
      <c r="I69" s="79"/>
    </row>
    <row r="70" spans="1:9" ht="15.75">
      <c r="A70" s="45" t="s">
        <v>440</v>
      </c>
      <c r="B70" s="9"/>
      <c r="C70" s="38"/>
      <c r="D70" s="54"/>
      <c r="E70" s="54"/>
      <c r="F70" s="54"/>
      <c r="G70" s="54"/>
      <c r="H70" s="39">
        <f>SUM(H67:H69)</f>
        <v>0</v>
      </c>
      <c r="I70" s="79"/>
    </row>
    <row r="71" spans="1:9">
      <c r="A71" s="59"/>
      <c r="B71" s="9"/>
      <c r="C71" s="9"/>
      <c r="D71" s="9"/>
      <c r="E71" s="65"/>
      <c r="F71" s="9"/>
      <c r="G71" s="9"/>
      <c r="H71" s="10"/>
      <c r="I71" s="79"/>
    </row>
    <row r="72" spans="1:9" ht="15.75">
      <c r="A72" s="66" t="s">
        <v>441</v>
      </c>
      <c r="B72" s="9"/>
      <c r="C72" s="9"/>
      <c r="D72" s="9"/>
      <c r="E72" s="9"/>
      <c r="F72" s="9"/>
      <c r="G72" s="9"/>
      <c r="H72" s="86">
        <f>H70+H63+H56+H39+H22</f>
        <v>1269542.2599999998</v>
      </c>
      <c r="I72" s="79"/>
    </row>
    <row r="73" spans="1:9">
      <c r="A73" s="8"/>
      <c r="B73" s="9"/>
      <c r="C73" s="9"/>
      <c r="D73" s="9"/>
      <c r="E73" s="9"/>
      <c r="F73" s="9"/>
      <c r="G73" s="9"/>
      <c r="H73" s="10"/>
      <c r="I73" s="79"/>
    </row>
    <row r="74" spans="1:9" ht="16.5" thickBot="1">
      <c r="A74" s="67" t="s">
        <v>442</v>
      </c>
      <c r="B74" s="25"/>
      <c r="C74" s="68">
        <v>0.05</v>
      </c>
      <c r="D74" s="25"/>
      <c r="E74" s="25"/>
      <c r="F74" s="25"/>
      <c r="G74" s="25"/>
      <c r="H74" s="69"/>
      <c r="I74" s="79"/>
    </row>
    <row r="75" spans="1:9" ht="16.5" thickTop="1">
      <c r="A75" s="70" t="s">
        <v>443</v>
      </c>
      <c r="B75" s="28"/>
      <c r="C75" s="71">
        <v>0.19</v>
      </c>
      <c r="D75" s="28"/>
      <c r="E75" s="28"/>
      <c r="F75" s="28"/>
      <c r="G75" s="28"/>
      <c r="H75" s="84"/>
      <c r="I75" s="79"/>
    </row>
    <row r="76" spans="1:9">
      <c r="A76" s="8"/>
      <c r="B76" s="9"/>
      <c r="C76" s="9"/>
      <c r="D76" s="9"/>
      <c r="E76" s="9"/>
      <c r="F76" s="9"/>
      <c r="G76" s="9"/>
      <c r="H76" s="10"/>
      <c r="I76" s="79"/>
    </row>
    <row r="77" spans="1:9" ht="15.75">
      <c r="A77" s="59" t="s">
        <v>444</v>
      </c>
      <c r="B77" s="9"/>
      <c r="C77" s="9"/>
      <c r="D77" s="9"/>
      <c r="E77" s="9"/>
      <c r="F77" s="9"/>
      <c r="G77" s="9"/>
      <c r="H77" s="39"/>
      <c r="I77" s="79"/>
    </row>
    <row r="78" spans="1:9" ht="15.75" thickBot="1">
      <c r="A78" s="24"/>
      <c r="B78" s="25"/>
      <c r="C78" s="25"/>
      <c r="D78" s="25"/>
      <c r="E78" s="25"/>
      <c r="F78" s="25"/>
      <c r="G78" s="25"/>
      <c r="H78" s="26"/>
      <c r="I78" s="79"/>
    </row>
    <row r="79" spans="1:9" ht="15.75" thickTop="1">
      <c r="A79" s="79"/>
      <c r="B79" s="79"/>
      <c r="C79" s="79"/>
      <c r="D79" s="79"/>
      <c r="E79" s="79"/>
      <c r="F79" s="79"/>
      <c r="G79" s="79"/>
      <c r="H79" s="79"/>
      <c r="I79" s="79"/>
    </row>
  </sheetData>
  <mergeCells count="55">
    <mergeCell ref="B12:D12"/>
    <mergeCell ref="A1:H1"/>
    <mergeCell ref="A2:H2"/>
    <mergeCell ref="B6:G6"/>
    <mergeCell ref="B10:D10"/>
    <mergeCell ref="B11:D11"/>
    <mergeCell ref="B29:C29"/>
    <mergeCell ref="B19:D19"/>
    <mergeCell ref="B20:D20"/>
    <mergeCell ref="B21:D21"/>
    <mergeCell ref="B13:D13"/>
    <mergeCell ref="B14:D14"/>
    <mergeCell ref="B15:D15"/>
    <mergeCell ref="B16:D16"/>
    <mergeCell ref="B17:D17"/>
    <mergeCell ref="B18:D18"/>
    <mergeCell ref="A24:B24"/>
    <mergeCell ref="B25:C25"/>
    <mergeCell ref="B26:C26"/>
    <mergeCell ref="B27:C27"/>
    <mergeCell ref="B28:C28"/>
    <mergeCell ref="B43:C43"/>
    <mergeCell ref="B30:C30"/>
    <mergeCell ref="B31:C31"/>
    <mergeCell ref="B32:C32"/>
    <mergeCell ref="B33:C33"/>
    <mergeCell ref="B34:C34"/>
    <mergeCell ref="B35:C35"/>
    <mergeCell ref="B36:C36"/>
    <mergeCell ref="B37:C37"/>
    <mergeCell ref="B38:C38"/>
    <mergeCell ref="A41:B41"/>
    <mergeCell ref="B42:C42"/>
    <mergeCell ref="B55:C55"/>
    <mergeCell ref="B44:C44"/>
    <mergeCell ref="B45:C45"/>
    <mergeCell ref="B46:C46"/>
    <mergeCell ref="B47:C47"/>
    <mergeCell ref="B48:C48"/>
    <mergeCell ref="B49:C49"/>
    <mergeCell ref="B50:C50"/>
    <mergeCell ref="B51:C51"/>
    <mergeCell ref="B52:C52"/>
    <mergeCell ref="B53:C53"/>
    <mergeCell ref="B54:C54"/>
    <mergeCell ref="B66:C66"/>
    <mergeCell ref="B67:C67"/>
    <mergeCell ref="B68:C68"/>
    <mergeCell ref="B69:C69"/>
    <mergeCell ref="A58:B58"/>
    <mergeCell ref="B59:C59"/>
    <mergeCell ref="B60:C60"/>
    <mergeCell ref="B61:C61"/>
    <mergeCell ref="B62:C62"/>
    <mergeCell ref="A65:B65"/>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3" id="{DEF0AA16-A251-4648-8580-6C3AD6C76931}">
            <xm:f>'1.1'!H21&gt;0</xm:f>
            <x14:dxf>
              <font>
                <b/>
                <i/>
                <color rgb="FF253E66"/>
              </font>
              <fill>
                <patternFill>
                  <bgColor rgb="FF8ED2C9"/>
                </patternFill>
              </fill>
            </x14:dxf>
          </x14:cfRule>
          <xm:sqref>B26:B28 B44:B55 B60 B67:B69 B38 B62 B30 B33:B36</xm:sqref>
        </x14:conditionalFormatting>
        <x14:conditionalFormatting xmlns:xm="http://schemas.microsoft.com/office/excel/2006/main">
          <x14:cfRule type="expression" priority="5" id="{B7BD4EF3-F8F6-4689-90E9-7D203CDD3493}">
            <xm:f>'1.1'!#REF!&gt;0</xm:f>
            <x14:dxf>
              <fill>
                <patternFill>
                  <bgColor rgb="FFFFFF99"/>
                </patternFill>
              </fill>
            </x14:dxf>
          </x14:cfRule>
          <xm:sqref>C26</xm:sqref>
        </x14:conditionalFormatting>
        <x14:conditionalFormatting xmlns:xm="http://schemas.microsoft.com/office/excel/2006/main">
          <x14:cfRule type="expression" priority="4" id="{BFCBBE08-6AAF-402C-A032-C5C1D2BAF077}">
            <xm:f>'1.1'!#REF!&gt;0</xm:f>
            <x14:dxf>
              <font>
                <b/>
                <i/>
                <color rgb="FF253E66"/>
              </font>
              <fill>
                <patternFill>
                  <bgColor rgb="FF8ED2C9"/>
                </patternFill>
              </fill>
            </x14:dxf>
          </x14:cfRule>
          <xm:sqref>C26:C28 C44:C55 C60 C67:C69 C38 C62</xm:sqref>
        </x14:conditionalFormatting>
        <x14:conditionalFormatting xmlns:xm="http://schemas.microsoft.com/office/excel/2006/main">
          <x14:cfRule type="expression" priority="2" id="{5A394203-2F8E-4166-9C4D-7FF5AC4AD7AD}">
            <xm:f>'1.1'!#REF!&gt;0</xm:f>
            <x14:dxf>
              <fill>
                <patternFill>
                  <bgColor rgb="FFFFFF99"/>
                </patternFill>
              </fill>
            </x14:dxf>
          </x14:cfRule>
          <xm:sqref>C30 C33:C36</xm:sqref>
        </x14:conditionalFormatting>
        <x14:conditionalFormatting xmlns:xm="http://schemas.microsoft.com/office/excel/2006/main">
          <x14:cfRule type="expression" priority="1" id="{647F6366-4710-4D24-9133-DC9D79B1B13E}">
            <xm:f>'1.1'!#REF!&gt;0</xm:f>
            <x14:dxf>
              <font>
                <b/>
                <i/>
                <color rgb="FF253E66"/>
              </font>
              <fill>
                <patternFill>
                  <bgColor rgb="FF8ED2C9"/>
                </patternFill>
              </fill>
            </x14:dxf>
          </x14:cfRule>
          <xm:sqref>C30 C33:C36</xm:sqref>
        </x14:conditionalFormatting>
      </x14:conditionalFormattings>
    </ext>
  </extLst>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4">
    <tabColor rgb="FF00B0F0"/>
  </sheetPr>
  <dimension ref="A1:I74"/>
  <sheetViews>
    <sheetView zoomScale="124" zoomScaleNormal="124" workbookViewId="0">
      <selection activeCell="B4" sqref="B4"/>
    </sheetView>
  </sheetViews>
  <sheetFormatPr baseColWidth="10" defaultColWidth="11.42578125" defaultRowHeight="15"/>
  <cols>
    <col min="1" max="1" width="20.5703125" customWidth="1"/>
    <col min="2" max="2" width="117.140625" customWidth="1"/>
    <col min="3" max="3" width="16.140625" customWidth="1"/>
    <col min="4" max="4" width="11.140625" bestFit="1" customWidth="1"/>
    <col min="5" max="5" width="17.28515625" bestFit="1" customWidth="1"/>
    <col min="6" max="6" width="18.42578125" customWidth="1"/>
    <col min="7" max="7" width="23.7109375" customWidth="1"/>
    <col min="8" max="8" width="22.85546875" customWidth="1"/>
    <col min="9" max="9" width="16" bestFit="1" customWidth="1"/>
  </cols>
  <sheetData>
    <row r="1" spans="1:9" ht="16.5" thickTop="1">
      <c r="A1" s="441" t="s">
        <v>510</v>
      </c>
      <c r="B1" s="442"/>
      <c r="C1" s="442"/>
      <c r="D1" s="442"/>
      <c r="E1" s="442"/>
      <c r="F1" s="442"/>
      <c r="G1" s="442"/>
      <c r="H1" s="443"/>
      <c r="I1" s="79"/>
    </row>
    <row r="2" spans="1:9" ht="15.75">
      <c r="A2" s="444" t="s">
        <v>378</v>
      </c>
      <c r="B2" s="445"/>
      <c r="C2" s="445"/>
      <c r="D2" s="445"/>
      <c r="E2" s="445"/>
      <c r="F2" s="445"/>
      <c r="G2" s="445"/>
      <c r="H2" s="446"/>
      <c r="I2" s="79"/>
    </row>
    <row r="3" spans="1:9">
      <c r="A3" s="8"/>
      <c r="B3" s="9"/>
      <c r="C3" s="9"/>
      <c r="D3" s="9"/>
      <c r="E3" s="9"/>
      <c r="F3" s="9"/>
      <c r="G3" s="9"/>
      <c r="H3" s="10"/>
      <c r="I3" s="79"/>
    </row>
    <row r="4" spans="1:9" ht="15.75">
      <c r="A4" s="11" t="s">
        <v>379</v>
      </c>
      <c r="B4" s="12" t="s">
        <v>65</v>
      </c>
      <c r="C4" s="13"/>
      <c r="D4" s="14"/>
      <c r="E4" s="15" t="s">
        <v>380</v>
      </c>
      <c r="F4" s="16">
        <f>H67</f>
        <v>99742.293333333335</v>
      </c>
      <c r="G4" s="13" t="s">
        <v>381</v>
      </c>
      <c r="H4" s="17" t="s">
        <v>382</v>
      </c>
      <c r="I4" s="79"/>
    </row>
    <row r="5" spans="1:9" ht="15.75">
      <c r="A5" s="18"/>
      <c r="B5" s="19"/>
      <c r="C5" s="13"/>
      <c r="D5" s="20"/>
      <c r="E5" s="15"/>
      <c r="F5" s="21"/>
      <c r="G5" s="13"/>
      <c r="H5" s="22"/>
      <c r="I5" s="79"/>
    </row>
    <row r="6" spans="1:9" ht="15.75">
      <c r="A6" s="18" t="s">
        <v>383</v>
      </c>
      <c r="B6" s="447" t="str">
        <f>A1</f>
        <v>SUMINISTRO DE MATERIALES PARA ESTRUCTURA 619 N1</v>
      </c>
      <c r="C6" s="447"/>
      <c r="D6" s="447"/>
      <c r="E6" s="447"/>
      <c r="F6" s="447"/>
      <c r="G6" s="448"/>
      <c r="H6" s="23" t="s">
        <v>384</v>
      </c>
      <c r="I6" s="79"/>
    </row>
    <row r="7" spans="1:9" ht="15.75" thickBot="1">
      <c r="A7" s="24"/>
      <c r="B7" s="25"/>
      <c r="C7" s="25"/>
      <c r="D7" s="25"/>
      <c r="E7" s="25"/>
      <c r="F7" s="25"/>
      <c r="G7" s="25"/>
      <c r="H7" s="26"/>
      <c r="I7" s="79"/>
    </row>
    <row r="8" spans="1:9" ht="15.75" thickTop="1">
      <c r="A8" s="27"/>
      <c r="B8" s="28"/>
      <c r="C8" s="28"/>
      <c r="D8" s="28"/>
      <c r="E8" s="28"/>
      <c r="F8" s="28"/>
      <c r="G8" s="28"/>
      <c r="H8" s="29"/>
      <c r="I8" s="79"/>
    </row>
    <row r="9" spans="1:9" ht="15.75">
      <c r="A9" s="30" t="s">
        <v>5</v>
      </c>
      <c r="B9" s="9"/>
      <c r="C9" s="9"/>
      <c r="D9" s="9"/>
      <c r="E9" s="9"/>
      <c r="F9" s="9"/>
      <c r="G9" s="9"/>
      <c r="H9" s="10"/>
      <c r="I9" s="79"/>
    </row>
    <row r="10" spans="1:9" ht="15.75">
      <c r="A10" s="31" t="s">
        <v>385</v>
      </c>
      <c r="B10" s="449" t="s">
        <v>386</v>
      </c>
      <c r="C10" s="450"/>
      <c r="D10" s="431"/>
      <c r="E10" s="32" t="s">
        <v>85</v>
      </c>
      <c r="F10" s="32" t="s">
        <v>387</v>
      </c>
      <c r="G10" s="32" t="s">
        <v>86</v>
      </c>
      <c r="H10" s="33" t="s">
        <v>388</v>
      </c>
      <c r="I10" s="80"/>
    </row>
    <row r="11" spans="1:9">
      <c r="A11" s="4">
        <v>621</v>
      </c>
      <c r="B11" s="481" t="str">
        <f>VLOOKUP(A11,'619N1'!$A$4:$C$8,2,FALSE)</f>
        <v>AISLADOR TIPO CARRETE. ALTURA 76,2 MM ANSI 53-3</v>
      </c>
      <c r="C11" s="432"/>
      <c r="D11" s="427"/>
      <c r="E11" s="4" t="s">
        <v>14</v>
      </c>
      <c r="F11" s="170">
        <f>VLOOKUP(A11,'Cotización materiales'!$C$3:$K$57,9,FALSE)</f>
        <v>4200</v>
      </c>
      <c r="G11" s="75">
        <f>VLOOKUP(A11,'619N1'!$A$4:$C$8,3,FALSE)</f>
        <v>3</v>
      </c>
      <c r="H11" s="6">
        <f>F11*G11</f>
        <v>12600</v>
      </c>
      <c r="I11" s="79"/>
    </row>
    <row r="12" spans="1:9">
      <c r="A12" s="4">
        <v>2034</v>
      </c>
      <c r="B12" s="481" t="str">
        <f>VLOOKUP(A12,'619N1'!$A$4:$C$8,2,FALSE)</f>
        <v>PERNO DE MÁQUINA DE HIERRO GALVANIZADO CON CABEZA Y TUERCA CUADRADA. DIAMETRO 16 MM. LARGO 254 MM.</v>
      </c>
      <c r="C12" s="432"/>
      <c r="D12" s="427"/>
      <c r="E12" s="4" t="s">
        <v>14</v>
      </c>
      <c r="F12" s="170">
        <f>VLOOKUP(A12,'Cotización materiales'!$C$3:$K$57,9,FALSE)</f>
        <v>5832</v>
      </c>
      <c r="G12" s="75">
        <f>VLOOKUP(A12,'619N1'!$A$4:$C$8,3,FALSE)</f>
        <v>2</v>
      </c>
      <c r="H12" s="6">
        <f t="shared" ref="H12:H16" si="0">F12*G12</f>
        <v>11664</v>
      </c>
      <c r="I12" s="79"/>
    </row>
    <row r="13" spans="1:9">
      <c r="A13" s="4">
        <v>2412</v>
      </c>
      <c r="B13" s="481" t="str">
        <f>VLOOKUP(A13,'619N1'!$A$4:$C$8,2,FALSE)</f>
        <v>ARANDELA CUADRADA PLANA DE 51*17 MM Ø= 16 MM (2"X2"X5/8")</v>
      </c>
      <c r="C13" s="432"/>
      <c r="D13" s="427"/>
      <c r="E13" s="4" t="s">
        <v>14</v>
      </c>
      <c r="F13" s="170">
        <f>VLOOKUP(A13,'Cotización materiales'!$C$3:$K$57,9,FALSE)</f>
        <v>769.17333333333329</v>
      </c>
      <c r="G13" s="75">
        <f>VLOOKUP(A13,'619N1'!$A$4:$C$8,3,FALSE)</f>
        <v>2</v>
      </c>
      <c r="H13" s="6">
        <f t="shared" si="0"/>
        <v>1538.3466666666666</v>
      </c>
      <c r="I13" s="79"/>
    </row>
    <row r="14" spans="1:9">
      <c r="A14" s="4">
        <v>2434</v>
      </c>
      <c r="B14" s="481" t="str">
        <f>VLOOKUP(A14,'619N1'!$A$4:$C$8,2,FALSE)</f>
        <v>ARANDELA DE PRESIÓN DE Ø= 26 MM PARA PERNO Ø= 16 MM (5/8")</v>
      </c>
      <c r="C14" s="432"/>
      <c r="D14" s="427"/>
      <c r="E14" s="4" t="s">
        <v>14</v>
      </c>
      <c r="F14" s="170">
        <f>VLOOKUP(A14,'Cotización materiales'!$C$3:$K$57,9,FALSE)</f>
        <v>244.97333333333336</v>
      </c>
      <c r="G14" s="75">
        <f>VLOOKUP(A14,'619N1'!$A$4:$C$8,3,FALSE)</f>
        <v>2</v>
      </c>
      <c r="H14" s="6">
        <f t="shared" si="0"/>
        <v>489.94666666666672</v>
      </c>
      <c r="I14" s="79"/>
    </row>
    <row r="15" spans="1:9">
      <c r="A15" s="4">
        <v>1803</v>
      </c>
      <c r="B15" s="481" t="str">
        <f>VLOOKUP(A15,'619N1'!$A$4:$C$8,2,FALSE)</f>
        <v>PERCHA DE HIERRO FORJADAS Y GALVANIZADAS EN CALIENTE, TRES PUESTOS</v>
      </c>
      <c r="C15" s="432"/>
      <c r="D15" s="427"/>
      <c r="E15" s="4" t="s">
        <v>14</v>
      </c>
      <c r="F15" s="170">
        <f>VLOOKUP(A15,'Cotización materiales'!$C$3:$K$57,9,FALSE)</f>
        <v>31450</v>
      </c>
      <c r="G15" s="75">
        <f>VLOOKUP(A15,'619N1'!$A$4:$C$8,3,FALSE)</f>
        <v>1</v>
      </c>
      <c r="H15" s="6">
        <f t="shared" si="0"/>
        <v>31450</v>
      </c>
      <c r="I15" s="79"/>
    </row>
    <row r="16" spans="1:9">
      <c r="A16" s="4"/>
      <c r="B16" s="158"/>
      <c r="C16" s="159"/>
      <c r="D16" s="160"/>
      <c r="E16" s="5"/>
      <c r="F16" s="5"/>
      <c r="G16" s="5"/>
      <c r="H16" s="6">
        <f t="shared" si="0"/>
        <v>0</v>
      </c>
      <c r="I16" s="79"/>
    </row>
    <row r="17" spans="1:9" ht="15.75">
      <c r="A17" s="37" t="s">
        <v>389</v>
      </c>
      <c r="B17" s="9"/>
      <c r="C17" s="38"/>
      <c r="D17" s="38"/>
      <c r="E17" s="38"/>
      <c r="F17" s="9"/>
      <c r="G17" s="9"/>
      <c r="H17" s="87">
        <f>SUM(H11:H16)</f>
        <v>57742.293333333335</v>
      </c>
      <c r="I17" s="79"/>
    </row>
    <row r="18" spans="1:9">
      <c r="A18" s="8"/>
      <c r="B18" s="9"/>
      <c r="C18" s="9"/>
      <c r="D18" s="9"/>
      <c r="E18" s="9"/>
      <c r="F18" s="9"/>
      <c r="G18" s="9"/>
      <c r="H18" s="10"/>
      <c r="I18" s="79"/>
    </row>
    <row r="19" spans="1:9" ht="15.75">
      <c r="A19" s="428" t="s">
        <v>6</v>
      </c>
      <c r="B19" s="429"/>
      <c r="C19" s="9"/>
      <c r="D19" s="9"/>
      <c r="E19" s="9"/>
      <c r="F19" s="9"/>
      <c r="G19" s="9"/>
      <c r="H19" s="10"/>
      <c r="I19" s="79"/>
    </row>
    <row r="20" spans="1:9" ht="15.75">
      <c r="A20" s="40" t="s">
        <v>385</v>
      </c>
      <c r="B20" s="430" t="s">
        <v>386</v>
      </c>
      <c r="C20" s="431"/>
      <c r="D20" s="32" t="s">
        <v>86</v>
      </c>
      <c r="E20" s="32" t="s">
        <v>390</v>
      </c>
      <c r="F20" s="32" t="s">
        <v>391</v>
      </c>
      <c r="G20" s="32" t="s">
        <v>392</v>
      </c>
      <c r="H20" s="33" t="s">
        <v>393</v>
      </c>
      <c r="I20" s="79"/>
    </row>
    <row r="21" spans="1:9" ht="15.75">
      <c r="A21" s="155"/>
      <c r="B21" s="451" t="s">
        <v>396</v>
      </c>
      <c r="C21" s="452"/>
      <c r="D21" s="73">
        <v>0</v>
      </c>
      <c r="E21" s="4" t="s">
        <v>397</v>
      </c>
      <c r="F21" s="170">
        <f>'1.1'!F21</f>
        <v>491355.26262931031</v>
      </c>
      <c r="G21" s="75">
        <v>10</v>
      </c>
      <c r="H21" s="6">
        <f>(D21*F21)/G21</f>
        <v>0</v>
      </c>
      <c r="I21" s="81"/>
    </row>
    <row r="22" spans="1:9" ht="15.75">
      <c r="A22" s="155"/>
      <c r="B22" s="451" t="s">
        <v>398</v>
      </c>
      <c r="C22" s="452"/>
      <c r="D22" s="73">
        <v>0</v>
      </c>
      <c r="E22" s="4" t="s">
        <v>397</v>
      </c>
      <c r="F22" s="170">
        <f>'1.1'!F22</f>
        <v>491355.26262931031</v>
      </c>
      <c r="G22" s="75">
        <v>10</v>
      </c>
      <c r="H22" s="6">
        <f t="shared" ref="H22:H33" si="1">(D22*F22)/G22</f>
        <v>0</v>
      </c>
      <c r="I22" s="81"/>
    </row>
    <row r="23" spans="1:9" ht="15.75">
      <c r="A23" s="155"/>
      <c r="B23" s="451" t="s">
        <v>399</v>
      </c>
      <c r="C23" s="452"/>
      <c r="D23" s="73">
        <v>0</v>
      </c>
      <c r="E23" s="4" t="s">
        <v>397</v>
      </c>
      <c r="F23" s="170">
        <f>'1.1'!F23</f>
        <v>316219.23517241376</v>
      </c>
      <c r="G23" s="75">
        <v>5</v>
      </c>
      <c r="H23" s="6">
        <f t="shared" si="1"/>
        <v>0</v>
      </c>
      <c r="I23" s="81"/>
    </row>
    <row r="24" spans="1:9">
      <c r="A24" s="155"/>
      <c r="B24" s="426" t="s">
        <v>400</v>
      </c>
      <c r="C24" s="427"/>
      <c r="D24" s="73">
        <v>0</v>
      </c>
      <c r="E24" s="4" t="s">
        <v>397</v>
      </c>
      <c r="F24" s="170">
        <f>'1.1'!F24</f>
        <v>301624.55599137931</v>
      </c>
      <c r="G24" s="75">
        <v>10</v>
      </c>
      <c r="H24" s="6">
        <f t="shared" si="1"/>
        <v>0</v>
      </c>
      <c r="I24" s="81"/>
    </row>
    <row r="25" spans="1:9" ht="15.75">
      <c r="A25" s="155"/>
      <c r="B25" s="451" t="s">
        <v>401</v>
      </c>
      <c r="C25" s="452"/>
      <c r="D25" s="73">
        <v>0</v>
      </c>
      <c r="E25" s="4" t="s">
        <v>397</v>
      </c>
      <c r="F25" s="170">
        <f>'1.1'!F25</f>
        <v>257840.51844827583</v>
      </c>
      <c r="G25" s="75">
        <v>10</v>
      </c>
      <c r="H25" s="6">
        <f t="shared" si="1"/>
        <v>0</v>
      </c>
      <c r="I25" s="81"/>
    </row>
    <row r="26" spans="1:9">
      <c r="A26" s="155"/>
      <c r="B26" s="426" t="s">
        <v>402</v>
      </c>
      <c r="C26" s="427"/>
      <c r="D26" s="73">
        <v>0</v>
      </c>
      <c r="E26" s="4" t="s">
        <v>397</v>
      </c>
      <c r="F26" s="170">
        <f>'1.1'!F26</f>
        <v>199461.84262931033</v>
      </c>
      <c r="G26" s="75">
        <v>10</v>
      </c>
      <c r="H26" s="6">
        <f t="shared" si="1"/>
        <v>0</v>
      </c>
      <c r="I26" s="81"/>
    </row>
    <row r="27" spans="1:9">
      <c r="A27" s="155"/>
      <c r="B27" s="426" t="s">
        <v>403</v>
      </c>
      <c r="C27" s="427"/>
      <c r="D27" s="73">
        <v>0</v>
      </c>
      <c r="E27" s="4" t="s">
        <v>397</v>
      </c>
      <c r="F27" s="170">
        <f>'1.1'!F27</f>
        <v>81158.643620689661</v>
      </c>
      <c r="G27" s="75">
        <v>10</v>
      </c>
      <c r="H27" s="6">
        <f t="shared" si="1"/>
        <v>0</v>
      </c>
      <c r="I27" s="81"/>
    </row>
    <row r="28" spans="1:9" ht="15.75">
      <c r="A28" s="155"/>
      <c r="B28" s="451" t="s">
        <v>404</v>
      </c>
      <c r="C28" s="452"/>
      <c r="D28" s="73">
        <v>0</v>
      </c>
      <c r="E28" s="4" t="s">
        <v>397</v>
      </c>
      <c r="F28" s="170">
        <f>'1.1'!F28</f>
        <v>184867.16344827582</v>
      </c>
      <c r="G28" s="75">
        <v>10</v>
      </c>
      <c r="H28" s="6">
        <f t="shared" si="1"/>
        <v>0</v>
      </c>
      <c r="I28" s="81"/>
    </row>
    <row r="29" spans="1:9" ht="15.75">
      <c r="A29" s="155"/>
      <c r="B29" s="451" t="s">
        <v>405</v>
      </c>
      <c r="C29" s="452"/>
      <c r="D29" s="73">
        <v>0</v>
      </c>
      <c r="E29" s="4" t="s">
        <v>397</v>
      </c>
      <c r="F29" s="170">
        <f>'1.1'!F29</f>
        <v>117645.32112068964</v>
      </c>
      <c r="G29" s="75">
        <v>13</v>
      </c>
      <c r="H29" s="6">
        <f t="shared" si="1"/>
        <v>0</v>
      </c>
      <c r="I29" s="81"/>
    </row>
    <row r="30" spans="1:9" ht="15.75">
      <c r="A30" s="155"/>
      <c r="B30" s="451" t="s">
        <v>406</v>
      </c>
      <c r="C30" s="452"/>
      <c r="D30" s="73">
        <v>0</v>
      </c>
      <c r="E30" s="4" t="s">
        <v>397</v>
      </c>
      <c r="F30" s="170">
        <f>'1.1'!F30</f>
        <v>184867.16344827582</v>
      </c>
      <c r="G30" s="75">
        <v>13</v>
      </c>
      <c r="H30" s="6">
        <f t="shared" si="1"/>
        <v>0</v>
      </c>
      <c r="I30" s="81"/>
    </row>
    <row r="31" spans="1:9" ht="15.75">
      <c r="A31" s="155"/>
      <c r="B31" s="451" t="s">
        <v>407</v>
      </c>
      <c r="C31" s="452"/>
      <c r="D31" s="73">
        <v>0</v>
      </c>
      <c r="E31" s="4" t="s">
        <v>397</v>
      </c>
      <c r="F31" s="170">
        <f>'1.1'!F31</f>
        <v>103050.68284482758</v>
      </c>
      <c r="G31" s="75">
        <v>10</v>
      </c>
      <c r="H31" s="6">
        <f t="shared" si="1"/>
        <v>0</v>
      </c>
      <c r="I31" s="81"/>
    </row>
    <row r="32" spans="1:9">
      <c r="A32" s="155"/>
      <c r="B32" s="426" t="s">
        <v>408</v>
      </c>
      <c r="C32" s="427"/>
      <c r="D32" s="73">
        <v>0</v>
      </c>
      <c r="E32" s="4" t="s">
        <v>397</v>
      </c>
      <c r="F32" s="170">
        <f>'1.1'!F32</f>
        <v>177569.84431034481</v>
      </c>
      <c r="G32" s="75">
        <v>13</v>
      </c>
      <c r="H32" s="6">
        <f t="shared" si="1"/>
        <v>0</v>
      </c>
      <c r="I32" s="81"/>
    </row>
    <row r="33" spans="1:9" ht="15.75">
      <c r="A33" s="155"/>
      <c r="B33" s="453" t="s">
        <v>409</v>
      </c>
      <c r="C33" s="454"/>
      <c r="D33" s="74">
        <v>0</v>
      </c>
      <c r="E33" s="43" t="s">
        <v>397</v>
      </c>
      <c r="F33" s="170">
        <f>'1.1'!F33</f>
        <v>117646.13922413792</v>
      </c>
      <c r="G33" s="76">
        <v>10</v>
      </c>
      <c r="H33" s="6">
        <f t="shared" si="1"/>
        <v>0</v>
      </c>
      <c r="I33" s="81"/>
    </row>
    <row r="34" spans="1:9" ht="15.75">
      <c r="A34" s="45" t="s">
        <v>410</v>
      </c>
      <c r="B34" s="9"/>
      <c r="C34" s="9"/>
      <c r="D34" s="9"/>
      <c r="E34" s="9"/>
      <c r="F34" s="9"/>
      <c r="G34" s="9"/>
      <c r="H34" s="87">
        <f>SUM(H21:H33)</f>
        <v>0</v>
      </c>
      <c r="I34" s="79"/>
    </row>
    <row r="35" spans="1:9">
      <c r="A35" s="8"/>
      <c r="B35" s="9"/>
      <c r="C35" s="9"/>
      <c r="D35" s="9"/>
      <c r="E35" s="9"/>
      <c r="F35" s="9"/>
      <c r="G35" s="9"/>
      <c r="H35" s="10"/>
      <c r="I35" s="79"/>
    </row>
    <row r="36" spans="1:9" ht="15.75">
      <c r="A36" s="428" t="s">
        <v>7</v>
      </c>
      <c r="B36" s="429"/>
      <c r="C36" s="9"/>
      <c r="D36" s="9"/>
      <c r="E36" s="9"/>
      <c r="F36" s="9"/>
      <c r="G36" s="9"/>
      <c r="H36" s="10"/>
      <c r="I36" s="79"/>
    </row>
    <row r="37" spans="1:9" ht="15.75">
      <c r="A37" s="40" t="s">
        <v>385</v>
      </c>
      <c r="B37" s="430" t="s">
        <v>386</v>
      </c>
      <c r="C37" s="431"/>
      <c r="D37" s="32" t="s">
        <v>86</v>
      </c>
      <c r="E37" s="32" t="s">
        <v>390</v>
      </c>
      <c r="F37" s="32" t="s">
        <v>411</v>
      </c>
      <c r="G37" s="32" t="s">
        <v>393</v>
      </c>
      <c r="H37" s="33" t="s">
        <v>412</v>
      </c>
      <c r="I37" s="79"/>
    </row>
    <row r="38" spans="1:9" ht="15.75">
      <c r="A38" s="46">
        <v>1</v>
      </c>
      <c r="B38" s="482" t="s">
        <v>413</v>
      </c>
      <c r="C38" s="483"/>
      <c r="D38" s="73">
        <v>0</v>
      </c>
      <c r="E38" s="47" t="s">
        <v>397</v>
      </c>
      <c r="F38" s="73">
        <v>10</v>
      </c>
      <c r="G38" s="170">
        <v>69701.16508838383</v>
      </c>
      <c r="H38" s="6">
        <f>(D38*G38)/F38</f>
        <v>0</v>
      </c>
      <c r="I38" s="81"/>
    </row>
    <row r="39" spans="1:9" ht="15.75">
      <c r="A39" s="46">
        <v>2</v>
      </c>
      <c r="B39" s="422" t="s">
        <v>414</v>
      </c>
      <c r="C39" s="423"/>
      <c r="D39" s="73">
        <v>0</v>
      </c>
      <c r="E39" s="47" t="s">
        <v>397</v>
      </c>
      <c r="F39" s="73">
        <v>1</v>
      </c>
      <c r="G39" s="170">
        <v>2500000</v>
      </c>
      <c r="H39" s="6">
        <f t="shared" ref="H39:H50" si="2">(D39*G39)/F39</f>
        <v>0</v>
      </c>
      <c r="I39" s="81"/>
    </row>
    <row r="40" spans="1:9" ht="15.75">
      <c r="A40" s="46">
        <v>3</v>
      </c>
      <c r="B40" s="422" t="s">
        <v>415</v>
      </c>
      <c r="C40" s="423"/>
      <c r="D40" s="73">
        <v>0</v>
      </c>
      <c r="E40" s="47" t="s">
        <v>397</v>
      </c>
      <c r="F40" s="73">
        <v>10</v>
      </c>
      <c r="G40" s="170">
        <v>55509.259259259248</v>
      </c>
      <c r="H40" s="6">
        <f t="shared" si="2"/>
        <v>0</v>
      </c>
      <c r="I40" s="81"/>
    </row>
    <row r="41" spans="1:9" ht="15.75">
      <c r="A41" s="46">
        <v>4</v>
      </c>
      <c r="B41" s="422" t="s">
        <v>416</v>
      </c>
      <c r="C41" s="423"/>
      <c r="D41" s="73">
        <v>0</v>
      </c>
      <c r="E41" s="47" t="s">
        <v>397</v>
      </c>
      <c r="F41" s="73">
        <v>13</v>
      </c>
      <c r="G41" s="170">
        <v>1000000</v>
      </c>
      <c r="H41" s="6">
        <f t="shared" si="2"/>
        <v>0</v>
      </c>
      <c r="I41" s="81"/>
    </row>
    <row r="42" spans="1:9" ht="15.75">
      <c r="A42" s="46">
        <v>5</v>
      </c>
      <c r="B42" s="422" t="s">
        <v>417</v>
      </c>
      <c r="C42" s="423"/>
      <c r="D42" s="73">
        <v>0</v>
      </c>
      <c r="E42" s="47" t="s">
        <v>397</v>
      </c>
      <c r="F42" s="73">
        <v>10</v>
      </c>
      <c r="G42" s="170">
        <v>120000</v>
      </c>
      <c r="H42" s="6">
        <f t="shared" si="2"/>
        <v>0</v>
      </c>
      <c r="I42" s="81"/>
    </row>
    <row r="43" spans="1:9" ht="15.75">
      <c r="A43" s="46">
        <v>6</v>
      </c>
      <c r="B43" s="422" t="s">
        <v>418</v>
      </c>
      <c r="C43" s="423"/>
      <c r="D43" s="73">
        <v>0</v>
      </c>
      <c r="E43" s="47" t="s">
        <v>419</v>
      </c>
      <c r="F43" s="73">
        <v>10</v>
      </c>
      <c r="G43" s="170">
        <v>28500</v>
      </c>
      <c r="H43" s="6">
        <f t="shared" si="2"/>
        <v>0</v>
      </c>
      <c r="I43" s="81"/>
    </row>
    <row r="44" spans="1:9" ht="15.75">
      <c r="A44" s="46">
        <v>7</v>
      </c>
      <c r="B44" s="422" t="s">
        <v>420</v>
      </c>
      <c r="C44" s="423"/>
      <c r="D44" s="73">
        <v>0</v>
      </c>
      <c r="E44" s="47" t="s">
        <v>421</v>
      </c>
      <c r="F44" s="73">
        <v>1</v>
      </c>
      <c r="G44" s="170">
        <v>464100</v>
      </c>
      <c r="H44" s="6">
        <f t="shared" si="2"/>
        <v>0</v>
      </c>
      <c r="I44" s="81"/>
    </row>
    <row r="45" spans="1:9" ht="15.75">
      <c r="A45" s="46">
        <v>8</v>
      </c>
      <c r="B45" s="422" t="s">
        <v>422</v>
      </c>
      <c r="C45" s="423"/>
      <c r="D45" s="73">
        <v>0</v>
      </c>
      <c r="E45" s="47" t="s">
        <v>423</v>
      </c>
      <c r="F45" s="73">
        <v>1</v>
      </c>
      <c r="G45" s="170">
        <v>952380.95238095231</v>
      </c>
      <c r="H45" s="6">
        <f t="shared" si="2"/>
        <v>0</v>
      </c>
      <c r="I45" s="81"/>
    </row>
    <row r="46" spans="1:9" ht="15.75">
      <c r="A46" s="46">
        <v>9</v>
      </c>
      <c r="B46" s="422" t="s">
        <v>424</v>
      </c>
      <c r="C46" s="423"/>
      <c r="D46" s="73">
        <v>0</v>
      </c>
      <c r="E46" s="47" t="s">
        <v>423</v>
      </c>
      <c r="F46" s="73">
        <v>1</v>
      </c>
      <c r="G46" s="170">
        <v>2700000</v>
      </c>
      <c r="H46" s="6">
        <f t="shared" si="2"/>
        <v>0</v>
      </c>
      <c r="I46" s="81"/>
    </row>
    <row r="47" spans="1:9" ht="15.75">
      <c r="A47" s="46">
        <v>10</v>
      </c>
      <c r="B47" s="422" t="s">
        <v>425</v>
      </c>
      <c r="C47" s="423"/>
      <c r="D47" s="73">
        <v>0</v>
      </c>
      <c r="E47" s="47" t="s">
        <v>423</v>
      </c>
      <c r="F47" s="73">
        <v>2</v>
      </c>
      <c r="G47" s="170">
        <v>3800000</v>
      </c>
      <c r="H47" s="6">
        <f t="shared" si="2"/>
        <v>0</v>
      </c>
      <c r="I47" s="81"/>
    </row>
    <row r="48" spans="1:9" ht="15.75">
      <c r="A48" s="46">
        <v>11</v>
      </c>
      <c r="B48" s="422" t="s">
        <v>426</v>
      </c>
      <c r="C48" s="423"/>
      <c r="D48" s="73">
        <v>0</v>
      </c>
      <c r="E48" s="47" t="s">
        <v>423</v>
      </c>
      <c r="F48" s="73">
        <v>10</v>
      </c>
      <c r="G48" s="170">
        <v>3200000</v>
      </c>
      <c r="H48" s="6">
        <f t="shared" si="2"/>
        <v>0</v>
      </c>
      <c r="I48" s="81"/>
    </row>
    <row r="49" spans="1:9" ht="15.75">
      <c r="A49" s="46">
        <v>12</v>
      </c>
      <c r="B49" s="422" t="s">
        <v>427</v>
      </c>
      <c r="C49" s="423"/>
      <c r="D49" s="73">
        <v>0</v>
      </c>
      <c r="E49" s="47" t="s">
        <v>423</v>
      </c>
      <c r="F49" s="73">
        <v>2</v>
      </c>
      <c r="G49" s="170">
        <v>2600000</v>
      </c>
      <c r="H49" s="6">
        <f t="shared" si="2"/>
        <v>0</v>
      </c>
      <c r="I49" s="81"/>
    </row>
    <row r="50" spans="1:9" ht="15.75">
      <c r="A50" s="50">
        <v>13</v>
      </c>
      <c r="B50" s="424" t="s">
        <v>428</v>
      </c>
      <c r="C50" s="425"/>
      <c r="D50" s="73">
        <v>0</v>
      </c>
      <c r="E50" s="51" t="s">
        <v>397</v>
      </c>
      <c r="F50" s="73">
        <v>1</v>
      </c>
      <c r="G50" s="170">
        <v>4500000</v>
      </c>
      <c r="H50" s="6">
        <f t="shared" si="2"/>
        <v>0</v>
      </c>
      <c r="I50" s="81"/>
    </row>
    <row r="51" spans="1:9" ht="15.75">
      <c r="A51" s="53" t="s">
        <v>429</v>
      </c>
      <c r="B51" s="9"/>
      <c r="C51" s="38"/>
      <c r="D51" s="38"/>
      <c r="E51" s="38"/>
      <c r="F51" s="9"/>
      <c r="G51" s="9"/>
      <c r="H51" s="88">
        <f>SUM(H38:H50)</f>
        <v>0</v>
      </c>
      <c r="I51" s="81"/>
    </row>
    <row r="52" spans="1:9">
      <c r="A52" s="8"/>
      <c r="B52" s="9"/>
      <c r="C52" s="9"/>
      <c r="D52" s="54"/>
      <c r="E52" s="54"/>
      <c r="F52" s="54"/>
      <c r="G52" s="54"/>
      <c r="H52" s="10"/>
      <c r="I52" s="79"/>
    </row>
    <row r="53" spans="1:9" ht="15.75">
      <c r="A53" s="428" t="s">
        <v>8</v>
      </c>
      <c r="B53" s="429"/>
      <c r="C53" s="9"/>
      <c r="D53" s="54"/>
      <c r="E53" s="54"/>
      <c r="F53" s="54"/>
      <c r="G53" s="54"/>
      <c r="H53" s="10"/>
      <c r="I53" s="79"/>
    </row>
    <row r="54" spans="1:9" ht="15.75">
      <c r="A54" s="40" t="s">
        <v>385</v>
      </c>
      <c r="B54" s="430" t="s">
        <v>386</v>
      </c>
      <c r="C54" s="431"/>
      <c r="D54" s="55" t="s">
        <v>390</v>
      </c>
      <c r="E54" s="55" t="s">
        <v>86</v>
      </c>
      <c r="F54" s="55" t="s">
        <v>430</v>
      </c>
      <c r="G54" s="55" t="s">
        <v>431</v>
      </c>
      <c r="H54" s="33" t="s">
        <v>393</v>
      </c>
      <c r="I54" s="79"/>
    </row>
    <row r="55" spans="1:9" ht="15.75">
      <c r="A55" s="46">
        <v>1</v>
      </c>
      <c r="B55" s="422" t="s">
        <v>432</v>
      </c>
      <c r="C55" s="423"/>
      <c r="D55" s="56" t="s">
        <v>397</v>
      </c>
      <c r="E55" s="73">
        <v>1</v>
      </c>
      <c r="F55" s="170">
        <v>210000</v>
      </c>
      <c r="G55" s="73">
        <v>5</v>
      </c>
      <c r="H55" s="42">
        <f>(E55*F55)/G55</f>
        <v>42000</v>
      </c>
      <c r="I55" s="81"/>
    </row>
    <row r="56" spans="1:9" ht="15.75">
      <c r="A56" s="46">
        <v>2</v>
      </c>
      <c r="B56" s="482" t="s">
        <v>433</v>
      </c>
      <c r="C56" s="483"/>
      <c r="D56" s="57" t="s">
        <v>434</v>
      </c>
      <c r="E56" s="73">
        <v>0</v>
      </c>
      <c r="F56" s="170">
        <v>410150.85714285716</v>
      </c>
      <c r="G56" s="73">
        <v>72</v>
      </c>
      <c r="H56" s="42">
        <f t="shared" ref="H56:H57" si="3">(E56*F56)/G56</f>
        <v>0</v>
      </c>
      <c r="I56" s="81"/>
    </row>
    <row r="57" spans="1:9" ht="15.75">
      <c r="A57" s="50">
        <v>3</v>
      </c>
      <c r="B57" s="424" t="s">
        <v>435</v>
      </c>
      <c r="C57" s="425"/>
      <c r="D57" s="58" t="s">
        <v>434</v>
      </c>
      <c r="E57" s="73">
        <v>0</v>
      </c>
      <c r="F57" s="170">
        <v>500000</v>
      </c>
      <c r="G57" s="73">
        <v>10</v>
      </c>
      <c r="H57" s="42">
        <f t="shared" si="3"/>
        <v>0</v>
      </c>
      <c r="I57" s="81"/>
    </row>
    <row r="58" spans="1:9" ht="15.75">
      <c r="A58" s="45" t="s">
        <v>436</v>
      </c>
      <c r="B58" s="9"/>
      <c r="C58" s="38"/>
      <c r="D58" s="38"/>
      <c r="E58" s="38"/>
      <c r="F58" s="9"/>
      <c r="G58" s="9"/>
      <c r="H58" s="87">
        <f>SUM(H55:H57)</f>
        <v>42000</v>
      </c>
      <c r="I58" s="79"/>
    </row>
    <row r="59" spans="1:9">
      <c r="A59" s="59"/>
      <c r="B59" s="9"/>
      <c r="C59" s="9"/>
      <c r="D59" s="9"/>
      <c r="E59" s="38"/>
      <c r="F59" s="9"/>
      <c r="G59" s="9"/>
      <c r="H59" s="10"/>
      <c r="I59" s="79"/>
    </row>
    <row r="60" spans="1:9" ht="15.75">
      <c r="A60" s="428" t="s">
        <v>9</v>
      </c>
      <c r="B60" s="429"/>
      <c r="C60" s="60"/>
      <c r="D60" s="61"/>
      <c r="E60" s="62"/>
      <c r="F60" s="63"/>
      <c r="G60" s="64"/>
      <c r="H60" s="10"/>
      <c r="I60" s="79"/>
    </row>
    <row r="61" spans="1:9" ht="15.75">
      <c r="A61" s="40" t="s">
        <v>385</v>
      </c>
      <c r="B61" s="430" t="s">
        <v>386</v>
      </c>
      <c r="C61" s="431"/>
      <c r="D61" s="55" t="s">
        <v>86</v>
      </c>
      <c r="E61" s="55" t="s">
        <v>390</v>
      </c>
      <c r="F61" s="55" t="s">
        <v>431</v>
      </c>
      <c r="G61" s="55" t="s">
        <v>430</v>
      </c>
      <c r="H61" s="33" t="s">
        <v>393</v>
      </c>
      <c r="I61" s="79"/>
    </row>
    <row r="62" spans="1:9" ht="15.75">
      <c r="A62" s="46">
        <v>1</v>
      </c>
      <c r="B62" s="422" t="s">
        <v>437</v>
      </c>
      <c r="C62" s="423"/>
      <c r="D62" s="73">
        <v>0</v>
      </c>
      <c r="E62" s="47" t="s">
        <v>423</v>
      </c>
      <c r="F62" s="73">
        <v>10</v>
      </c>
      <c r="G62" s="170">
        <v>70000</v>
      </c>
      <c r="H62" s="49">
        <f>(D62*G62)/F62</f>
        <v>0</v>
      </c>
      <c r="I62" s="79"/>
    </row>
    <row r="63" spans="1:9" ht="15.75">
      <c r="A63" s="46">
        <v>2</v>
      </c>
      <c r="B63" s="422" t="s">
        <v>438</v>
      </c>
      <c r="C63" s="423"/>
      <c r="D63" s="73">
        <v>0</v>
      </c>
      <c r="E63" s="47" t="s">
        <v>423</v>
      </c>
      <c r="F63" s="73">
        <v>13</v>
      </c>
      <c r="G63" s="170">
        <v>45000</v>
      </c>
      <c r="H63" s="49">
        <f t="shared" ref="H63:H64" si="4">(D63*G63)/F63</f>
        <v>0</v>
      </c>
      <c r="I63" s="79"/>
    </row>
    <row r="64" spans="1:9" ht="15.75">
      <c r="A64" s="50">
        <v>3</v>
      </c>
      <c r="B64" s="424" t="s">
        <v>439</v>
      </c>
      <c r="C64" s="425"/>
      <c r="D64" s="73">
        <v>0</v>
      </c>
      <c r="E64" s="51" t="s">
        <v>423</v>
      </c>
      <c r="F64" s="73">
        <v>13</v>
      </c>
      <c r="G64" s="170">
        <v>20000</v>
      </c>
      <c r="H64" s="49">
        <f t="shared" si="4"/>
        <v>0</v>
      </c>
      <c r="I64" s="79"/>
    </row>
    <row r="65" spans="1:9" ht="15.75">
      <c r="A65" s="45" t="s">
        <v>440</v>
      </c>
      <c r="B65" s="9"/>
      <c r="C65" s="38"/>
      <c r="D65" s="54"/>
      <c r="E65" s="54"/>
      <c r="F65" s="54"/>
      <c r="G65" s="54"/>
      <c r="H65" s="39">
        <f>SUM(H62:H64)</f>
        <v>0</v>
      </c>
      <c r="I65" s="79"/>
    </row>
    <row r="66" spans="1:9">
      <c r="A66" s="59"/>
      <c r="B66" s="9"/>
      <c r="C66" s="9"/>
      <c r="D66" s="9"/>
      <c r="E66" s="65"/>
      <c r="F66" s="9"/>
      <c r="G66" s="9"/>
      <c r="H66" s="10"/>
      <c r="I66" s="79"/>
    </row>
    <row r="67" spans="1:9" ht="15.75">
      <c r="A67" s="66" t="s">
        <v>441</v>
      </c>
      <c r="B67" s="9"/>
      <c r="C67" s="9"/>
      <c r="D67" s="9"/>
      <c r="E67" s="9"/>
      <c r="F67" s="9"/>
      <c r="G67" s="9"/>
      <c r="H67" s="86">
        <f>H65+H58+H51+H34+H17</f>
        <v>99742.293333333335</v>
      </c>
      <c r="I67" s="79"/>
    </row>
    <row r="68" spans="1:9">
      <c r="A68" s="8"/>
      <c r="B68" s="9"/>
      <c r="C68" s="9"/>
      <c r="D68" s="9"/>
      <c r="E68" s="9"/>
      <c r="F68" s="9"/>
      <c r="G68" s="9"/>
      <c r="H68" s="10"/>
      <c r="I68" s="79"/>
    </row>
    <row r="69" spans="1:9" ht="16.5" thickBot="1">
      <c r="A69" s="67" t="s">
        <v>442</v>
      </c>
      <c r="B69" s="25"/>
      <c r="C69" s="68">
        <v>0.05</v>
      </c>
      <c r="D69" s="25"/>
      <c r="E69" s="25"/>
      <c r="F69" s="25"/>
      <c r="G69" s="25"/>
      <c r="H69" s="69"/>
      <c r="I69" s="79"/>
    </row>
    <row r="70" spans="1:9" ht="16.5" thickTop="1">
      <c r="A70" s="70" t="s">
        <v>443</v>
      </c>
      <c r="B70" s="28"/>
      <c r="C70" s="71">
        <v>0.19</v>
      </c>
      <c r="D70" s="28"/>
      <c r="E70" s="28"/>
      <c r="F70" s="28"/>
      <c r="G70" s="28"/>
      <c r="H70" s="84"/>
      <c r="I70" s="79"/>
    </row>
    <row r="71" spans="1:9">
      <c r="A71" s="8"/>
      <c r="B71" s="9"/>
      <c r="C71" s="9"/>
      <c r="D71" s="9"/>
      <c r="E71" s="9"/>
      <c r="F71" s="9"/>
      <c r="G71" s="9"/>
      <c r="H71" s="10"/>
      <c r="I71" s="79"/>
    </row>
    <row r="72" spans="1:9" ht="15.75">
      <c r="A72" s="59" t="s">
        <v>444</v>
      </c>
      <c r="B72" s="9"/>
      <c r="C72" s="9"/>
      <c r="D72" s="9"/>
      <c r="E72" s="9"/>
      <c r="F72" s="9"/>
      <c r="G72" s="9"/>
      <c r="H72" s="39"/>
      <c r="I72" s="79"/>
    </row>
    <row r="73" spans="1:9" ht="15.75" thickBot="1">
      <c r="A73" s="24"/>
      <c r="B73" s="25"/>
      <c r="C73" s="25"/>
      <c r="D73" s="25"/>
      <c r="E73" s="25"/>
      <c r="F73" s="25"/>
      <c r="G73" s="25"/>
      <c r="H73" s="26"/>
      <c r="I73" s="79"/>
    </row>
    <row r="74" spans="1:9" ht="15.75" thickTop="1">
      <c r="A74" s="79"/>
      <c r="B74" s="79"/>
      <c r="C74" s="79"/>
      <c r="D74" s="79"/>
      <c r="E74" s="79"/>
      <c r="F74" s="79"/>
      <c r="G74" s="79"/>
      <c r="H74" s="79"/>
      <c r="I74" s="79"/>
    </row>
  </sheetData>
  <mergeCells count="49">
    <mergeCell ref="B24:C24"/>
    <mergeCell ref="B13:D13"/>
    <mergeCell ref="B14:D14"/>
    <mergeCell ref="B15:D15"/>
    <mergeCell ref="A1:H1"/>
    <mergeCell ref="A2:H2"/>
    <mergeCell ref="B6:G6"/>
    <mergeCell ref="B10:D10"/>
    <mergeCell ref="B11:D11"/>
    <mergeCell ref="B12:D12"/>
    <mergeCell ref="A19:B19"/>
    <mergeCell ref="B20:C20"/>
    <mergeCell ref="B21:C21"/>
    <mergeCell ref="B22:C22"/>
    <mergeCell ref="B23:C23"/>
    <mergeCell ref="B38:C38"/>
    <mergeCell ref="B25:C25"/>
    <mergeCell ref="B26:C26"/>
    <mergeCell ref="B27:C27"/>
    <mergeCell ref="B28:C28"/>
    <mergeCell ref="B29:C29"/>
    <mergeCell ref="B30:C30"/>
    <mergeCell ref="B31:C31"/>
    <mergeCell ref="B32:C32"/>
    <mergeCell ref="B33:C33"/>
    <mergeCell ref="A36:B36"/>
    <mergeCell ref="B37:C37"/>
    <mergeCell ref="B50:C50"/>
    <mergeCell ref="B39:C39"/>
    <mergeCell ref="B40:C40"/>
    <mergeCell ref="B41:C41"/>
    <mergeCell ref="B42:C42"/>
    <mergeCell ref="B43:C43"/>
    <mergeCell ref="B44:C44"/>
    <mergeCell ref="B45:C45"/>
    <mergeCell ref="B46:C46"/>
    <mergeCell ref="B47:C47"/>
    <mergeCell ref="B48:C48"/>
    <mergeCell ref="B49:C49"/>
    <mergeCell ref="B61:C61"/>
    <mergeCell ref="B62:C62"/>
    <mergeCell ref="B63:C63"/>
    <mergeCell ref="B64:C64"/>
    <mergeCell ref="A53:B53"/>
    <mergeCell ref="B54:C54"/>
    <mergeCell ref="B55:C55"/>
    <mergeCell ref="B56:C56"/>
    <mergeCell ref="B57:C57"/>
    <mergeCell ref="A60:B60"/>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3" id="{B66FABCE-E6F4-468B-A1D8-4607383D6B3E}">
            <xm:f>'1.1'!H21&gt;0</xm:f>
            <x14:dxf>
              <font>
                <b/>
                <i/>
                <color rgb="FF253E66"/>
              </font>
              <fill>
                <patternFill>
                  <bgColor rgb="FF8ED2C9"/>
                </patternFill>
              </fill>
            </x14:dxf>
          </x14:cfRule>
          <xm:sqref>B21:B23 B39:B50 B55 B62:B64 B33 B57 B25 B28:B31</xm:sqref>
        </x14:conditionalFormatting>
        <x14:conditionalFormatting xmlns:xm="http://schemas.microsoft.com/office/excel/2006/main">
          <x14:cfRule type="expression" priority="5" id="{DE47034B-3991-4A08-A99E-1B90116C58C6}">
            <xm:f>'1.1'!#REF!&gt;0</xm:f>
            <x14:dxf>
              <fill>
                <patternFill>
                  <bgColor rgb="FFFFFF99"/>
                </patternFill>
              </fill>
            </x14:dxf>
          </x14:cfRule>
          <xm:sqref>C21</xm:sqref>
        </x14:conditionalFormatting>
        <x14:conditionalFormatting xmlns:xm="http://schemas.microsoft.com/office/excel/2006/main">
          <x14:cfRule type="expression" priority="4" id="{3FB94123-72AA-4D29-96D9-2ABAC1AE9372}">
            <xm:f>'1.1'!#REF!&gt;0</xm:f>
            <x14:dxf>
              <font>
                <b/>
                <i/>
                <color rgb="FF253E66"/>
              </font>
              <fill>
                <patternFill>
                  <bgColor rgb="FF8ED2C9"/>
                </patternFill>
              </fill>
            </x14:dxf>
          </x14:cfRule>
          <xm:sqref>C21:C23 C39:C50 C55 C62:C64 C33 C57</xm:sqref>
        </x14:conditionalFormatting>
        <x14:conditionalFormatting xmlns:xm="http://schemas.microsoft.com/office/excel/2006/main">
          <x14:cfRule type="expression" priority="2" id="{F2F74FC5-5890-4D72-A6A8-E2D773EBBC30}">
            <xm:f>'1.1'!#REF!&gt;0</xm:f>
            <x14:dxf>
              <fill>
                <patternFill>
                  <bgColor rgb="FFFFFF99"/>
                </patternFill>
              </fill>
            </x14:dxf>
          </x14:cfRule>
          <xm:sqref>C25 C28:C31</xm:sqref>
        </x14:conditionalFormatting>
        <x14:conditionalFormatting xmlns:xm="http://schemas.microsoft.com/office/excel/2006/main">
          <x14:cfRule type="expression" priority="1" id="{790B71C5-1137-42E8-A20B-E41DEEF2A2F9}">
            <xm:f>'1.1'!#REF!&gt;0</xm:f>
            <x14:dxf>
              <font>
                <b/>
                <i/>
                <color rgb="FF253E66"/>
              </font>
              <fill>
                <patternFill>
                  <bgColor rgb="FF8ED2C9"/>
                </patternFill>
              </fill>
            </x14:dxf>
          </x14:cfRule>
          <xm:sqref>C25 C28:C31</xm:sqref>
        </x14:conditionalFormatting>
      </x14:conditionalFormattings>
    </ext>
  </extLs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5">
    <tabColor rgb="FF00B0F0"/>
  </sheetPr>
  <dimension ref="A1:I76"/>
  <sheetViews>
    <sheetView zoomScaleNormal="100" workbookViewId="0">
      <selection activeCell="G58" sqref="G58"/>
    </sheetView>
  </sheetViews>
  <sheetFormatPr baseColWidth="10" defaultColWidth="11.42578125" defaultRowHeight="15"/>
  <cols>
    <col min="1" max="1" width="20.5703125" customWidth="1"/>
    <col min="2" max="2" width="117.140625" customWidth="1"/>
    <col min="3" max="3" width="16.140625" customWidth="1"/>
    <col min="4" max="4" width="11.140625" bestFit="1" customWidth="1"/>
    <col min="5" max="5" width="17.28515625" bestFit="1" customWidth="1"/>
    <col min="6" max="6" width="18.42578125" customWidth="1"/>
    <col min="7" max="7" width="23.7109375" customWidth="1"/>
    <col min="8" max="8" width="22.85546875" customWidth="1"/>
    <col min="9" max="9" width="16" bestFit="1" customWidth="1"/>
  </cols>
  <sheetData>
    <row r="1" spans="1:9" ht="16.5" thickTop="1">
      <c r="A1" s="441" t="s">
        <v>511</v>
      </c>
      <c r="B1" s="442"/>
      <c r="C1" s="442"/>
      <c r="D1" s="442"/>
      <c r="E1" s="442"/>
      <c r="F1" s="442"/>
      <c r="G1" s="442"/>
      <c r="H1" s="443"/>
      <c r="I1" s="79"/>
    </row>
    <row r="2" spans="1:9" ht="15.75">
      <c r="A2" s="444" t="s">
        <v>378</v>
      </c>
      <c r="B2" s="445"/>
      <c r="C2" s="445"/>
      <c r="D2" s="445"/>
      <c r="E2" s="445"/>
      <c r="F2" s="445"/>
      <c r="G2" s="445"/>
      <c r="H2" s="446"/>
      <c r="I2" s="79"/>
    </row>
    <row r="3" spans="1:9">
      <c r="A3" s="8"/>
      <c r="B3" s="9"/>
      <c r="C3" s="9"/>
      <c r="D3" s="9"/>
      <c r="E3" s="9"/>
      <c r="F3" s="9"/>
      <c r="G3" s="9"/>
      <c r="H3" s="10"/>
      <c r="I3" s="79"/>
    </row>
    <row r="4" spans="1:9" ht="15.75">
      <c r="A4" s="11" t="s">
        <v>379</v>
      </c>
      <c r="B4" s="12" t="s">
        <v>66</v>
      </c>
      <c r="C4" s="13"/>
      <c r="D4" s="14"/>
      <c r="E4" s="15" t="s">
        <v>380</v>
      </c>
      <c r="F4" s="16">
        <f>H69</f>
        <v>458854.66000000003</v>
      </c>
      <c r="G4" s="13" t="s">
        <v>381</v>
      </c>
      <c r="H4" s="17" t="s">
        <v>382</v>
      </c>
      <c r="I4" s="79"/>
    </row>
    <row r="5" spans="1:9" ht="15.75">
      <c r="A5" s="18"/>
      <c r="B5" s="19"/>
      <c r="C5" s="13"/>
      <c r="D5" s="20"/>
      <c r="E5" s="15"/>
      <c r="F5" s="21"/>
      <c r="G5" s="13"/>
      <c r="H5" s="22"/>
      <c r="I5" s="79"/>
    </row>
    <row r="6" spans="1:9" ht="15.75">
      <c r="A6" s="18" t="s">
        <v>383</v>
      </c>
      <c r="B6" s="447" t="str">
        <f>A1</f>
        <v>SUMINISTRO DE MATERIALES PARA TMEPLETE TIPO CUERDA GUITARRA N3</v>
      </c>
      <c r="C6" s="447"/>
      <c r="D6" s="447"/>
      <c r="E6" s="447"/>
      <c r="F6" s="447"/>
      <c r="G6" s="448"/>
      <c r="H6" s="23" t="s">
        <v>384</v>
      </c>
      <c r="I6" s="79"/>
    </row>
    <row r="7" spans="1:9" ht="15.75" thickBot="1">
      <c r="A7" s="24"/>
      <c r="B7" s="25"/>
      <c r="C7" s="25"/>
      <c r="D7" s="25"/>
      <c r="E7" s="25"/>
      <c r="F7" s="25"/>
      <c r="G7" s="25"/>
      <c r="H7" s="26"/>
      <c r="I7" s="79"/>
    </row>
    <row r="8" spans="1:9" ht="15.75" thickTop="1">
      <c r="A8" s="27"/>
      <c r="B8" s="28"/>
      <c r="C8" s="28"/>
      <c r="D8" s="28"/>
      <c r="E8" s="28"/>
      <c r="F8" s="28"/>
      <c r="G8" s="28"/>
      <c r="H8" s="29"/>
      <c r="I8" s="79"/>
    </row>
    <row r="9" spans="1:9" ht="15.75">
      <c r="A9" s="30" t="s">
        <v>5</v>
      </c>
      <c r="B9" s="9"/>
      <c r="C9" s="9"/>
      <c r="D9" s="9"/>
      <c r="E9" s="9"/>
      <c r="F9" s="9"/>
      <c r="G9" s="9"/>
      <c r="H9" s="10"/>
      <c r="I9" s="79"/>
    </row>
    <row r="10" spans="1:9" ht="15.75">
      <c r="A10" s="31" t="s">
        <v>385</v>
      </c>
      <c r="B10" s="449" t="s">
        <v>386</v>
      </c>
      <c r="C10" s="450"/>
      <c r="D10" s="431"/>
      <c r="E10" s="32" t="s">
        <v>85</v>
      </c>
      <c r="F10" s="32" t="s">
        <v>387</v>
      </c>
      <c r="G10" s="32" t="s">
        <v>86</v>
      </c>
      <c r="H10" s="33" t="s">
        <v>388</v>
      </c>
      <c r="I10" s="80"/>
    </row>
    <row r="11" spans="1:9">
      <c r="A11" s="4">
        <v>634</v>
      </c>
      <c r="B11" s="481" t="str">
        <f>VLOOKUP(A11,'R.CG'!$A$4:$C$11,2,FALSE)</f>
        <v>AISLADOR TIPO TENSOR ANSI 54-4 DE 6 3/4" PARA 34.5 KV</v>
      </c>
      <c r="C11" s="432"/>
      <c r="D11" s="427"/>
      <c r="E11" s="4" t="s">
        <v>14</v>
      </c>
      <c r="F11" s="170">
        <f>VLOOKUP(A11,'Cotización materiales'!$C$3:$K$57,9,FALSE)</f>
        <v>5313</v>
      </c>
      <c r="G11" s="75">
        <f>VLOOKUP(A11,'R.CG'!$A$4:$C$11,3,FALSE)</f>
        <v>1</v>
      </c>
      <c r="H11" s="6">
        <f>F11*G11</f>
        <v>5313</v>
      </c>
      <c r="I11" s="79"/>
    </row>
    <row r="12" spans="1:9">
      <c r="A12" s="4">
        <v>771</v>
      </c>
      <c r="B12" s="481" t="str">
        <f>VLOOKUP(A12,'R.CG'!$A$4:$C$11,2,FALSE)</f>
        <v>GRAPA PRENSADORA. DIÁMETRO DEL CONDUCTOR 6,35MM - 9,18MM DIMENSIONES 150*15MM</v>
      </c>
      <c r="C12" s="432"/>
      <c r="D12" s="427"/>
      <c r="E12" s="4" t="s">
        <v>14</v>
      </c>
      <c r="F12" s="170">
        <f>VLOOKUP(A12,'Cotización materiales'!$C$3:$K$57,9,FALSE)</f>
        <v>35870.29</v>
      </c>
      <c r="G12" s="75">
        <f>VLOOKUP(A12,'R.CG'!$A$4:$C$11,3,FALSE)</f>
        <v>4</v>
      </c>
      <c r="H12" s="6">
        <f t="shared" ref="H12:H18" si="0">F12*G12</f>
        <v>143481.16</v>
      </c>
      <c r="I12" s="79"/>
    </row>
    <row r="13" spans="1:9">
      <c r="A13" s="4">
        <v>1101</v>
      </c>
      <c r="B13" s="481" t="str">
        <f>VLOOKUP(A13,'R.CG'!$A$4:$C$11,2,FALSE)</f>
        <v>GUARDACABODE ACERO GALVANIZADO PARA CABLE DE 15,87MM</v>
      </c>
      <c r="C13" s="432"/>
      <c r="D13" s="427"/>
      <c r="E13" s="4" t="s">
        <v>14</v>
      </c>
      <c r="F13" s="170">
        <f>VLOOKUP(A13,'Cotización materiales'!$C$3:$K$57,9,FALSE)</f>
        <v>1788</v>
      </c>
      <c r="G13" s="75">
        <f>VLOOKUP(A13,'R.CG'!$A$4:$C$11,3,FALSE)</f>
        <v>1</v>
      </c>
      <c r="H13" s="6">
        <f t="shared" si="0"/>
        <v>1788</v>
      </c>
      <c r="I13" s="79"/>
    </row>
    <row r="14" spans="1:9">
      <c r="A14" s="4">
        <v>1202</v>
      </c>
      <c r="B14" s="481" t="str">
        <f>VLOOKUP(A14,'R.CG'!$A$4:$C$11,2,FALSE)</f>
        <v>COLLARÍN SIN SALIDA EN PLATINA DE HIERRO GALVANIZADO. DIAMETRO DEL POSTE 15 - 20 CM</v>
      </c>
      <c r="C14" s="432"/>
      <c r="D14" s="427"/>
      <c r="E14" s="4" t="s">
        <v>14</v>
      </c>
      <c r="F14" s="170">
        <f>VLOOKUP(A14,'Cotización materiales'!$C$3:$K$57,9,FALSE)</f>
        <v>17272</v>
      </c>
      <c r="G14" s="75">
        <f>VLOOKUP(A14,'R.CG'!$A$4:$C$11,3,FALSE)</f>
        <v>1</v>
      </c>
      <c r="H14" s="6">
        <f t="shared" si="0"/>
        <v>17272</v>
      </c>
      <c r="I14" s="79"/>
    </row>
    <row r="15" spans="1:9">
      <c r="A15" s="4">
        <v>2601</v>
      </c>
      <c r="B15" s="481" t="str">
        <f>VLOOKUP(A15,'R.CG'!$A$4:$C$11,2,FALSE)</f>
        <v>VARILLA DE ANCLAJE CON OJO - DIÁMETRO 16MM LONGITUD 1,8M</v>
      </c>
      <c r="C15" s="432"/>
      <c r="D15" s="427"/>
      <c r="E15" s="4" t="s">
        <v>14</v>
      </c>
      <c r="F15" s="170">
        <f>VLOOKUP(A15,'Cotización materiales'!$C$3:$K$57,9,FALSE)</f>
        <v>39879</v>
      </c>
      <c r="G15" s="75">
        <f>VLOOKUP(A15,'R.CG'!$A$4:$C$11,3,FALSE)</f>
        <v>1</v>
      </c>
      <c r="H15" s="6">
        <f t="shared" si="0"/>
        <v>39879</v>
      </c>
      <c r="I15" s="79"/>
    </row>
    <row r="16" spans="1:9">
      <c r="A16" s="4">
        <v>2701</v>
      </c>
      <c r="B16" s="481" t="str">
        <f>VLOOKUP(A16,'R.CG'!$A$4:$C$11,2,FALSE)</f>
        <v>VIGUETA DE ANCLAJE FE=2500 PSI ES=1400K/CM^2</v>
      </c>
      <c r="C16" s="432"/>
      <c r="D16" s="427"/>
      <c r="E16" s="4" t="s">
        <v>14</v>
      </c>
      <c r="F16" s="170">
        <f>VLOOKUP(A16,'Cotización materiales'!$C$3:$K$57,9,FALSE)</f>
        <v>21001</v>
      </c>
      <c r="G16" s="75">
        <f>VLOOKUP(A16,'R.CG'!$A$4:$C$11,3,FALSE)</f>
        <v>1</v>
      </c>
      <c r="H16" s="6">
        <f t="shared" si="0"/>
        <v>21001</v>
      </c>
      <c r="I16" s="79"/>
    </row>
    <row r="17" spans="1:9">
      <c r="A17" s="4">
        <v>2815</v>
      </c>
      <c r="B17" s="481" t="str">
        <f>VLOOKUP(A17,'R.CG'!$A$4:$C$11,2,FALSE)</f>
        <v>CABLE DE ACERO GALVANIZADO TIPO SUPERRRESISTENTE PARA TEMPLETE DE 9,5 MM CON CARGA DE ROTURA 6980 KGF</v>
      </c>
      <c r="C17" s="432"/>
      <c r="D17" s="427"/>
      <c r="E17" s="4" t="s">
        <v>512</v>
      </c>
      <c r="F17" s="170">
        <f>VLOOKUP(A17,'Cotización materiales'!$C$3:$K$57,9,FALSE)</f>
        <v>5283.5</v>
      </c>
      <c r="G17" s="75">
        <f>VLOOKUP(A17,'R.CG'!$A$4:$C$11,3,FALSE)</f>
        <v>20</v>
      </c>
      <c r="H17" s="6">
        <f t="shared" si="0"/>
        <v>105670</v>
      </c>
      <c r="I17" s="79"/>
    </row>
    <row r="18" spans="1:9">
      <c r="A18" s="4">
        <v>3301</v>
      </c>
      <c r="B18" s="481" t="str">
        <f>VLOOKUP(A18,'R.CG'!$A$4:$C$11,2,FALSE)</f>
        <v>ACCESORIOS PARA TEMPLETE CUERDA GUITARRA</v>
      </c>
      <c r="C18" s="432"/>
      <c r="D18" s="427"/>
      <c r="E18" s="188" t="s">
        <v>14</v>
      </c>
      <c r="F18" s="170">
        <f>VLOOKUP(A18,'Cotización materiales'!$C$3:$K$57,9,FALSE)</f>
        <v>82450.5</v>
      </c>
      <c r="G18" s="75">
        <f>VLOOKUP(A18,'R.CG'!$A$4:$C$11,3,FALSE)</f>
        <v>1</v>
      </c>
      <c r="H18" s="6">
        <f t="shared" si="0"/>
        <v>82450.5</v>
      </c>
      <c r="I18" s="79"/>
    </row>
    <row r="19" spans="1:9" ht="15.75">
      <c r="A19" s="37" t="s">
        <v>389</v>
      </c>
      <c r="B19" s="9"/>
      <c r="C19" s="38"/>
      <c r="D19" s="38"/>
      <c r="E19" s="38"/>
      <c r="F19" s="9"/>
      <c r="G19" s="9"/>
      <c r="H19" s="87">
        <f>SUM(H11:H18)</f>
        <v>416854.66000000003</v>
      </c>
      <c r="I19" s="79"/>
    </row>
    <row r="20" spans="1:9">
      <c r="A20" s="8"/>
      <c r="B20" s="9"/>
      <c r="C20" s="9"/>
      <c r="D20" s="9"/>
      <c r="E20" s="9"/>
      <c r="F20" s="9"/>
      <c r="G20" s="9"/>
      <c r="H20" s="10"/>
      <c r="I20" s="79"/>
    </row>
    <row r="21" spans="1:9" ht="15.75">
      <c r="A21" s="428" t="s">
        <v>6</v>
      </c>
      <c r="B21" s="429"/>
      <c r="C21" s="9"/>
      <c r="D21" s="9"/>
      <c r="E21" s="9"/>
      <c r="F21" s="9"/>
      <c r="G21" s="9"/>
      <c r="H21" s="10"/>
      <c r="I21" s="79"/>
    </row>
    <row r="22" spans="1:9" ht="15.75">
      <c r="A22" s="40" t="s">
        <v>385</v>
      </c>
      <c r="B22" s="430" t="s">
        <v>386</v>
      </c>
      <c r="C22" s="431"/>
      <c r="D22" s="32" t="s">
        <v>86</v>
      </c>
      <c r="E22" s="32" t="s">
        <v>390</v>
      </c>
      <c r="F22" s="32" t="s">
        <v>391</v>
      </c>
      <c r="G22" s="32" t="s">
        <v>392</v>
      </c>
      <c r="H22" s="33" t="s">
        <v>393</v>
      </c>
      <c r="I22" s="79"/>
    </row>
    <row r="23" spans="1:9" ht="15.75">
      <c r="A23" s="155"/>
      <c r="B23" s="451" t="s">
        <v>396</v>
      </c>
      <c r="C23" s="452"/>
      <c r="D23" s="73">
        <v>0</v>
      </c>
      <c r="E23" s="4" t="s">
        <v>397</v>
      </c>
      <c r="F23" s="170">
        <f>'1.1'!F21</f>
        <v>491355.26262931031</v>
      </c>
      <c r="G23" s="75">
        <v>10</v>
      </c>
      <c r="H23" s="6">
        <f>(D23*F23)/G23</f>
        <v>0</v>
      </c>
      <c r="I23" s="81"/>
    </row>
    <row r="24" spans="1:9" ht="15.75">
      <c r="A24" s="155"/>
      <c r="B24" s="451" t="s">
        <v>398</v>
      </c>
      <c r="C24" s="452"/>
      <c r="D24" s="73">
        <v>0</v>
      </c>
      <c r="E24" s="4" t="s">
        <v>397</v>
      </c>
      <c r="F24" s="170">
        <f>'1.1'!F22</f>
        <v>491355.26262931031</v>
      </c>
      <c r="G24" s="75">
        <v>10</v>
      </c>
      <c r="H24" s="6">
        <f t="shared" ref="H24:H35" si="1">(D24*F24)/G24</f>
        <v>0</v>
      </c>
      <c r="I24" s="81"/>
    </row>
    <row r="25" spans="1:9" ht="15.75">
      <c r="A25" s="155"/>
      <c r="B25" s="451" t="s">
        <v>399</v>
      </c>
      <c r="C25" s="452"/>
      <c r="D25" s="73">
        <v>0</v>
      </c>
      <c r="E25" s="4" t="s">
        <v>397</v>
      </c>
      <c r="F25" s="170">
        <f>'1.1'!F23</f>
        <v>316219.23517241376</v>
      </c>
      <c r="G25" s="75">
        <v>5</v>
      </c>
      <c r="H25" s="6">
        <f t="shared" si="1"/>
        <v>0</v>
      </c>
      <c r="I25" s="81"/>
    </row>
    <row r="26" spans="1:9">
      <c r="A26" s="155"/>
      <c r="B26" s="426" t="s">
        <v>400</v>
      </c>
      <c r="C26" s="427"/>
      <c r="D26" s="73">
        <v>0</v>
      </c>
      <c r="E26" s="4" t="s">
        <v>397</v>
      </c>
      <c r="F26" s="170">
        <f>'1.1'!F24</f>
        <v>301624.55599137931</v>
      </c>
      <c r="G26" s="75">
        <v>10</v>
      </c>
      <c r="H26" s="6">
        <f t="shared" si="1"/>
        <v>0</v>
      </c>
      <c r="I26" s="81"/>
    </row>
    <row r="27" spans="1:9" ht="15.75">
      <c r="A27" s="155"/>
      <c r="B27" s="451" t="s">
        <v>401</v>
      </c>
      <c r="C27" s="452"/>
      <c r="D27" s="73">
        <v>0</v>
      </c>
      <c r="E27" s="4" t="s">
        <v>397</v>
      </c>
      <c r="F27" s="170">
        <f>'1.1'!F25</f>
        <v>257840.51844827583</v>
      </c>
      <c r="G27" s="75">
        <v>10</v>
      </c>
      <c r="H27" s="6">
        <f t="shared" si="1"/>
        <v>0</v>
      </c>
      <c r="I27" s="81"/>
    </row>
    <row r="28" spans="1:9">
      <c r="A28" s="155"/>
      <c r="B28" s="426" t="s">
        <v>402</v>
      </c>
      <c r="C28" s="427"/>
      <c r="D28" s="73">
        <v>0</v>
      </c>
      <c r="E28" s="4" t="s">
        <v>397</v>
      </c>
      <c r="F28" s="170">
        <f>'1.1'!F26</f>
        <v>199461.84262931033</v>
      </c>
      <c r="G28" s="75">
        <v>10</v>
      </c>
      <c r="H28" s="6">
        <f t="shared" si="1"/>
        <v>0</v>
      </c>
      <c r="I28" s="81"/>
    </row>
    <row r="29" spans="1:9">
      <c r="A29" s="155"/>
      <c r="B29" s="426" t="s">
        <v>403</v>
      </c>
      <c r="C29" s="427"/>
      <c r="D29" s="73">
        <v>0</v>
      </c>
      <c r="E29" s="4" t="s">
        <v>397</v>
      </c>
      <c r="F29" s="170">
        <f>'1.1'!F27</f>
        <v>81158.643620689661</v>
      </c>
      <c r="G29" s="75">
        <v>10</v>
      </c>
      <c r="H29" s="6">
        <f t="shared" si="1"/>
        <v>0</v>
      </c>
      <c r="I29" s="81"/>
    </row>
    <row r="30" spans="1:9" ht="15.75">
      <c r="A30" s="155"/>
      <c r="B30" s="451" t="s">
        <v>404</v>
      </c>
      <c r="C30" s="452"/>
      <c r="D30" s="73">
        <v>0</v>
      </c>
      <c r="E30" s="4" t="s">
        <v>397</v>
      </c>
      <c r="F30" s="170">
        <f>'1.1'!F28</f>
        <v>184867.16344827582</v>
      </c>
      <c r="G30" s="75">
        <v>10</v>
      </c>
      <c r="H30" s="6">
        <f t="shared" si="1"/>
        <v>0</v>
      </c>
      <c r="I30" s="81"/>
    </row>
    <row r="31" spans="1:9" ht="15.75">
      <c r="A31" s="155"/>
      <c r="B31" s="451" t="s">
        <v>405</v>
      </c>
      <c r="C31" s="452"/>
      <c r="D31" s="73">
        <v>0</v>
      </c>
      <c r="E31" s="4" t="s">
        <v>397</v>
      </c>
      <c r="F31" s="170">
        <f>'1.1'!F29</f>
        <v>117645.32112068964</v>
      </c>
      <c r="G31" s="75">
        <v>13</v>
      </c>
      <c r="H31" s="6">
        <f t="shared" si="1"/>
        <v>0</v>
      </c>
      <c r="I31" s="81"/>
    </row>
    <row r="32" spans="1:9" ht="15.75">
      <c r="A32" s="155"/>
      <c r="B32" s="451" t="s">
        <v>406</v>
      </c>
      <c r="C32" s="452"/>
      <c r="D32" s="73">
        <v>0</v>
      </c>
      <c r="E32" s="4" t="s">
        <v>397</v>
      </c>
      <c r="F32" s="170">
        <f>'1.1'!F30</f>
        <v>184867.16344827582</v>
      </c>
      <c r="G32" s="75">
        <v>13</v>
      </c>
      <c r="H32" s="6">
        <f t="shared" si="1"/>
        <v>0</v>
      </c>
      <c r="I32" s="81"/>
    </row>
    <row r="33" spans="1:9" ht="15.75">
      <c r="A33" s="155"/>
      <c r="B33" s="451" t="s">
        <v>407</v>
      </c>
      <c r="C33" s="452"/>
      <c r="D33" s="73">
        <v>0</v>
      </c>
      <c r="E33" s="4" t="s">
        <v>397</v>
      </c>
      <c r="F33" s="170">
        <f>'1.1'!F31</f>
        <v>103050.68284482758</v>
      </c>
      <c r="G33" s="75">
        <v>10</v>
      </c>
      <c r="H33" s="6">
        <f t="shared" si="1"/>
        <v>0</v>
      </c>
      <c r="I33" s="81"/>
    </row>
    <row r="34" spans="1:9">
      <c r="A34" s="155"/>
      <c r="B34" s="426" t="s">
        <v>408</v>
      </c>
      <c r="C34" s="427"/>
      <c r="D34" s="73">
        <v>0</v>
      </c>
      <c r="E34" s="4" t="s">
        <v>397</v>
      </c>
      <c r="F34" s="170">
        <f>'1.1'!F32</f>
        <v>177569.84431034481</v>
      </c>
      <c r="G34" s="75">
        <v>13</v>
      </c>
      <c r="H34" s="6">
        <f t="shared" si="1"/>
        <v>0</v>
      </c>
      <c r="I34" s="81"/>
    </row>
    <row r="35" spans="1:9" ht="15.75">
      <c r="A35" s="155"/>
      <c r="B35" s="453" t="s">
        <v>409</v>
      </c>
      <c r="C35" s="454"/>
      <c r="D35" s="74">
        <v>0</v>
      </c>
      <c r="E35" s="43" t="s">
        <v>397</v>
      </c>
      <c r="F35" s="170">
        <f>'1.1'!F33</f>
        <v>117646.13922413792</v>
      </c>
      <c r="G35" s="76">
        <v>10</v>
      </c>
      <c r="H35" s="6">
        <f t="shared" si="1"/>
        <v>0</v>
      </c>
      <c r="I35" s="81"/>
    </row>
    <row r="36" spans="1:9" ht="15.75">
      <c r="A36" s="45" t="s">
        <v>410</v>
      </c>
      <c r="B36" s="9"/>
      <c r="C36" s="9"/>
      <c r="D36" s="9"/>
      <c r="E36" s="9"/>
      <c r="F36" s="9"/>
      <c r="G36" s="9"/>
      <c r="H36" s="87">
        <f>SUM(H23:H35)</f>
        <v>0</v>
      </c>
      <c r="I36" s="79"/>
    </row>
    <row r="37" spans="1:9">
      <c r="A37" s="8"/>
      <c r="B37" s="9"/>
      <c r="C37" s="9"/>
      <c r="D37" s="9"/>
      <c r="E37" s="9"/>
      <c r="F37" s="9"/>
      <c r="G37" s="9"/>
      <c r="H37" s="10"/>
      <c r="I37" s="79"/>
    </row>
    <row r="38" spans="1:9" ht="15.75">
      <c r="A38" s="428" t="s">
        <v>7</v>
      </c>
      <c r="B38" s="429"/>
      <c r="C38" s="9"/>
      <c r="D38" s="9"/>
      <c r="E38" s="9"/>
      <c r="F38" s="9"/>
      <c r="G38" s="9"/>
      <c r="H38" s="10"/>
      <c r="I38" s="79"/>
    </row>
    <row r="39" spans="1:9" ht="15.75">
      <c r="A39" s="40" t="s">
        <v>385</v>
      </c>
      <c r="B39" s="430" t="s">
        <v>386</v>
      </c>
      <c r="C39" s="431"/>
      <c r="D39" s="32" t="s">
        <v>86</v>
      </c>
      <c r="E39" s="32" t="s">
        <v>390</v>
      </c>
      <c r="F39" s="32" t="s">
        <v>411</v>
      </c>
      <c r="G39" s="32" t="s">
        <v>393</v>
      </c>
      <c r="H39" s="33" t="s">
        <v>412</v>
      </c>
      <c r="I39" s="79"/>
    </row>
    <row r="40" spans="1:9" ht="15.75">
      <c r="A40" s="46">
        <v>1</v>
      </c>
      <c r="B40" s="482" t="s">
        <v>413</v>
      </c>
      <c r="C40" s="483"/>
      <c r="D40" s="73">
        <v>0</v>
      </c>
      <c r="E40" s="47" t="s">
        <v>397</v>
      </c>
      <c r="F40" s="73">
        <v>10</v>
      </c>
      <c r="G40" s="170">
        <v>69701.16508838383</v>
      </c>
      <c r="H40" s="6">
        <f>(D40*G40)/F40</f>
        <v>0</v>
      </c>
      <c r="I40" s="81"/>
    </row>
    <row r="41" spans="1:9" ht="15.75">
      <c r="A41" s="46">
        <v>2</v>
      </c>
      <c r="B41" s="422" t="s">
        <v>414</v>
      </c>
      <c r="C41" s="423"/>
      <c r="D41" s="73">
        <v>0</v>
      </c>
      <c r="E41" s="47" t="s">
        <v>397</v>
      </c>
      <c r="F41" s="73">
        <v>1</v>
      </c>
      <c r="G41" s="170">
        <v>2500000</v>
      </c>
      <c r="H41" s="6">
        <f t="shared" ref="H41:H52" si="2">(D41*G41)/F41</f>
        <v>0</v>
      </c>
      <c r="I41" s="81"/>
    </row>
    <row r="42" spans="1:9" ht="15.75">
      <c r="A42" s="46">
        <v>3</v>
      </c>
      <c r="B42" s="422" t="s">
        <v>415</v>
      </c>
      <c r="C42" s="423"/>
      <c r="D42" s="73">
        <v>0</v>
      </c>
      <c r="E42" s="47" t="s">
        <v>397</v>
      </c>
      <c r="F42" s="73">
        <v>10</v>
      </c>
      <c r="G42" s="170">
        <v>55509.259259259248</v>
      </c>
      <c r="H42" s="6">
        <f t="shared" si="2"/>
        <v>0</v>
      </c>
      <c r="I42" s="81"/>
    </row>
    <row r="43" spans="1:9" ht="15.75">
      <c r="A43" s="46">
        <v>4</v>
      </c>
      <c r="B43" s="422" t="s">
        <v>416</v>
      </c>
      <c r="C43" s="423"/>
      <c r="D43" s="73">
        <v>0</v>
      </c>
      <c r="E43" s="47" t="s">
        <v>397</v>
      </c>
      <c r="F43" s="73">
        <v>13</v>
      </c>
      <c r="G43" s="170">
        <v>1000000</v>
      </c>
      <c r="H43" s="6">
        <f t="shared" si="2"/>
        <v>0</v>
      </c>
      <c r="I43" s="81"/>
    </row>
    <row r="44" spans="1:9" ht="15.75">
      <c r="A44" s="46">
        <v>5</v>
      </c>
      <c r="B44" s="422" t="s">
        <v>417</v>
      </c>
      <c r="C44" s="423"/>
      <c r="D44" s="73">
        <v>0</v>
      </c>
      <c r="E44" s="47" t="s">
        <v>397</v>
      </c>
      <c r="F44" s="73">
        <v>10</v>
      </c>
      <c r="G44" s="170">
        <v>120000</v>
      </c>
      <c r="H44" s="6">
        <f t="shared" si="2"/>
        <v>0</v>
      </c>
      <c r="I44" s="81"/>
    </row>
    <row r="45" spans="1:9" ht="15.75">
      <c r="A45" s="46">
        <v>6</v>
      </c>
      <c r="B45" s="422" t="s">
        <v>418</v>
      </c>
      <c r="C45" s="423"/>
      <c r="D45" s="73">
        <v>0</v>
      </c>
      <c r="E45" s="47" t="s">
        <v>419</v>
      </c>
      <c r="F45" s="73">
        <v>10</v>
      </c>
      <c r="G45" s="170">
        <v>28500</v>
      </c>
      <c r="H45" s="6">
        <f t="shared" si="2"/>
        <v>0</v>
      </c>
      <c r="I45" s="81"/>
    </row>
    <row r="46" spans="1:9" ht="15.75">
      <c r="A46" s="46">
        <v>7</v>
      </c>
      <c r="B46" s="422" t="s">
        <v>420</v>
      </c>
      <c r="C46" s="423"/>
      <c r="D46" s="73">
        <v>0</v>
      </c>
      <c r="E46" s="47" t="s">
        <v>421</v>
      </c>
      <c r="F46" s="73">
        <v>1</v>
      </c>
      <c r="G46" s="170">
        <v>464100</v>
      </c>
      <c r="H46" s="6">
        <f t="shared" si="2"/>
        <v>0</v>
      </c>
      <c r="I46" s="81"/>
    </row>
    <row r="47" spans="1:9" ht="15.75">
      <c r="A47" s="46">
        <v>8</v>
      </c>
      <c r="B47" s="422" t="s">
        <v>422</v>
      </c>
      <c r="C47" s="423"/>
      <c r="D47" s="73">
        <v>0</v>
      </c>
      <c r="E47" s="47" t="s">
        <v>423</v>
      </c>
      <c r="F47" s="73">
        <v>1</v>
      </c>
      <c r="G47" s="170">
        <v>952380.95238095231</v>
      </c>
      <c r="H47" s="6">
        <f t="shared" si="2"/>
        <v>0</v>
      </c>
      <c r="I47" s="81"/>
    </row>
    <row r="48" spans="1:9" ht="15.75">
      <c r="A48" s="46">
        <v>9</v>
      </c>
      <c r="B48" s="422" t="s">
        <v>424</v>
      </c>
      <c r="C48" s="423"/>
      <c r="D48" s="73">
        <v>0</v>
      </c>
      <c r="E48" s="47" t="s">
        <v>423</v>
      </c>
      <c r="F48" s="73">
        <v>1</v>
      </c>
      <c r="G48" s="170">
        <v>2700000</v>
      </c>
      <c r="H48" s="6">
        <f t="shared" si="2"/>
        <v>0</v>
      </c>
      <c r="I48" s="81"/>
    </row>
    <row r="49" spans="1:9" ht="15.75">
      <c r="A49" s="46">
        <v>10</v>
      </c>
      <c r="B49" s="422" t="s">
        <v>425</v>
      </c>
      <c r="C49" s="423"/>
      <c r="D49" s="73">
        <v>0</v>
      </c>
      <c r="E49" s="47" t="s">
        <v>423</v>
      </c>
      <c r="F49" s="73">
        <v>2</v>
      </c>
      <c r="G49" s="170">
        <v>3800000</v>
      </c>
      <c r="H49" s="6">
        <f t="shared" si="2"/>
        <v>0</v>
      </c>
      <c r="I49" s="81"/>
    </row>
    <row r="50" spans="1:9" ht="15.75">
      <c r="A50" s="46">
        <v>11</v>
      </c>
      <c r="B50" s="422" t="s">
        <v>426</v>
      </c>
      <c r="C50" s="423"/>
      <c r="D50" s="73">
        <v>0</v>
      </c>
      <c r="E50" s="47" t="s">
        <v>423</v>
      </c>
      <c r="F50" s="73">
        <v>10</v>
      </c>
      <c r="G50" s="170">
        <v>3200000</v>
      </c>
      <c r="H50" s="6">
        <f t="shared" si="2"/>
        <v>0</v>
      </c>
      <c r="I50" s="81"/>
    </row>
    <row r="51" spans="1:9" ht="15.75">
      <c r="A51" s="46">
        <v>12</v>
      </c>
      <c r="B51" s="422" t="s">
        <v>427</v>
      </c>
      <c r="C51" s="423"/>
      <c r="D51" s="73">
        <v>0</v>
      </c>
      <c r="E51" s="47" t="s">
        <v>423</v>
      </c>
      <c r="F51" s="73">
        <v>2</v>
      </c>
      <c r="G51" s="170">
        <v>2600000</v>
      </c>
      <c r="H51" s="6">
        <f t="shared" si="2"/>
        <v>0</v>
      </c>
      <c r="I51" s="81"/>
    </row>
    <row r="52" spans="1:9" ht="15.75">
      <c r="A52" s="50">
        <v>13</v>
      </c>
      <c r="B52" s="424" t="s">
        <v>428</v>
      </c>
      <c r="C52" s="425"/>
      <c r="D52" s="73">
        <v>0</v>
      </c>
      <c r="E52" s="51" t="s">
        <v>397</v>
      </c>
      <c r="F52" s="73">
        <v>1</v>
      </c>
      <c r="G52" s="170">
        <v>4500000</v>
      </c>
      <c r="H52" s="6">
        <f t="shared" si="2"/>
        <v>0</v>
      </c>
      <c r="I52" s="81"/>
    </row>
    <row r="53" spans="1:9" ht="15.75">
      <c r="A53" s="53" t="s">
        <v>429</v>
      </c>
      <c r="B53" s="9"/>
      <c r="C53" s="38"/>
      <c r="D53" s="38"/>
      <c r="E53" s="38"/>
      <c r="F53" s="9"/>
      <c r="G53" s="9"/>
      <c r="H53" s="88">
        <f>SUM(H40:H52)</f>
        <v>0</v>
      </c>
      <c r="I53" s="81"/>
    </row>
    <row r="54" spans="1:9">
      <c r="A54" s="8"/>
      <c r="B54" s="9"/>
      <c r="C54" s="9"/>
      <c r="D54" s="54"/>
      <c r="E54" s="54"/>
      <c r="F54" s="54"/>
      <c r="G54" s="54"/>
      <c r="H54" s="10"/>
      <c r="I54" s="79"/>
    </row>
    <row r="55" spans="1:9" ht="15.75">
      <c r="A55" s="428" t="s">
        <v>8</v>
      </c>
      <c r="B55" s="429"/>
      <c r="C55" s="9"/>
      <c r="D55" s="54"/>
      <c r="E55" s="54"/>
      <c r="F55" s="54"/>
      <c r="G55" s="54"/>
      <c r="H55" s="10"/>
      <c r="I55" s="79"/>
    </row>
    <row r="56" spans="1:9" ht="15.75">
      <c r="A56" s="40" t="s">
        <v>385</v>
      </c>
      <c r="B56" s="430" t="s">
        <v>386</v>
      </c>
      <c r="C56" s="431"/>
      <c r="D56" s="55" t="s">
        <v>390</v>
      </c>
      <c r="E56" s="55" t="s">
        <v>86</v>
      </c>
      <c r="F56" s="55" t="s">
        <v>430</v>
      </c>
      <c r="G56" s="55" t="s">
        <v>431</v>
      </c>
      <c r="H56" s="33" t="s">
        <v>393</v>
      </c>
      <c r="I56" s="79"/>
    </row>
    <row r="57" spans="1:9" ht="15.75">
      <c r="A57" s="46">
        <v>1</v>
      </c>
      <c r="B57" s="422" t="s">
        <v>432</v>
      </c>
      <c r="C57" s="423"/>
      <c r="D57" s="56" t="s">
        <v>397</v>
      </c>
      <c r="E57" s="73">
        <v>1</v>
      </c>
      <c r="F57" s="170">
        <v>210000</v>
      </c>
      <c r="G57" s="73">
        <v>5</v>
      </c>
      <c r="H57" s="42">
        <f>(E57*F57)/G57</f>
        <v>42000</v>
      </c>
      <c r="I57" s="81"/>
    </row>
    <row r="58" spans="1:9" ht="15.75">
      <c r="A58" s="46">
        <v>2</v>
      </c>
      <c r="B58" s="482" t="s">
        <v>433</v>
      </c>
      <c r="C58" s="483"/>
      <c r="D58" s="57" t="s">
        <v>434</v>
      </c>
      <c r="E58" s="73">
        <v>0</v>
      </c>
      <c r="F58" s="170">
        <v>410150.85714285716</v>
      </c>
      <c r="G58" s="73">
        <v>72</v>
      </c>
      <c r="H58" s="42">
        <f t="shared" ref="H58:H59" si="3">(E58*F58)/G58</f>
        <v>0</v>
      </c>
      <c r="I58" s="81"/>
    </row>
    <row r="59" spans="1:9" ht="15.75">
      <c r="A59" s="50">
        <v>3</v>
      </c>
      <c r="B59" s="424" t="s">
        <v>435</v>
      </c>
      <c r="C59" s="425"/>
      <c r="D59" s="58" t="s">
        <v>434</v>
      </c>
      <c r="E59" s="73">
        <v>0</v>
      </c>
      <c r="F59" s="170">
        <v>500000</v>
      </c>
      <c r="G59" s="73">
        <v>10</v>
      </c>
      <c r="H59" s="42">
        <f t="shared" si="3"/>
        <v>0</v>
      </c>
      <c r="I59" s="81"/>
    </row>
    <row r="60" spans="1:9" ht="15.75">
      <c r="A60" s="45" t="s">
        <v>436</v>
      </c>
      <c r="B60" s="9"/>
      <c r="C60" s="38"/>
      <c r="D60" s="38"/>
      <c r="E60" s="38"/>
      <c r="F60" s="9"/>
      <c r="G60" s="9"/>
      <c r="H60" s="87">
        <f>SUM(H57:H59)</f>
        <v>42000</v>
      </c>
      <c r="I60" s="79"/>
    </row>
    <row r="61" spans="1:9">
      <c r="A61" s="59"/>
      <c r="B61" s="9"/>
      <c r="C61" s="9"/>
      <c r="D61" s="9"/>
      <c r="E61" s="38"/>
      <c r="F61" s="9"/>
      <c r="G61" s="9"/>
      <c r="H61" s="10"/>
      <c r="I61" s="79"/>
    </row>
    <row r="62" spans="1:9" ht="15.75">
      <c r="A62" s="428" t="s">
        <v>9</v>
      </c>
      <c r="B62" s="429"/>
      <c r="C62" s="60"/>
      <c r="D62" s="61"/>
      <c r="E62" s="62"/>
      <c r="F62" s="63"/>
      <c r="G62" s="64"/>
      <c r="H62" s="10"/>
      <c r="I62" s="79"/>
    </row>
    <row r="63" spans="1:9" ht="15.75">
      <c r="A63" s="40" t="s">
        <v>385</v>
      </c>
      <c r="B63" s="430" t="s">
        <v>386</v>
      </c>
      <c r="C63" s="431"/>
      <c r="D63" s="55" t="s">
        <v>86</v>
      </c>
      <c r="E63" s="55" t="s">
        <v>390</v>
      </c>
      <c r="F63" s="55" t="s">
        <v>431</v>
      </c>
      <c r="G63" s="55" t="s">
        <v>430</v>
      </c>
      <c r="H63" s="33" t="s">
        <v>393</v>
      </c>
      <c r="I63" s="79"/>
    </row>
    <row r="64" spans="1:9" ht="15.75">
      <c r="A64" s="46">
        <v>1</v>
      </c>
      <c r="B64" s="422" t="s">
        <v>437</v>
      </c>
      <c r="C64" s="423"/>
      <c r="D64" s="73">
        <v>0</v>
      </c>
      <c r="E64" s="47" t="s">
        <v>423</v>
      </c>
      <c r="F64" s="73">
        <v>10</v>
      </c>
      <c r="G64" s="170">
        <v>70000</v>
      </c>
      <c r="H64" s="49">
        <f>(D64*G64)/F64</f>
        <v>0</v>
      </c>
      <c r="I64" s="79"/>
    </row>
    <row r="65" spans="1:9" ht="15.75">
      <c r="A65" s="46">
        <v>2</v>
      </c>
      <c r="B65" s="422" t="s">
        <v>438</v>
      </c>
      <c r="C65" s="423"/>
      <c r="D65" s="73">
        <v>0</v>
      </c>
      <c r="E65" s="47" t="s">
        <v>423</v>
      </c>
      <c r="F65" s="73">
        <v>13</v>
      </c>
      <c r="G65" s="170">
        <v>45000</v>
      </c>
      <c r="H65" s="49">
        <f t="shared" ref="H65:H66" si="4">(D65*G65)/F65</f>
        <v>0</v>
      </c>
      <c r="I65" s="79"/>
    </row>
    <row r="66" spans="1:9" ht="15.75">
      <c r="A66" s="50">
        <v>3</v>
      </c>
      <c r="B66" s="424" t="s">
        <v>439</v>
      </c>
      <c r="C66" s="425"/>
      <c r="D66" s="73">
        <v>0</v>
      </c>
      <c r="E66" s="51" t="s">
        <v>423</v>
      </c>
      <c r="F66" s="73">
        <v>13</v>
      </c>
      <c r="G66" s="170">
        <v>20000</v>
      </c>
      <c r="H66" s="49">
        <f t="shared" si="4"/>
        <v>0</v>
      </c>
      <c r="I66" s="79"/>
    </row>
    <row r="67" spans="1:9" ht="15.75">
      <c r="A67" s="45" t="s">
        <v>440</v>
      </c>
      <c r="B67" s="9"/>
      <c r="C67" s="38"/>
      <c r="D67" s="54"/>
      <c r="E67" s="54"/>
      <c r="F67" s="54"/>
      <c r="G67" s="54"/>
      <c r="H67" s="39">
        <f>SUM(H64:H66)</f>
        <v>0</v>
      </c>
      <c r="I67" s="79"/>
    </row>
    <row r="68" spans="1:9">
      <c r="A68" s="59"/>
      <c r="B68" s="9"/>
      <c r="C68" s="9"/>
      <c r="D68" s="9"/>
      <c r="E68" s="65"/>
      <c r="F68" s="9"/>
      <c r="G68" s="9"/>
      <c r="H68" s="10"/>
      <c r="I68" s="79"/>
    </row>
    <row r="69" spans="1:9" ht="15.75">
      <c r="A69" s="66" t="s">
        <v>441</v>
      </c>
      <c r="B69" s="9"/>
      <c r="C69" s="9"/>
      <c r="D69" s="9"/>
      <c r="E69" s="9"/>
      <c r="F69" s="9"/>
      <c r="G69" s="9"/>
      <c r="H69" s="86">
        <f>H67+H60+H53+H36+H19</f>
        <v>458854.66000000003</v>
      </c>
      <c r="I69" s="79"/>
    </row>
    <row r="70" spans="1:9">
      <c r="A70" s="8"/>
      <c r="B70" s="9"/>
      <c r="C70" s="9"/>
      <c r="D70" s="9"/>
      <c r="E70" s="9"/>
      <c r="F70" s="9"/>
      <c r="G70" s="9"/>
      <c r="H70" s="10"/>
      <c r="I70" s="79"/>
    </row>
    <row r="71" spans="1:9" ht="16.5" thickBot="1">
      <c r="A71" s="67" t="s">
        <v>442</v>
      </c>
      <c r="B71" s="25"/>
      <c r="C71" s="68">
        <v>0.05</v>
      </c>
      <c r="D71" s="25"/>
      <c r="E71" s="25"/>
      <c r="F71" s="25"/>
      <c r="G71" s="25"/>
      <c r="H71" s="69"/>
      <c r="I71" s="79"/>
    </row>
    <row r="72" spans="1:9" ht="16.5" thickTop="1">
      <c r="A72" s="70" t="s">
        <v>443</v>
      </c>
      <c r="B72" s="28"/>
      <c r="C72" s="71">
        <v>0.19</v>
      </c>
      <c r="D72" s="28"/>
      <c r="E72" s="28"/>
      <c r="F72" s="28"/>
      <c r="G72" s="28"/>
      <c r="H72" s="84"/>
      <c r="I72" s="79"/>
    </row>
    <row r="73" spans="1:9">
      <c r="A73" s="8"/>
      <c r="B73" s="9"/>
      <c r="C73" s="9"/>
      <c r="D73" s="9"/>
      <c r="E73" s="9"/>
      <c r="F73" s="9"/>
      <c r="G73" s="9"/>
      <c r="H73" s="10"/>
      <c r="I73" s="79"/>
    </row>
    <row r="74" spans="1:9" ht="15.75">
      <c r="A74" s="59" t="s">
        <v>444</v>
      </c>
      <c r="B74" s="9"/>
      <c r="C74" s="9"/>
      <c r="D74" s="9"/>
      <c r="E74" s="9"/>
      <c r="F74" s="9"/>
      <c r="G74" s="9"/>
      <c r="H74" s="39"/>
      <c r="I74" s="79"/>
    </row>
    <row r="75" spans="1:9" ht="15.75" thickBot="1">
      <c r="A75" s="24"/>
      <c r="B75" s="25"/>
      <c r="C75" s="25"/>
      <c r="D75" s="25"/>
      <c r="E75" s="25"/>
      <c r="F75" s="25"/>
      <c r="G75" s="25"/>
      <c r="H75" s="26"/>
      <c r="I75" s="79"/>
    </row>
    <row r="76" spans="1:9" ht="15.75" thickTop="1">
      <c r="A76" s="79"/>
      <c r="B76" s="79"/>
      <c r="C76" s="79"/>
      <c r="D76" s="79"/>
      <c r="E76" s="79"/>
      <c r="F76" s="79"/>
      <c r="G76" s="79"/>
      <c r="H76" s="79"/>
      <c r="I76" s="79"/>
    </row>
  </sheetData>
  <mergeCells count="52">
    <mergeCell ref="B12:D12"/>
    <mergeCell ref="A1:H1"/>
    <mergeCell ref="A2:H2"/>
    <mergeCell ref="B6:G6"/>
    <mergeCell ref="B10:D10"/>
    <mergeCell ref="B11:D11"/>
    <mergeCell ref="B26:C26"/>
    <mergeCell ref="B13:D13"/>
    <mergeCell ref="B14:D14"/>
    <mergeCell ref="B15:D15"/>
    <mergeCell ref="B16:D16"/>
    <mergeCell ref="B17:D17"/>
    <mergeCell ref="A21:B21"/>
    <mergeCell ref="B22:C22"/>
    <mergeCell ref="B23:C23"/>
    <mergeCell ref="B24:C24"/>
    <mergeCell ref="B25:C25"/>
    <mergeCell ref="B40:C40"/>
    <mergeCell ref="B27:C27"/>
    <mergeCell ref="B28:C28"/>
    <mergeCell ref="B29:C29"/>
    <mergeCell ref="B30:C30"/>
    <mergeCell ref="B31:C31"/>
    <mergeCell ref="B32:C32"/>
    <mergeCell ref="B33:C33"/>
    <mergeCell ref="B34:C34"/>
    <mergeCell ref="B35:C35"/>
    <mergeCell ref="A38:B38"/>
    <mergeCell ref="B39:C39"/>
    <mergeCell ref="B52:C52"/>
    <mergeCell ref="B41:C41"/>
    <mergeCell ref="B42:C42"/>
    <mergeCell ref="B43:C43"/>
    <mergeCell ref="B44:C44"/>
    <mergeCell ref="B45:C45"/>
    <mergeCell ref="B46:C46"/>
    <mergeCell ref="B63:C63"/>
    <mergeCell ref="B64:C64"/>
    <mergeCell ref="B65:C65"/>
    <mergeCell ref="B66:C66"/>
    <mergeCell ref="B18:D18"/>
    <mergeCell ref="A55:B55"/>
    <mergeCell ref="B56:C56"/>
    <mergeCell ref="B57:C57"/>
    <mergeCell ref="B58:C58"/>
    <mergeCell ref="B59:C59"/>
    <mergeCell ref="A62:B62"/>
    <mergeCell ref="B47:C47"/>
    <mergeCell ref="B48:C48"/>
    <mergeCell ref="B49:C49"/>
    <mergeCell ref="B50:C50"/>
    <mergeCell ref="B51:C51"/>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3" id="{E572DC82-6389-4E6B-B6CD-2FC142DC632A}">
            <xm:f>'1.1'!H21&gt;0</xm:f>
            <x14:dxf>
              <font>
                <b/>
                <i/>
                <color rgb="FF253E66"/>
              </font>
              <fill>
                <patternFill>
                  <bgColor rgb="FF8ED2C9"/>
                </patternFill>
              </fill>
            </x14:dxf>
          </x14:cfRule>
          <xm:sqref>B23:B25 B41:B52 B57 B64:B66 B35 B59 B27 B30:B33</xm:sqref>
        </x14:conditionalFormatting>
        <x14:conditionalFormatting xmlns:xm="http://schemas.microsoft.com/office/excel/2006/main">
          <x14:cfRule type="expression" priority="5" id="{4B8996BC-1780-4CF5-BA1C-C88566BFB27E}">
            <xm:f>'1.1'!#REF!&gt;0</xm:f>
            <x14:dxf>
              <fill>
                <patternFill>
                  <bgColor rgb="FFFFFF99"/>
                </patternFill>
              </fill>
            </x14:dxf>
          </x14:cfRule>
          <xm:sqref>C23</xm:sqref>
        </x14:conditionalFormatting>
        <x14:conditionalFormatting xmlns:xm="http://schemas.microsoft.com/office/excel/2006/main">
          <x14:cfRule type="expression" priority="4" id="{A9FDCC51-9121-4F56-86BE-C77D165E85D9}">
            <xm:f>'1.1'!#REF!&gt;0</xm:f>
            <x14:dxf>
              <font>
                <b/>
                <i/>
                <color rgb="FF253E66"/>
              </font>
              <fill>
                <patternFill>
                  <bgColor rgb="FF8ED2C9"/>
                </patternFill>
              </fill>
            </x14:dxf>
          </x14:cfRule>
          <xm:sqref>C23:C25 C41:C52 C57 C64:C66 C35 C59</xm:sqref>
        </x14:conditionalFormatting>
        <x14:conditionalFormatting xmlns:xm="http://schemas.microsoft.com/office/excel/2006/main">
          <x14:cfRule type="expression" priority="2" id="{04DEF244-991A-486C-9C86-9893643278F4}">
            <xm:f>'1.1'!#REF!&gt;0</xm:f>
            <x14:dxf>
              <fill>
                <patternFill>
                  <bgColor rgb="FFFFFF99"/>
                </patternFill>
              </fill>
            </x14:dxf>
          </x14:cfRule>
          <xm:sqref>C27 C30:C33</xm:sqref>
        </x14:conditionalFormatting>
        <x14:conditionalFormatting xmlns:xm="http://schemas.microsoft.com/office/excel/2006/main">
          <x14:cfRule type="expression" priority="1" id="{32D21DEF-2834-4FBD-AC45-C96F16577C82}">
            <xm:f>'1.1'!#REF!&gt;0</xm:f>
            <x14:dxf>
              <font>
                <b/>
                <i/>
                <color rgb="FF253E66"/>
              </font>
              <fill>
                <patternFill>
                  <bgColor rgb="FF8ED2C9"/>
                </patternFill>
              </fill>
            </x14:dxf>
          </x14:cfRule>
          <xm:sqref>C27 C30:C33</xm:sqref>
        </x14:conditionalFormatting>
      </x14:conditionalFormattings>
    </ext>
  </extLst>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6">
    <tabColor rgb="FF00B0F0"/>
  </sheetPr>
  <dimension ref="A1:I76"/>
  <sheetViews>
    <sheetView zoomScale="98" zoomScaleNormal="98" workbookViewId="0">
      <selection activeCell="G58" sqref="G58"/>
    </sheetView>
  </sheetViews>
  <sheetFormatPr baseColWidth="10" defaultColWidth="11.42578125" defaultRowHeight="15"/>
  <cols>
    <col min="1" max="1" width="20.5703125" customWidth="1"/>
    <col min="2" max="2" width="117.140625" customWidth="1"/>
    <col min="3" max="3" width="16.140625" customWidth="1"/>
    <col min="4" max="4" width="11.140625" bestFit="1" customWidth="1"/>
    <col min="5" max="5" width="17.28515625" bestFit="1" customWidth="1"/>
    <col min="6" max="6" width="18.42578125" customWidth="1"/>
    <col min="7" max="7" width="23.7109375" customWidth="1"/>
    <col min="8" max="8" width="22.85546875" customWidth="1"/>
    <col min="9" max="9" width="16" bestFit="1" customWidth="1"/>
  </cols>
  <sheetData>
    <row r="1" spans="1:9" ht="16.5" thickTop="1">
      <c r="A1" s="441" t="s">
        <v>513</v>
      </c>
      <c r="B1" s="442"/>
      <c r="C1" s="442"/>
      <c r="D1" s="442"/>
      <c r="E1" s="442"/>
      <c r="F1" s="442"/>
      <c r="G1" s="442"/>
      <c r="H1" s="443"/>
      <c r="I1" s="79"/>
    </row>
    <row r="2" spans="1:9" ht="15.75">
      <c r="A2" s="444" t="s">
        <v>378</v>
      </c>
      <c r="B2" s="445"/>
      <c r="C2" s="445"/>
      <c r="D2" s="445"/>
      <c r="E2" s="445"/>
      <c r="F2" s="445"/>
      <c r="G2" s="445"/>
      <c r="H2" s="446"/>
      <c r="I2" s="79"/>
    </row>
    <row r="3" spans="1:9">
      <c r="A3" s="8"/>
      <c r="B3" s="9"/>
      <c r="C3" s="9"/>
      <c r="D3" s="9"/>
      <c r="E3" s="9"/>
      <c r="F3" s="9"/>
      <c r="G3" s="9"/>
      <c r="H3" s="10"/>
      <c r="I3" s="79"/>
    </row>
    <row r="4" spans="1:9" ht="15.75">
      <c r="A4" s="11" t="s">
        <v>379</v>
      </c>
      <c r="B4" s="12" t="s">
        <v>67</v>
      </c>
      <c r="C4" s="13"/>
      <c r="D4" s="14"/>
      <c r="E4" s="15" t="s">
        <v>380</v>
      </c>
      <c r="F4" s="16">
        <f>H69</f>
        <v>376404.16000000003</v>
      </c>
      <c r="G4" s="13" t="s">
        <v>381</v>
      </c>
      <c r="H4" s="17" t="s">
        <v>382</v>
      </c>
      <c r="I4" s="79"/>
    </row>
    <row r="5" spans="1:9" ht="15.75">
      <c r="A5" s="18"/>
      <c r="B5" s="19"/>
      <c r="C5" s="13"/>
      <c r="D5" s="20"/>
      <c r="E5" s="15"/>
      <c r="F5" s="21"/>
      <c r="G5" s="13"/>
      <c r="H5" s="22"/>
      <c r="I5" s="79"/>
    </row>
    <row r="6" spans="1:9" ht="15.75">
      <c r="A6" s="18" t="s">
        <v>383</v>
      </c>
      <c r="B6" s="447" t="str">
        <f>A1</f>
        <v>SUMINISTRO DE MATERIALES PARA TEMPLETE TIPO DIRECTO N3</v>
      </c>
      <c r="C6" s="447"/>
      <c r="D6" s="447"/>
      <c r="E6" s="447"/>
      <c r="F6" s="447"/>
      <c r="G6" s="448"/>
      <c r="H6" s="23" t="s">
        <v>384</v>
      </c>
      <c r="I6" s="79"/>
    </row>
    <row r="7" spans="1:9" ht="15.75" thickBot="1">
      <c r="A7" s="24"/>
      <c r="B7" s="25"/>
      <c r="C7" s="25"/>
      <c r="D7" s="25"/>
      <c r="E7" s="25"/>
      <c r="F7" s="25"/>
      <c r="G7" s="25"/>
      <c r="H7" s="26"/>
      <c r="I7" s="79"/>
    </row>
    <row r="8" spans="1:9" ht="15.75" thickTop="1">
      <c r="A8" s="27"/>
      <c r="B8" s="28"/>
      <c r="C8" s="28"/>
      <c r="D8" s="28"/>
      <c r="E8" s="28"/>
      <c r="F8" s="28"/>
      <c r="G8" s="28"/>
      <c r="H8" s="29"/>
      <c r="I8" s="79"/>
    </row>
    <row r="9" spans="1:9" ht="15.75">
      <c r="A9" s="30" t="s">
        <v>5</v>
      </c>
      <c r="B9" s="9"/>
      <c r="C9" s="9"/>
      <c r="D9" s="9"/>
      <c r="E9" s="9"/>
      <c r="F9" s="9"/>
      <c r="G9" s="9"/>
      <c r="H9" s="10"/>
      <c r="I9" s="79"/>
    </row>
    <row r="10" spans="1:9" ht="15.75">
      <c r="A10" s="31" t="s">
        <v>385</v>
      </c>
      <c r="B10" s="449" t="s">
        <v>386</v>
      </c>
      <c r="C10" s="450"/>
      <c r="D10" s="431"/>
      <c r="E10" s="32" t="s">
        <v>85</v>
      </c>
      <c r="F10" s="32" t="s">
        <v>387</v>
      </c>
      <c r="G10" s="32" t="s">
        <v>86</v>
      </c>
      <c r="H10" s="33" t="s">
        <v>388</v>
      </c>
      <c r="I10" s="80"/>
    </row>
    <row r="11" spans="1:9">
      <c r="A11" s="4">
        <v>634</v>
      </c>
      <c r="B11" s="481" t="str">
        <f>VLOOKUP(A11,'R.D'!$A$4:$C$10,2,FALSE)</f>
        <v>AISLADOR TIPO TENSOR ANSI 54-4 DE 6 3/4" PARA 34.5 KV</v>
      </c>
      <c r="C11" s="432"/>
      <c r="D11" s="427"/>
      <c r="E11" s="4" t="s">
        <v>14</v>
      </c>
      <c r="F11" s="170">
        <f>VLOOKUP(A11,'Cotización materiales'!$C$3:$K$57,9,FALSE)</f>
        <v>5313</v>
      </c>
      <c r="G11" s="75">
        <f>VLOOKUP(A11,'R.D'!$A$4:$C$10,3,FALSE)</f>
        <v>1</v>
      </c>
      <c r="H11" s="6">
        <f>F11*G11</f>
        <v>5313</v>
      </c>
      <c r="I11" s="79"/>
    </row>
    <row r="12" spans="1:9">
      <c r="A12" s="4">
        <v>771</v>
      </c>
      <c r="B12" s="481" t="str">
        <f>VLOOKUP(A12,'R.D'!$A$4:$C$10,2,FALSE)</f>
        <v>GRAPA PRENSADORA. DIÁMETRO DEL CONDUCTOR 6,35MM - 9,18MM DIMENSIONES 150*15MM</v>
      </c>
      <c r="C12" s="432"/>
      <c r="D12" s="427"/>
      <c r="E12" s="4" t="s">
        <v>14</v>
      </c>
      <c r="F12" s="170">
        <f>VLOOKUP(A12,'Cotización materiales'!$C$3:$K$57,9,FALSE)</f>
        <v>35870.29</v>
      </c>
      <c r="G12" s="75">
        <f>VLOOKUP(A12,'R.D'!$A$4:$C$10,3,FALSE)</f>
        <v>4</v>
      </c>
      <c r="H12" s="6">
        <f t="shared" ref="H12:H18" si="0">F12*G12</f>
        <v>143481.16</v>
      </c>
      <c r="I12" s="79"/>
    </row>
    <row r="13" spans="1:9">
      <c r="A13" s="4">
        <v>1101</v>
      </c>
      <c r="B13" s="481" t="str">
        <f>VLOOKUP(A13,'R.D'!$A$4:$C$10,2,FALSE)</f>
        <v>GUARDACABODE ACERO GALVANIZADO PARA CABLE DE 15,87MM</v>
      </c>
      <c r="C13" s="432"/>
      <c r="D13" s="427"/>
      <c r="E13" s="4" t="s">
        <v>14</v>
      </c>
      <c r="F13" s="170">
        <f>VLOOKUP(A13,'Cotización materiales'!$C$3:$K$57,9,FALSE)</f>
        <v>1788</v>
      </c>
      <c r="G13" s="75">
        <f>VLOOKUP(A13,'R.D'!$A$4:$C$10,3,FALSE)</f>
        <v>1</v>
      </c>
      <c r="H13" s="6">
        <f t="shared" si="0"/>
        <v>1788</v>
      </c>
      <c r="I13" s="79"/>
    </row>
    <row r="14" spans="1:9">
      <c r="A14" s="4">
        <v>1202</v>
      </c>
      <c r="B14" s="481" t="str">
        <f>VLOOKUP(A14,'R.D'!$A$4:$C$10,2,FALSE)</f>
        <v>COLLARÍN SIN SALIDA EN PLATINA DE HIERRO GALVANIZADO. DIAMETRO DEL POSTE 15 - 20 CM</v>
      </c>
      <c r="C14" s="432"/>
      <c r="D14" s="427"/>
      <c r="E14" s="4" t="s">
        <v>14</v>
      </c>
      <c r="F14" s="170">
        <f>VLOOKUP(A14,'Cotización materiales'!$C$3:$K$57,9,FALSE)</f>
        <v>17272</v>
      </c>
      <c r="G14" s="75">
        <f>VLOOKUP(A14,'R.D'!$A$4:$C$10,3,FALSE)</f>
        <v>1</v>
      </c>
      <c r="H14" s="6">
        <f t="shared" si="0"/>
        <v>17272</v>
      </c>
      <c r="I14" s="79"/>
    </row>
    <row r="15" spans="1:9">
      <c r="A15" s="4">
        <v>2601</v>
      </c>
      <c r="B15" s="481" t="str">
        <f>VLOOKUP(A15,'R.D'!$A$4:$C$10,2,FALSE)</f>
        <v>VARILLA DE ANCLAJE CON OJO - DIÁMETRO 16MM LONGITUD 1,8M</v>
      </c>
      <c r="C15" s="432"/>
      <c r="D15" s="427"/>
      <c r="E15" s="4" t="s">
        <v>14</v>
      </c>
      <c r="F15" s="170">
        <f>VLOOKUP(A15,'Cotización materiales'!$C$3:$K$57,9,FALSE)</f>
        <v>39879</v>
      </c>
      <c r="G15" s="75">
        <f>VLOOKUP(A15,'R.D'!$A$4:$C$10,3,FALSE)</f>
        <v>1</v>
      </c>
      <c r="H15" s="6">
        <f t="shared" si="0"/>
        <v>39879</v>
      </c>
      <c r="I15" s="79"/>
    </row>
    <row r="16" spans="1:9">
      <c r="A16" s="4">
        <v>2701</v>
      </c>
      <c r="B16" s="481" t="str">
        <f>VLOOKUP(A16,'R.D'!$A$4:$C$10,2,FALSE)</f>
        <v>VIGUETA DE ANCLAJE FE=2500 PSI ES=1400K/CM^2</v>
      </c>
      <c r="C16" s="432"/>
      <c r="D16" s="427"/>
      <c r="E16" s="4" t="s">
        <v>14</v>
      </c>
      <c r="F16" s="170">
        <f>VLOOKUP(A16,'Cotización materiales'!$C$3:$K$57,9,FALSE)</f>
        <v>21001</v>
      </c>
      <c r="G16" s="75">
        <f>VLOOKUP(A16,'R.D'!$A$4:$C$10,3,FALSE)</f>
        <v>1</v>
      </c>
      <c r="H16" s="6">
        <f t="shared" si="0"/>
        <v>21001</v>
      </c>
      <c r="I16" s="79"/>
    </row>
    <row r="17" spans="1:9">
      <c r="A17" s="4">
        <v>2815</v>
      </c>
      <c r="B17" s="481" t="str">
        <f>VLOOKUP(A17,'R.D'!$A$4:$C$10,2,FALSE)</f>
        <v>CABLE DE ACERO GALVANIZADO TIPO SUPERRRESISTENTE PARA TEMPLETE DE 9,5 MM CON CARGA DE ROTURA 6980 KGF</v>
      </c>
      <c r="C17" s="432"/>
      <c r="D17" s="427"/>
      <c r="E17" s="4" t="s">
        <v>512</v>
      </c>
      <c r="F17" s="170">
        <f>VLOOKUP(A17,'Cotización materiales'!$C$3:$K$57,9,FALSE)</f>
        <v>5283.5</v>
      </c>
      <c r="G17" s="75">
        <f>VLOOKUP(A17,'R.D'!$A$4:$C$10,3,FALSE)</f>
        <v>20</v>
      </c>
      <c r="H17" s="6">
        <f t="shared" si="0"/>
        <v>105670</v>
      </c>
      <c r="I17" s="79"/>
    </row>
    <row r="18" spans="1:9">
      <c r="A18" s="4"/>
      <c r="B18" s="158"/>
      <c r="C18" s="159"/>
      <c r="D18" s="160"/>
      <c r="E18" s="5"/>
      <c r="F18" s="5"/>
      <c r="G18" s="5"/>
      <c r="H18" s="6">
        <f t="shared" si="0"/>
        <v>0</v>
      </c>
      <c r="I18" s="79"/>
    </row>
    <row r="19" spans="1:9" ht="15.75">
      <c r="A19" s="37" t="s">
        <v>389</v>
      </c>
      <c r="B19" s="9"/>
      <c r="C19" s="38"/>
      <c r="D19" s="38"/>
      <c r="E19" s="38"/>
      <c r="F19" s="9"/>
      <c r="G19" s="9"/>
      <c r="H19" s="87">
        <f>SUM(H11:H18)</f>
        <v>334404.16000000003</v>
      </c>
      <c r="I19" s="79"/>
    </row>
    <row r="20" spans="1:9">
      <c r="A20" s="8"/>
      <c r="B20" s="9"/>
      <c r="C20" s="9"/>
      <c r="D20" s="9"/>
      <c r="E20" s="9"/>
      <c r="F20" s="9"/>
      <c r="G20" s="9"/>
      <c r="H20" s="10"/>
      <c r="I20" s="79"/>
    </row>
    <row r="21" spans="1:9" ht="15.75">
      <c r="A21" s="428" t="s">
        <v>6</v>
      </c>
      <c r="B21" s="429"/>
      <c r="C21" s="9"/>
      <c r="D21" s="9"/>
      <c r="E21" s="9"/>
      <c r="F21" s="9"/>
      <c r="G21" s="9"/>
      <c r="H21" s="10"/>
      <c r="I21" s="79"/>
    </row>
    <row r="22" spans="1:9" ht="15.75">
      <c r="A22" s="40" t="s">
        <v>385</v>
      </c>
      <c r="B22" s="430" t="s">
        <v>386</v>
      </c>
      <c r="C22" s="431"/>
      <c r="D22" s="32" t="s">
        <v>86</v>
      </c>
      <c r="E22" s="32" t="s">
        <v>390</v>
      </c>
      <c r="F22" s="32" t="s">
        <v>391</v>
      </c>
      <c r="G22" s="32" t="s">
        <v>392</v>
      </c>
      <c r="H22" s="33" t="s">
        <v>393</v>
      </c>
      <c r="I22" s="79"/>
    </row>
    <row r="23" spans="1:9" ht="15.75">
      <c r="A23" s="155"/>
      <c r="B23" s="451" t="s">
        <v>396</v>
      </c>
      <c r="C23" s="452"/>
      <c r="D23" s="73">
        <v>0</v>
      </c>
      <c r="E23" s="4" t="s">
        <v>397</v>
      </c>
      <c r="F23" s="170">
        <f>'1.1'!F21</f>
        <v>491355.26262931031</v>
      </c>
      <c r="G23" s="75">
        <v>10</v>
      </c>
      <c r="H23" s="6">
        <f>(D23*F23)/G23</f>
        <v>0</v>
      </c>
      <c r="I23" s="81"/>
    </row>
    <row r="24" spans="1:9" ht="15.75">
      <c r="A24" s="155"/>
      <c r="B24" s="451" t="s">
        <v>398</v>
      </c>
      <c r="C24" s="452"/>
      <c r="D24" s="73">
        <v>0</v>
      </c>
      <c r="E24" s="4" t="s">
        <v>397</v>
      </c>
      <c r="F24" s="170">
        <f>'1.1'!F22</f>
        <v>491355.26262931031</v>
      </c>
      <c r="G24" s="75">
        <v>10</v>
      </c>
      <c r="H24" s="6">
        <f t="shared" ref="H24:H35" si="1">(D24*F24)/G24</f>
        <v>0</v>
      </c>
      <c r="I24" s="81"/>
    </row>
    <row r="25" spans="1:9" ht="15.75">
      <c r="A25" s="155"/>
      <c r="B25" s="451" t="s">
        <v>399</v>
      </c>
      <c r="C25" s="452"/>
      <c r="D25" s="73">
        <v>0</v>
      </c>
      <c r="E25" s="4" t="s">
        <v>397</v>
      </c>
      <c r="F25" s="170">
        <f>'1.1'!F23</f>
        <v>316219.23517241376</v>
      </c>
      <c r="G25" s="75">
        <v>5</v>
      </c>
      <c r="H25" s="6">
        <f t="shared" si="1"/>
        <v>0</v>
      </c>
      <c r="I25" s="81"/>
    </row>
    <row r="26" spans="1:9">
      <c r="A26" s="155"/>
      <c r="B26" s="426" t="s">
        <v>400</v>
      </c>
      <c r="C26" s="427"/>
      <c r="D26" s="73">
        <v>0</v>
      </c>
      <c r="E26" s="4" t="s">
        <v>397</v>
      </c>
      <c r="F26" s="170">
        <f>'1.1'!F24</f>
        <v>301624.55599137931</v>
      </c>
      <c r="G26" s="75">
        <v>10</v>
      </c>
      <c r="H26" s="6">
        <f t="shared" si="1"/>
        <v>0</v>
      </c>
      <c r="I26" s="81"/>
    </row>
    <row r="27" spans="1:9" ht="15.75">
      <c r="A27" s="155"/>
      <c r="B27" s="451" t="s">
        <v>401</v>
      </c>
      <c r="C27" s="452"/>
      <c r="D27" s="73">
        <v>0</v>
      </c>
      <c r="E27" s="4" t="s">
        <v>397</v>
      </c>
      <c r="F27" s="170">
        <f>'1.1'!F25</f>
        <v>257840.51844827583</v>
      </c>
      <c r="G27" s="75">
        <v>10</v>
      </c>
      <c r="H27" s="6">
        <f t="shared" si="1"/>
        <v>0</v>
      </c>
      <c r="I27" s="81"/>
    </row>
    <row r="28" spans="1:9">
      <c r="A28" s="155"/>
      <c r="B28" s="426" t="s">
        <v>402</v>
      </c>
      <c r="C28" s="427"/>
      <c r="D28" s="73">
        <v>0</v>
      </c>
      <c r="E28" s="4" t="s">
        <v>397</v>
      </c>
      <c r="F28" s="170">
        <f>'1.1'!F26</f>
        <v>199461.84262931033</v>
      </c>
      <c r="G28" s="75">
        <v>10</v>
      </c>
      <c r="H28" s="6">
        <f t="shared" si="1"/>
        <v>0</v>
      </c>
      <c r="I28" s="81"/>
    </row>
    <row r="29" spans="1:9">
      <c r="A29" s="155"/>
      <c r="B29" s="426" t="s">
        <v>403</v>
      </c>
      <c r="C29" s="427"/>
      <c r="D29" s="73">
        <v>0</v>
      </c>
      <c r="E29" s="4" t="s">
        <v>397</v>
      </c>
      <c r="F29" s="170">
        <f>'1.1'!F27</f>
        <v>81158.643620689661</v>
      </c>
      <c r="G29" s="75">
        <v>10</v>
      </c>
      <c r="H29" s="6">
        <f t="shared" si="1"/>
        <v>0</v>
      </c>
      <c r="I29" s="81"/>
    </row>
    <row r="30" spans="1:9" ht="15.75">
      <c r="A30" s="155"/>
      <c r="B30" s="451" t="s">
        <v>404</v>
      </c>
      <c r="C30" s="452"/>
      <c r="D30" s="73">
        <v>0</v>
      </c>
      <c r="E30" s="4" t="s">
        <v>397</v>
      </c>
      <c r="F30" s="170">
        <f>'1.1'!F28</f>
        <v>184867.16344827582</v>
      </c>
      <c r="G30" s="75">
        <v>10</v>
      </c>
      <c r="H30" s="6">
        <f t="shared" si="1"/>
        <v>0</v>
      </c>
      <c r="I30" s="81"/>
    </row>
    <row r="31" spans="1:9" ht="15.75">
      <c r="A31" s="155"/>
      <c r="B31" s="451" t="s">
        <v>405</v>
      </c>
      <c r="C31" s="452"/>
      <c r="D31" s="73">
        <v>0</v>
      </c>
      <c r="E31" s="4" t="s">
        <v>397</v>
      </c>
      <c r="F31" s="170">
        <f>'1.1'!F29</f>
        <v>117645.32112068964</v>
      </c>
      <c r="G31" s="75">
        <v>13</v>
      </c>
      <c r="H31" s="6">
        <f t="shared" si="1"/>
        <v>0</v>
      </c>
      <c r="I31" s="81"/>
    </row>
    <row r="32" spans="1:9" ht="15.75">
      <c r="A32" s="155"/>
      <c r="B32" s="451" t="s">
        <v>406</v>
      </c>
      <c r="C32" s="452"/>
      <c r="D32" s="73">
        <v>0</v>
      </c>
      <c r="E32" s="4" t="s">
        <v>397</v>
      </c>
      <c r="F32" s="170">
        <f>'1.1'!F30</f>
        <v>184867.16344827582</v>
      </c>
      <c r="G32" s="75">
        <v>13</v>
      </c>
      <c r="H32" s="6">
        <f t="shared" si="1"/>
        <v>0</v>
      </c>
      <c r="I32" s="81"/>
    </row>
    <row r="33" spans="1:9" ht="15.75">
      <c r="A33" s="155"/>
      <c r="B33" s="451" t="s">
        <v>407</v>
      </c>
      <c r="C33" s="452"/>
      <c r="D33" s="73">
        <v>0</v>
      </c>
      <c r="E33" s="4" t="s">
        <v>397</v>
      </c>
      <c r="F33" s="170">
        <f>'1.1'!F31</f>
        <v>103050.68284482758</v>
      </c>
      <c r="G33" s="75">
        <v>10</v>
      </c>
      <c r="H33" s="6">
        <f t="shared" si="1"/>
        <v>0</v>
      </c>
      <c r="I33" s="81"/>
    </row>
    <row r="34" spans="1:9">
      <c r="A34" s="155"/>
      <c r="B34" s="426" t="s">
        <v>408</v>
      </c>
      <c r="C34" s="427"/>
      <c r="D34" s="73">
        <v>0</v>
      </c>
      <c r="E34" s="4" t="s">
        <v>397</v>
      </c>
      <c r="F34" s="170">
        <f>'1.1'!F32</f>
        <v>177569.84431034481</v>
      </c>
      <c r="G34" s="75">
        <v>13</v>
      </c>
      <c r="H34" s="6">
        <f t="shared" si="1"/>
        <v>0</v>
      </c>
      <c r="I34" s="81"/>
    </row>
    <row r="35" spans="1:9" ht="15.75">
      <c r="A35" s="155"/>
      <c r="B35" s="453" t="s">
        <v>409</v>
      </c>
      <c r="C35" s="454"/>
      <c r="D35" s="74">
        <v>0</v>
      </c>
      <c r="E35" s="43" t="s">
        <v>397</v>
      </c>
      <c r="F35" s="170">
        <f>'1.1'!F33</f>
        <v>117646.13922413792</v>
      </c>
      <c r="G35" s="76">
        <v>10</v>
      </c>
      <c r="H35" s="6">
        <f t="shared" si="1"/>
        <v>0</v>
      </c>
      <c r="I35" s="81"/>
    </row>
    <row r="36" spans="1:9" ht="15.75">
      <c r="A36" s="45" t="s">
        <v>410</v>
      </c>
      <c r="B36" s="9"/>
      <c r="C36" s="9"/>
      <c r="D36" s="9"/>
      <c r="E36" s="9"/>
      <c r="F36" s="9"/>
      <c r="G36" s="9"/>
      <c r="H36" s="87">
        <f>SUM(H23:H35)</f>
        <v>0</v>
      </c>
      <c r="I36" s="79"/>
    </row>
    <row r="37" spans="1:9">
      <c r="A37" s="8"/>
      <c r="B37" s="9"/>
      <c r="C37" s="9"/>
      <c r="D37" s="9"/>
      <c r="E37" s="9"/>
      <c r="F37" s="9"/>
      <c r="G37" s="9"/>
      <c r="H37" s="10"/>
      <c r="I37" s="79"/>
    </row>
    <row r="38" spans="1:9" ht="15.75">
      <c r="A38" s="428" t="s">
        <v>7</v>
      </c>
      <c r="B38" s="429"/>
      <c r="C38" s="9"/>
      <c r="D38" s="9"/>
      <c r="E38" s="9"/>
      <c r="F38" s="9"/>
      <c r="G38" s="9"/>
      <c r="H38" s="10"/>
      <c r="I38" s="79"/>
    </row>
    <row r="39" spans="1:9" ht="15.75">
      <c r="A39" s="40" t="s">
        <v>385</v>
      </c>
      <c r="B39" s="430" t="s">
        <v>386</v>
      </c>
      <c r="C39" s="431"/>
      <c r="D39" s="32" t="s">
        <v>86</v>
      </c>
      <c r="E39" s="32" t="s">
        <v>390</v>
      </c>
      <c r="F39" s="32" t="s">
        <v>411</v>
      </c>
      <c r="G39" s="32" t="s">
        <v>393</v>
      </c>
      <c r="H39" s="33" t="s">
        <v>412</v>
      </c>
      <c r="I39" s="79"/>
    </row>
    <row r="40" spans="1:9" ht="15.75">
      <c r="A40" s="46">
        <v>1</v>
      </c>
      <c r="B40" s="482" t="s">
        <v>413</v>
      </c>
      <c r="C40" s="483"/>
      <c r="D40" s="73">
        <v>0</v>
      </c>
      <c r="E40" s="47" t="s">
        <v>397</v>
      </c>
      <c r="F40" s="73">
        <v>10</v>
      </c>
      <c r="G40" s="170">
        <v>69701.16508838383</v>
      </c>
      <c r="H40" s="6">
        <f>(D40*G40)/F40</f>
        <v>0</v>
      </c>
      <c r="I40" s="81"/>
    </row>
    <row r="41" spans="1:9" ht="15.75">
      <c r="A41" s="46">
        <v>2</v>
      </c>
      <c r="B41" s="422" t="s">
        <v>414</v>
      </c>
      <c r="C41" s="423"/>
      <c r="D41" s="73">
        <v>0</v>
      </c>
      <c r="E41" s="47" t="s">
        <v>397</v>
      </c>
      <c r="F41" s="73">
        <v>1</v>
      </c>
      <c r="G41" s="170">
        <v>2500000</v>
      </c>
      <c r="H41" s="6">
        <f t="shared" ref="H41:H52" si="2">(D41*G41)/F41</f>
        <v>0</v>
      </c>
      <c r="I41" s="81"/>
    </row>
    <row r="42" spans="1:9" ht="15.75">
      <c r="A42" s="46">
        <v>3</v>
      </c>
      <c r="B42" s="422" t="s">
        <v>415</v>
      </c>
      <c r="C42" s="423"/>
      <c r="D42" s="73">
        <v>0</v>
      </c>
      <c r="E42" s="47" t="s">
        <v>397</v>
      </c>
      <c r="F42" s="73">
        <v>10</v>
      </c>
      <c r="G42" s="170">
        <v>55509.259259259248</v>
      </c>
      <c r="H42" s="6">
        <f t="shared" si="2"/>
        <v>0</v>
      </c>
      <c r="I42" s="81"/>
    </row>
    <row r="43" spans="1:9" ht="15.75">
      <c r="A43" s="46">
        <v>4</v>
      </c>
      <c r="B43" s="422" t="s">
        <v>416</v>
      </c>
      <c r="C43" s="423"/>
      <c r="D43" s="73">
        <v>0</v>
      </c>
      <c r="E43" s="47" t="s">
        <v>397</v>
      </c>
      <c r="F43" s="73">
        <v>13</v>
      </c>
      <c r="G43" s="170">
        <v>1000000</v>
      </c>
      <c r="H43" s="6">
        <f t="shared" si="2"/>
        <v>0</v>
      </c>
      <c r="I43" s="81"/>
    </row>
    <row r="44" spans="1:9" ht="15.75">
      <c r="A44" s="46">
        <v>5</v>
      </c>
      <c r="B44" s="422" t="s">
        <v>417</v>
      </c>
      <c r="C44" s="423"/>
      <c r="D44" s="73">
        <v>0</v>
      </c>
      <c r="E44" s="47" t="s">
        <v>397</v>
      </c>
      <c r="F44" s="73">
        <v>10</v>
      </c>
      <c r="G44" s="170">
        <v>120000</v>
      </c>
      <c r="H44" s="6">
        <f t="shared" si="2"/>
        <v>0</v>
      </c>
      <c r="I44" s="81"/>
    </row>
    <row r="45" spans="1:9" ht="15.75">
      <c r="A45" s="46">
        <v>6</v>
      </c>
      <c r="B45" s="422" t="s">
        <v>418</v>
      </c>
      <c r="C45" s="423"/>
      <c r="D45" s="73">
        <v>0</v>
      </c>
      <c r="E45" s="47" t="s">
        <v>419</v>
      </c>
      <c r="F45" s="73">
        <v>10</v>
      </c>
      <c r="G45" s="170">
        <v>28500</v>
      </c>
      <c r="H45" s="6">
        <f t="shared" si="2"/>
        <v>0</v>
      </c>
      <c r="I45" s="81"/>
    </row>
    <row r="46" spans="1:9" ht="15.75">
      <c r="A46" s="46">
        <v>7</v>
      </c>
      <c r="B46" s="422" t="s">
        <v>420</v>
      </c>
      <c r="C46" s="423"/>
      <c r="D46" s="73">
        <v>0</v>
      </c>
      <c r="E46" s="47" t="s">
        <v>421</v>
      </c>
      <c r="F46" s="73">
        <v>1</v>
      </c>
      <c r="G46" s="170">
        <v>464100</v>
      </c>
      <c r="H46" s="6">
        <f t="shared" si="2"/>
        <v>0</v>
      </c>
      <c r="I46" s="81"/>
    </row>
    <row r="47" spans="1:9" ht="15.75">
      <c r="A47" s="46">
        <v>8</v>
      </c>
      <c r="B47" s="422" t="s">
        <v>422</v>
      </c>
      <c r="C47" s="423"/>
      <c r="D47" s="73">
        <v>0</v>
      </c>
      <c r="E47" s="47" t="s">
        <v>423</v>
      </c>
      <c r="F47" s="73">
        <v>1</v>
      </c>
      <c r="G47" s="170">
        <v>952380.95238095231</v>
      </c>
      <c r="H47" s="6">
        <f t="shared" si="2"/>
        <v>0</v>
      </c>
      <c r="I47" s="81"/>
    </row>
    <row r="48" spans="1:9" ht="15.75">
      <c r="A48" s="46">
        <v>9</v>
      </c>
      <c r="B48" s="422" t="s">
        <v>424</v>
      </c>
      <c r="C48" s="423"/>
      <c r="D48" s="73">
        <v>0</v>
      </c>
      <c r="E48" s="47" t="s">
        <v>423</v>
      </c>
      <c r="F48" s="73">
        <v>1</v>
      </c>
      <c r="G48" s="170">
        <v>2700000</v>
      </c>
      <c r="H48" s="6">
        <f t="shared" si="2"/>
        <v>0</v>
      </c>
      <c r="I48" s="81"/>
    </row>
    <row r="49" spans="1:9" ht="15.75">
      <c r="A49" s="46">
        <v>10</v>
      </c>
      <c r="B49" s="422" t="s">
        <v>425</v>
      </c>
      <c r="C49" s="423"/>
      <c r="D49" s="73">
        <v>0</v>
      </c>
      <c r="E49" s="47" t="s">
        <v>423</v>
      </c>
      <c r="F49" s="73">
        <v>2</v>
      </c>
      <c r="G49" s="170">
        <v>3800000</v>
      </c>
      <c r="H49" s="6">
        <f t="shared" si="2"/>
        <v>0</v>
      </c>
      <c r="I49" s="81"/>
    </row>
    <row r="50" spans="1:9" ht="15.75">
      <c r="A50" s="46">
        <v>11</v>
      </c>
      <c r="B50" s="422" t="s">
        <v>426</v>
      </c>
      <c r="C50" s="423"/>
      <c r="D50" s="73">
        <v>0</v>
      </c>
      <c r="E50" s="47" t="s">
        <v>423</v>
      </c>
      <c r="F50" s="73">
        <v>10</v>
      </c>
      <c r="G50" s="170">
        <v>3200000</v>
      </c>
      <c r="H50" s="6">
        <f t="shared" si="2"/>
        <v>0</v>
      </c>
      <c r="I50" s="81"/>
    </row>
    <row r="51" spans="1:9" ht="15.75">
      <c r="A51" s="46">
        <v>12</v>
      </c>
      <c r="B51" s="422" t="s">
        <v>427</v>
      </c>
      <c r="C51" s="423"/>
      <c r="D51" s="73">
        <v>0</v>
      </c>
      <c r="E51" s="47" t="s">
        <v>423</v>
      </c>
      <c r="F51" s="73">
        <v>2</v>
      </c>
      <c r="G51" s="170">
        <v>2600000</v>
      </c>
      <c r="H51" s="6">
        <f t="shared" si="2"/>
        <v>0</v>
      </c>
      <c r="I51" s="81"/>
    </row>
    <row r="52" spans="1:9" ht="15.75">
      <c r="A52" s="50">
        <v>13</v>
      </c>
      <c r="B52" s="424" t="s">
        <v>428</v>
      </c>
      <c r="C52" s="425"/>
      <c r="D52" s="73">
        <v>0</v>
      </c>
      <c r="E52" s="51" t="s">
        <v>397</v>
      </c>
      <c r="F52" s="73">
        <v>1</v>
      </c>
      <c r="G52" s="170">
        <v>4500000</v>
      </c>
      <c r="H52" s="6">
        <f t="shared" si="2"/>
        <v>0</v>
      </c>
      <c r="I52" s="81"/>
    </row>
    <row r="53" spans="1:9" ht="15.75">
      <c r="A53" s="53" t="s">
        <v>429</v>
      </c>
      <c r="B53" s="9"/>
      <c r="C53" s="38"/>
      <c r="D53" s="38"/>
      <c r="E53" s="38"/>
      <c r="F53" s="9"/>
      <c r="G53" s="9"/>
      <c r="H53" s="88">
        <f>SUM(H40:H52)</f>
        <v>0</v>
      </c>
      <c r="I53" s="81"/>
    </row>
    <row r="54" spans="1:9">
      <c r="A54" s="8"/>
      <c r="B54" s="9"/>
      <c r="C54" s="9"/>
      <c r="D54" s="54"/>
      <c r="E54" s="54"/>
      <c r="F54" s="54"/>
      <c r="G54" s="54"/>
      <c r="H54" s="10"/>
      <c r="I54" s="79"/>
    </row>
    <row r="55" spans="1:9" ht="15.75">
      <c r="A55" s="428" t="s">
        <v>8</v>
      </c>
      <c r="B55" s="429"/>
      <c r="C55" s="9"/>
      <c r="D55" s="54"/>
      <c r="E55" s="54"/>
      <c r="F55" s="54"/>
      <c r="G55" s="54"/>
      <c r="H55" s="10"/>
      <c r="I55" s="79"/>
    </row>
    <row r="56" spans="1:9" ht="15.75">
      <c r="A56" s="40" t="s">
        <v>385</v>
      </c>
      <c r="B56" s="430" t="s">
        <v>386</v>
      </c>
      <c r="C56" s="431"/>
      <c r="D56" s="55" t="s">
        <v>390</v>
      </c>
      <c r="E56" s="55" t="s">
        <v>86</v>
      </c>
      <c r="F56" s="55" t="s">
        <v>430</v>
      </c>
      <c r="G56" s="55" t="s">
        <v>431</v>
      </c>
      <c r="H56" s="33" t="s">
        <v>393</v>
      </c>
      <c r="I56" s="79"/>
    </row>
    <row r="57" spans="1:9" ht="15.75">
      <c r="A57" s="46">
        <v>1</v>
      </c>
      <c r="B57" s="422" t="s">
        <v>432</v>
      </c>
      <c r="C57" s="423"/>
      <c r="D57" s="56" t="s">
        <v>397</v>
      </c>
      <c r="E57" s="73">
        <v>1</v>
      </c>
      <c r="F57" s="170">
        <v>210000</v>
      </c>
      <c r="G57" s="73">
        <v>5</v>
      </c>
      <c r="H57" s="42">
        <f>(E57*F57)/G57</f>
        <v>42000</v>
      </c>
      <c r="I57" s="81"/>
    </row>
    <row r="58" spans="1:9" ht="15.75">
      <c r="A58" s="46">
        <v>2</v>
      </c>
      <c r="B58" s="482" t="s">
        <v>433</v>
      </c>
      <c r="C58" s="483"/>
      <c r="D58" s="57" t="s">
        <v>434</v>
      </c>
      <c r="E58" s="73">
        <v>0</v>
      </c>
      <c r="F58" s="170">
        <v>410150.85714285716</v>
      </c>
      <c r="G58" s="73">
        <v>72</v>
      </c>
      <c r="H58" s="42">
        <f t="shared" ref="H58:H59" si="3">(E58*F58)/G58</f>
        <v>0</v>
      </c>
      <c r="I58" s="81"/>
    </row>
    <row r="59" spans="1:9" ht="15.75">
      <c r="A59" s="50">
        <v>3</v>
      </c>
      <c r="B59" s="424" t="s">
        <v>435</v>
      </c>
      <c r="C59" s="425"/>
      <c r="D59" s="58" t="s">
        <v>434</v>
      </c>
      <c r="E59" s="73">
        <v>0</v>
      </c>
      <c r="F59" s="170">
        <v>500000</v>
      </c>
      <c r="G59" s="73">
        <v>10</v>
      </c>
      <c r="H59" s="42">
        <f t="shared" si="3"/>
        <v>0</v>
      </c>
      <c r="I59" s="81"/>
    </row>
    <row r="60" spans="1:9" ht="15.75">
      <c r="A60" s="45" t="s">
        <v>436</v>
      </c>
      <c r="B60" s="9"/>
      <c r="C60" s="38"/>
      <c r="D60" s="38"/>
      <c r="E60" s="38"/>
      <c r="F60" s="9"/>
      <c r="G60" s="9"/>
      <c r="H60" s="87">
        <f>SUM(H57:H59)</f>
        <v>42000</v>
      </c>
      <c r="I60" s="79"/>
    </row>
    <row r="61" spans="1:9">
      <c r="A61" s="59"/>
      <c r="B61" s="9"/>
      <c r="C61" s="9"/>
      <c r="D61" s="9"/>
      <c r="E61" s="38"/>
      <c r="F61" s="9"/>
      <c r="G61" s="9"/>
      <c r="H61" s="10"/>
      <c r="I61" s="79"/>
    </row>
    <row r="62" spans="1:9" ht="15.75">
      <c r="A62" s="428" t="s">
        <v>9</v>
      </c>
      <c r="B62" s="429"/>
      <c r="C62" s="60"/>
      <c r="D62" s="61"/>
      <c r="E62" s="62"/>
      <c r="F62" s="63"/>
      <c r="G62" s="64"/>
      <c r="H62" s="10"/>
      <c r="I62" s="79"/>
    </row>
    <row r="63" spans="1:9" ht="15.75">
      <c r="A63" s="40" t="s">
        <v>385</v>
      </c>
      <c r="B63" s="430" t="s">
        <v>386</v>
      </c>
      <c r="C63" s="431"/>
      <c r="D63" s="55" t="s">
        <v>86</v>
      </c>
      <c r="E63" s="55" t="s">
        <v>390</v>
      </c>
      <c r="F63" s="55" t="s">
        <v>431</v>
      </c>
      <c r="G63" s="55" t="s">
        <v>430</v>
      </c>
      <c r="H63" s="33" t="s">
        <v>393</v>
      </c>
      <c r="I63" s="79"/>
    </row>
    <row r="64" spans="1:9" ht="15.75">
      <c r="A64" s="46">
        <v>1</v>
      </c>
      <c r="B64" s="422" t="s">
        <v>437</v>
      </c>
      <c r="C64" s="423"/>
      <c r="D64" s="73">
        <v>0</v>
      </c>
      <c r="E64" s="47" t="s">
        <v>423</v>
      </c>
      <c r="F64" s="73">
        <v>10</v>
      </c>
      <c r="G64" s="170">
        <v>70000</v>
      </c>
      <c r="H64" s="49">
        <f>(D64*G64)/F64</f>
        <v>0</v>
      </c>
      <c r="I64" s="79"/>
    </row>
    <row r="65" spans="1:9" ht="15.75">
      <c r="A65" s="46">
        <v>2</v>
      </c>
      <c r="B65" s="422" t="s">
        <v>438</v>
      </c>
      <c r="C65" s="423"/>
      <c r="D65" s="73">
        <v>0</v>
      </c>
      <c r="E65" s="47" t="s">
        <v>423</v>
      </c>
      <c r="F65" s="73">
        <v>13</v>
      </c>
      <c r="G65" s="170">
        <v>45000</v>
      </c>
      <c r="H65" s="49">
        <f t="shared" ref="H65:H66" si="4">(D65*G65)/F65</f>
        <v>0</v>
      </c>
      <c r="I65" s="79"/>
    </row>
    <row r="66" spans="1:9" ht="15.75">
      <c r="A66" s="50">
        <v>3</v>
      </c>
      <c r="B66" s="424" t="s">
        <v>439</v>
      </c>
      <c r="C66" s="425"/>
      <c r="D66" s="73">
        <v>0</v>
      </c>
      <c r="E66" s="51" t="s">
        <v>423</v>
      </c>
      <c r="F66" s="73">
        <v>13</v>
      </c>
      <c r="G66" s="170">
        <v>20000</v>
      </c>
      <c r="H66" s="49">
        <f t="shared" si="4"/>
        <v>0</v>
      </c>
      <c r="I66" s="79"/>
    </row>
    <row r="67" spans="1:9" ht="15.75">
      <c r="A67" s="45" t="s">
        <v>440</v>
      </c>
      <c r="B67" s="9"/>
      <c r="C67" s="38"/>
      <c r="D67" s="54"/>
      <c r="E67" s="54"/>
      <c r="F67" s="54"/>
      <c r="G67" s="54"/>
      <c r="H67" s="39">
        <f>SUM(H64:H66)</f>
        <v>0</v>
      </c>
      <c r="I67" s="79"/>
    </row>
    <row r="68" spans="1:9">
      <c r="A68" s="59"/>
      <c r="B68" s="9"/>
      <c r="C68" s="9"/>
      <c r="D68" s="9"/>
      <c r="E68" s="65"/>
      <c r="F68" s="9"/>
      <c r="G68" s="9"/>
      <c r="H68" s="10"/>
      <c r="I68" s="79"/>
    </row>
    <row r="69" spans="1:9" ht="15.75">
      <c r="A69" s="66" t="s">
        <v>441</v>
      </c>
      <c r="B69" s="9"/>
      <c r="C69" s="9"/>
      <c r="D69" s="9"/>
      <c r="E69" s="9"/>
      <c r="F69" s="9"/>
      <c r="G69" s="9"/>
      <c r="H69" s="86">
        <f>H67+H60+H53+H36+H19</f>
        <v>376404.16000000003</v>
      </c>
      <c r="I69" s="79"/>
    </row>
    <row r="70" spans="1:9">
      <c r="A70" s="8"/>
      <c r="B70" s="9"/>
      <c r="C70" s="9"/>
      <c r="D70" s="9"/>
      <c r="E70" s="9"/>
      <c r="F70" s="9"/>
      <c r="G70" s="9"/>
      <c r="H70" s="10"/>
      <c r="I70" s="79"/>
    </row>
    <row r="71" spans="1:9" ht="16.5" thickBot="1">
      <c r="A71" s="67" t="s">
        <v>442</v>
      </c>
      <c r="B71" s="25"/>
      <c r="C71" s="68">
        <v>0.05</v>
      </c>
      <c r="D71" s="25"/>
      <c r="E71" s="25"/>
      <c r="F71" s="25"/>
      <c r="G71" s="25"/>
      <c r="H71" s="69"/>
      <c r="I71" s="79"/>
    </row>
    <row r="72" spans="1:9" ht="16.5" thickTop="1">
      <c r="A72" s="70" t="s">
        <v>443</v>
      </c>
      <c r="B72" s="28"/>
      <c r="C72" s="71">
        <v>0.19</v>
      </c>
      <c r="D72" s="28"/>
      <c r="E72" s="28"/>
      <c r="F72" s="28"/>
      <c r="G72" s="28"/>
      <c r="H72" s="84"/>
      <c r="I72" s="79"/>
    </row>
    <row r="73" spans="1:9">
      <c r="A73" s="8"/>
      <c r="B73" s="9"/>
      <c r="C73" s="9"/>
      <c r="D73" s="9"/>
      <c r="E73" s="9"/>
      <c r="F73" s="9"/>
      <c r="G73" s="9"/>
      <c r="H73" s="10"/>
      <c r="I73" s="79"/>
    </row>
    <row r="74" spans="1:9" ht="15.75">
      <c r="A74" s="59" t="s">
        <v>444</v>
      </c>
      <c r="B74" s="9"/>
      <c r="C74" s="9"/>
      <c r="D74" s="9"/>
      <c r="E74" s="9"/>
      <c r="F74" s="9"/>
      <c r="G74" s="9"/>
      <c r="H74" s="39"/>
      <c r="I74" s="79"/>
    </row>
    <row r="75" spans="1:9" ht="15.75" thickBot="1">
      <c r="A75" s="24"/>
      <c r="B75" s="25"/>
      <c r="C75" s="25"/>
      <c r="D75" s="25"/>
      <c r="E75" s="25"/>
      <c r="F75" s="25"/>
      <c r="G75" s="25"/>
      <c r="H75" s="26"/>
      <c r="I75" s="79"/>
    </row>
    <row r="76" spans="1:9" ht="15.75" thickTop="1">
      <c r="A76" s="79"/>
      <c r="B76" s="79"/>
      <c r="C76" s="79"/>
      <c r="D76" s="79"/>
      <c r="E76" s="79"/>
      <c r="F76" s="79"/>
      <c r="G76" s="79"/>
      <c r="H76" s="79"/>
      <c r="I76" s="79"/>
    </row>
  </sheetData>
  <mergeCells count="51">
    <mergeCell ref="B12:D12"/>
    <mergeCell ref="A1:H1"/>
    <mergeCell ref="A2:H2"/>
    <mergeCell ref="B6:G6"/>
    <mergeCell ref="B10:D10"/>
    <mergeCell ref="B11:D11"/>
    <mergeCell ref="B27:C27"/>
    <mergeCell ref="B13:D13"/>
    <mergeCell ref="B14:D14"/>
    <mergeCell ref="B15:D15"/>
    <mergeCell ref="B16:D16"/>
    <mergeCell ref="B17:D17"/>
    <mergeCell ref="A21:B21"/>
    <mergeCell ref="B22:C22"/>
    <mergeCell ref="B23:C23"/>
    <mergeCell ref="B24:C24"/>
    <mergeCell ref="B25:C25"/>
    <mergeCell ref="B26:C26"/>
    <mergeCell ref="B41:C41"/>
    <mergeCell ref="B28:C28"/>
    <mergeCell ref="B29:C29"/>
    <mergeCell ref="B30:C30"/>
    <mergeCell ref="B31:C31"/>
    <mergeCell ref="B32:C32"/>
    <mergeCell ref="B33:C33"/>
    <mergeCell ref="B34:C34"/>
    <mergeCell ref="B35:C35"/>
    <mergeCell ref="A38:B38"/>
    <mergeCell ref="B39:C39"/>
    <mergeCell ref="B40:C40"/>
    <mergeCell ref="A55:B55"/>
    <mergeCell ref="B42:C42"/>
    <mergeCell ref="B43:C43"/>
    <mergeCell ref="B44:C44"/>
    <mergeCell ref="B45:C45"/>
    <mergeCell ref="B46:C46"/>
    <mergeCell ref="B47:C47"/>
    <mergeCell ref="B48:C48"/>
    <mergeCell ref="B49:C49"/>
    <mergeCell ref="B50:C50"/>
    <mergeCell ref="B51:C51"/>
    <mergeCell ref="B52:C52"/>
    <mergeCell ref="B64:C64"/>
    <mergeCell ref="B65:C65"/>
    <mergeCell ref="B66:C66"/>
    <mergeCell ref="B56:C56"/>
    <mergeCell ref="B57:C57"/>
    <mergeCell ref="B58:C58"/>
    <mergeCell ref="B59:C59"/>
    <mergeCell ref="A62:B62"/>
    <mergeCell ref="B63:C63"/>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3" id="{089DEA13-2ABF-4B04-8EE5-E8279560C017}">
            <xm:f>'1.1'!H21&gt;0</xm:f>
            <x14:dxf>
              <font>
                <b/>
                <i/>
                <color rgb="FF253E66"/>
              </font>
              <fill>
                <patternFill>
                  <bgColor rgb="FF8ED2C9"/>
                </patternFill>
              </fill>
            </x14:dxf>
          </x14:cfRule>
          <xm:sqref>B23:B25 B41:B52 B57 B64:B66 B35 B59 B27 B30:B33</xm:sqref>
        </x14:conditionalFormatting>
        <x14:conditionalFormatting xmlns:xm="http://schemas.microsoft.com/office/excel/2006/main">
          <x14:cfRule type="expression" priority="5" id="{1FC48D32-9697-458F-B55F-A48A8CBF3927}">
            <xm:f>'1.1'!#REF!&gt;0</xm:f>
            <x14:dxf>
              <fill>
                <patternFill>
                  <bgColor rgb="FFFFFF99"/>
                </patternFill>
              </fill>
            </x14:dxf>
          </x14:cfRule>
          <xm:sqref>C23</xm:sqref>
        </x14:conditionalFormatting>
        <x14:conditionalFormatting xmlns:xm="http://schemas.microsoft.com/office/excel/2006/main">
          <x14:cfRule type="expression" priority="4" id="{987460C7-F88D-4130-8B17-5BEBE69DD78B}">
            <xm:f>'1.1'!#REF!&gt;0</xm:f>
            <x14:dxf>
              <font>
                <b/>
                <i/>
                <color rgb="FF253E66"/>
              </font>
              <fill>
                <patternFill>
                  <bgColor rgb="FF8ED2C9"/>
                </patternFill>
              </fill>
            </x14:dxf>
          </x14:cfRule>
          <xm:sqref>C23:C25 C41:C52 C57 C64:C66 C35 C59</xm:sqref>
        </x14:conditionalFormatting>
        <x14:conditionalFormatting xmlns:xm="http://schemas.microsoft.com/office/excel/2006/main">
          <x14:cfRule type="expression" priority="2" id="{2D89D929-5F1C-4AB1-95DF-96878EBDD265}">
            <xm:f>'1.1'!#REF!&gt;0</xm:f>
            <x14:dxf>
              <fill>
                <patternFill>
                  <bgColor rgb="FFFFFF99"/>
                </patternFill>
              </fill>
            </x14:dxf>
          </x14:cfRule>
          <xm:sqref>C27 C30:C33</xm:sqref>
        </x14:conditionalFormatting>
        <x14:conditionalFormatting xmlns:xm="http://schemas.microsoft.com/office/excel/2006/main">
          <x14:cfRule type="expression" priority="1" id="{440C08B4-6F86-4241-AF9E-241F69935D7D}">
            <xm:f>'1.1'!#REF!&gt;0</xm:f>
            <x14:dxf>
              <font>
                <b/>
                <i/>
                <color rgb="FF253E66"/>
              </font>
              <fill>
                <patternFill>
                  <bgColor rgb="FF8ED2C9"/>
                </patternFill>
              </fill>
            </x14:dxf>
          </x14:cfRule>
          <xm:sqref>C27 C30:C33</xm:sqref>
        </x14:conditionalFormatting>
      </x14:conditionalFormattings>
    </ext>
  </extLst>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7">
    <tabColor rgb="FF00B0F0"/>
  </sheetPr>
  <dimension ref="A1:I76"/>
  <sheetViews>
    <sheetView zoomScaleNormal="100" workbookViewId="0">
      <selection activeCell="E38" sqref="E37:E38"/>
    </sheetView>
  </sheetViews>
  <sheetFormatPr baseColWidth="10" defaultColWidth="11.42578125" defaultRowHeight="15"/>
  <cols>
    <col min="1" max="1" width="20.5703125" customWidth="1"/>
    <col min="2" max="2" width="117.140625" customWidth="1"/>
    <col min="3" max="3" width="16.140625" customWidth="1"/>
    <col min="4" max="4" width="11.140625" bestFit="1" customWidth="1"/>
    <col min="5" max="5" width="17.28515625" bestFit="1" customWidth="1"/>
    <col min="6" max="6" width="18.42578125" customWidth="1"/>
    <col min="7" max="7" width="23.7109375" customWidth="1"/>
    <col min="8" max="8" width="22.85546875" customWidth="1"/>
    <col min="9" max="9" width="16" bestFit="1" customWidth="1"/>
  </cols>
  <sheetData>
    <row r="1" spans="1:9" ht="16.5" thickTop="1">
      <c r="A1" s="441" t="s">
        <v>514</v>
      </c>
      <c r="B1" s="442"/>
      <c r="C1" s="442"/>
      <c r="D1" s="442"/>
      <c r="E1" s="442"/>
      <c r="F1" s="442"/>
      <c r="G1" s="442"/>
      <c r="H1" s="443"/>
      <c r="I1" s="79"/>
    </row>
    <row r="2" spans="1:9" ht="15.75">
      <c r="A2" s="444" t="s">
        <v>378</v>
      </c>
      <c r="B2" s="445"/>
      <c r="C2" s="445"/>
      <c r="D2" s="445"/>
      <c r="E2" s="445"/>
      <c r="F2" s="445"/>
      <c r="G2" s="445"/>
      <c r="H2" s="446"/>
      <c r="I2" s="79"/>
    </row>
    <row r="3" spans="1:9">
      <c r="A3" s="8"/>
      <c r="B3" s="9"/>
      <c r="C3" s="9"/>
      <c r="D3" s="9"/>
      <c r="E3" s="9"/>
      <c r="F3" s="9"/>
      <c r="G3" s="9"/>
      <c r="H3" s="10"/>
      <c r="I3" s="79"/>
    </row>
    <row r="4" spans="1:9" ht="15.75">
      <c r="A4" s="11" t="s">
        <v>379</v>
      </c>
      <c r="B4" s="12" t="s">
        <v>68</v>
      </c>
      <c r="C4" s="13"/>
      <c r="D4" s="14"/>
      <c r="E4" s="15" t="s">
        <v>380</v>
      </c>
      <c r="F4" s="16">
        <f>H69</f>
        <v>159930.20666666667</v>
      </c>
      <c r="G4" s="13" t="s">
        <v>381</v>
      </c>
      <c r="H4" s="17" t="s">
        <v>382</v>
      </c>
      <c r="I4" s="79"/>
    </row>
    <row r="5" spans="1:9" ht="15.75">
      <c r="A5" s="18"/>
      <c r="B5" s="19"/>
      <c r="C5" s="13"/>
      <c r="D5" s="20"/>
      <c r="E5" s="15"/>
      <c r="F5" s="21"/>
      <c r="G5" s="13"/>
      <c r="H5" s="22"/>
      <c r="I5" s="79"/>
    </row>
    <row r="6" spans="1:9" ht="15.75">
      <c r="A6" s="18" t="s">
        <v>383</v>
      </c>
      <c r="B6" s="447" t="str">
        <f>A1</f>
        <v>SUMINISTRO DE MATERIALES PARA SISTEMA DE PUESTA A TIERRA PARA POSTE SENCILLO N3</v>
      </c>
      <c r="C6" s="447"/>
      <c r="D6" s="447"/>
      <c r="E6" s="447"/>
      <c r="F6" s="447"/>
      <c r="G6" s="448"/>
      <c r="H6" s="23" t="s">
        <v>384</v>
      </c>
      <c r="I6" s="79"/>
    </row>
    <row r="7" spans="1:9" ht="15.75" thickBot="1">
      <c r="A7" s="24"/>
      <c r="B7" s="25"/>
      <c r="C7" s="25"/>
      <c r="D7" s="25"/>
      <c r="E7" s="25"/>
      <c r="F7" s="25"/>
      <c r="G7" s="25"/>
      <c r="H7" s="26"/>
      <c r="I7" s="79"/>
    </row>
    <row r="8" spans="1:9" ht="15.75" thickTop="1">
      <c r="A8" s="27"/>
      <c r="B8" s="28"/>
      <c r="C8" s="28"/>
      <c r="D8" s="28"/>
      <c r="E8" s="28"/>
      <c r="F8" s="28"/>
      <c r="G8" s="28"/>
      <c r="H8" s="29"/>
      <c r="I8" s="79"/>
    </row>
    <row r="9" spans="1:9" ht="15.75">
      <c r="A9" s="30" t="s">
        <v>5</v>
      </c>
      <c r="B9" s="9"/>
      <c r="C9" s="9"/>
      <c r="D9" s="9"/>
      <c r="E9" s="9"/>
      <c r="F9" s="9"/>
      <c r="G9" s="9"/>
      <c r="H9" s="10"/>
      <c r="I9" s="79"/>
    </row>
    <row r="10" spans="1:9" ht="15.75">
      <c r="A10" s="31" t="s">
        <v>385</v>
      </c>
      <c r="B10" s="449" t="s">
        <v>386</v>
      </c>
      <c r="C10" s="450"/>
      <c r="D10" s="431"/>
      <c r="E10" s="32" t="s">
        <v>85</v>
      </c>
      <c r="F10" s="32" t="s">
        <v>387</v>
      </c>
      <c r="G10" s="32" t="s">
        <v>86</v>
      </c>
      <c r="H10" s="33" t="s">
        <v>388</v>
      </c>
      <c r="I10" s="80"/>
    </row>
    <row r="11" spans="1:9">
      <c r="A11" s="4">
        <v>803</v>
      </c>
      <c r="B11" s="481" t="str">
        <f>VLOOKUP(A11,SPT_18!$A$4:$C$10,2,FALSE)</f>
        <v>CABLE DE COBRE DESNUDO CALIBRE 4 AWG</v>
      </c>
      <c r="C11" s="432"/>
      <c r="D11" s="427"/>
      <c r="E11" s="4" t="s">
        <v>14</v>
      </c>
      <c r="F11" s="170">
        <f>VLOOKUP(A11,'Cotización materiales'!$C$3:$K$57,9,FALSE)</f>
        <v>14810.63</v>
      </c>
      <c r="G11" s="75">
        <f>VLOOKUP(A11,SPT_18!$A$4:$C$10,3,FALSE)</f>
        <v>1</v>
      </c>
      <c r="H11" s="6">
        <f>F11*G11</f>
        <v>14810.63</v>
      </c>
      <c r="I11" s="79"/>
    </row>
    <row r="12" spans="1:9">
      <c r="A12" s="4">
        <v>1411</v>
      </c>
      <c r="B12" s="481" t="str">
        <f>VLOOKUP(A12,SPT_18!$A$4:$C$10,2,FALSE)</f>
        <v>VARILLA DE PUESTA A TIERRA DE 15,88*2438 MM</v>
      </c>
      <c r="C12" s="432"/>
      <c r="D12" s="427"/>
      <c r="E12" s="4" t="s">
        <v>14</v>
      </c>
      <c r="F12" s="170">
        <f>VLOOKUP(A12,'Cotización materiales'!$C$3:$K$57,9,FALSE)</f>
        <v>77886.666666666672</v>
      </c>
      <c r="G12" s="75">
        <f>VLOOKUP(A12,SPT_18!$A$4:$C$10,3,FALSE)</f>
        <v>1</v>
      </c>
      <c r="H12" s="6">
        <f t="shared" ref="H12:H18" si="0">F12*G12</f>
        <v>77886.666666666672</v>
      </c>
      <c r="I12" s="79"/>
    </row>
    <row r="13" spans="1:9">
      <c r="A13" s="4">
        <v>41062</v>
      </c>
      <c r="B13" s="481" t="str">
        <f>VLOOKUP(A13,SPT_18!$A$4:$C$10,2,FALSE)</f>
        <v>CONECTOR TIPO TORNILLO PARA PUESTA A TIERRA</v>
      </c>
      <c r="C13" s="432"/>
      <c r="D13" s="427"/>
      <c r="E13" s="4" t="s">
        <v>14</v>
      </c>
      <c r="F13" s="170">
        <f>VLOOKUP(A13,'Cotización materiales'!$C$3:$K$57,9,FALSE)</f>
        <v>6243.7</v>
      </c>
      <c r="G13" s="75">
        <f>VLOOKUP(A13,SPT_18!$A$4:$C$10,3,FALSE)</f>
        <v>1</v>
      </c>
      <c r="H13" s="6"/>
      <c r="I13" s="79"/>
    </row>
    <row r="14" spans="1:9">
      <c r="A14" s="4">
        <v>1</v>
      </c>
      <c r="B14" s="481" t="str">
        <f>VLOOKUP(A14,SPT_18!$A$4:$C$10,2,FALSE)</f>
        <v xml:space="preserve">CONECTOR DE COMPRESIÓN TIPO C EN COBRE </v>
      </c>
      <c r="C14" s="432"/>
      <c r="D14" s="427"/>
      <c r="E14" s="4" t="s">
        <v>14</v>
      </c>
      <c r="F14" s="170">
        <f>VLOOKUP(A14,'Cotización materiales'!$C$3:$K$57,9,FALSE)</f>
        <v>8400</v>
      </c>
      <c r="G14" s="75">
        <f>VLOOKUP(A14,SPT_18!$A$4:$C$10,3,FALSE)</f>
        <v>2</v>
      </c>
      <c r="H14" s="6"/>
      <c r="I14" s="79"/>
    </row>
    <row r="15" spans="1:9">
      <c r="A15" s="4">
        <v>2</v>
      </c>
      <c r="B15" s="481" t="str">
        <f>VLOOKUP(A15,SPT_18!$A$4:$C$10,2,FALSE)</f>
        <v>CONECTOR DE COMPRESIÓN TIPO PALA 4 AWG DE 1 HUECO</v>
      </c>
      <c r="C15" s="432"/>
      <c r="D15" s="427"/>
      <c r="E15" s="4" t="s">
        <v>14</v>
      </c>
      <c r="F15" s="170">
        <f>VLOOKUP(A15,'Cotización materiales'!$C$3:$K$57,9,FALSE)</f>
        <v>1691.6000000000001</v>
      </c>
      <c r="G15" s="75">
        <f>VLOOKUP(A15,SPT_18!$A$4:$C$10,3,FALSE)</f>
        <v>2</v>
      </c>
      <c r="H15" s="6">
        <f t="shared" si="0"/>
        <v>3383.2000000000003</v>
      </c>
      <c r="I15" s="79"/>
    </row>
    <row r="16" spans="1:9">
      <c r="A16" s="4">
        <v>3</v>
      </c>
      <c r="B16" s="481" t="str">
        <f>VLOOKUP(A16,SPT_18!$A$4:$C$10,2,FALSE)</f>
        <v>CONECTOS COMPRESIÓN TIPO H</v>
      </c>
      <c r="C16" s="432"/>
      <c r="D16" s="427"/>
      <c r="E16" s="4" t="s">
        <v>14</v>
      </c>
      <c r="F16" s="170">
        <f>VLOOKUP(A16,'Cotización materiales'!$C$3:$K$57,9,FALSE)</f>
        <v>20649.710000000003</v>
      </c>
      <c r="G16" s="75">
        <f>VLOOKUP(A16,SPT_18!$A$4:$C$10,3,FALSE)</f>
        <v>1</v>
      </c>
      <c r="H16" s="6">
        <f t="shared" si="0"/>
        <v>20649.710000000003</v>
      </c>
      <c r="I16" s="79"/>
    </row>
    <row r="17" spans="1:9">
      <c r="A17" s="4">
        <v>4</v>
      </c>
      <c r="B17" s="481" t="str">
        <f>VLOOKUP(A17,SPT_18!$A$4:$C$10,2,FALSE)</f>
        <v>TORNILLO EN ACERO GALVANIZADO DE CABEZA Y TUERCA HEXAGONAL 3/8" X 1" CON ARNDELA REDONDA DE 3/8"</v>
      </c>
      <c r="C17" s="432"/>
      <c r="D17" s="427"/>
      <c r="E17" s="4" t="s">
        <v>14</v>
      </c>
      <c r="F17" s="170">
        <f>VLOOKUP(A17,'Cotización materiales'!$C$3:$K$57,9,FALSE)</f>
        <v>600</v>
      </c>
      <c r="G17" s="75">
        <f>VLOOKUP(A17,SPT_18!$A$4:$C$10,3,FALSE)</f>
        <v>2</v>
      </c>
      <c r="H17" s="6">
        <f t="shared" si="0"/>
        <v>1200</v>
      </c>
      <c r="I17" s="79"/>
    </row>
    <row r="18" spans="1:9">
      <c r="A18" s="4"/>
      <c r="B18" s="158"/>
      <c r="C18" s="159"/>
      <c r="D18" s="160"/>
      <c r="E18" s="5"/>
      <c r="F18" s="5"/>
      <c r="G18" s="5"/>
      <c r="H18" s="6">
        <f t="shared" si="0"/>
        <v>0</v>
      </c>
      <c r="I18" s="79"/>
    </row>
    <row r="19" spans="1:9" ht="15.75">
      <c r="A19" s="37" t="s">
        <v>389</v>
      </c>
      <c r="B19" s="9"/>
      <c r="C19" s="38"/>
      <c r="D19" s="38"/>
      <c r="E19" s="38"/>
      <c r="F19" s="9"/>
      <c r="G19" s="9"/>
      <c r="H19" s="87">
        <f>SUM(H11:H18)</f>
        <v>117930.20666666668</v>
      </c>
      <c r="I19" s="79"/>
    </row>
    <row r="20" spans="1:9">
      <c r="A20" s="8"/>
      <c r="B20" s="9"/>
      <c r="C20" s="9"/>
      <c r="D20" s="9"/>
      <c r="E20" s="9"/>
      <c r="F20" s="9"/>
      <c r="G20" s="9"/>
      <c r="H20" s="10"/>
      <c r="I20" s="79"/>
    </row>
    <row r="21" spans="1:9" ht="15.75">
      <c r="A21" s="428" t="s">
        <v>6</v>
      </c>
      <c r="B21" s="429"/>
      <c r="C21" s="9"/>
      <c r="D21" s="9"/>
      <c r="E21" s="9"/>
      <c r="F21" s="9"/>
      <c r="G21" s="9"/>
      <c r="H21" s="10"/>
      <c r="I21" s="79"/>
    </row>
    <row r="22" spans="1:9" ht="15.75">
      <c r="A22" s="40" t="s">
        <v>385</v>
      </c>
      <c r="B22" s="430" t="s">
        <v>386</v>
      </c>
      <c r="C22" s="431"/>
      <c r="D22" s="32" t="s">
        <v>86</v>
      </c>
      <c r="E22" s="32" t="s">
        <v>390</v>
      </c>
      <c r="F22" s="32" t="s">
        <v>391</v>
      </c>
      <c r="G22" s="32" t="s">
        <v>392</v>
      </c>
      <c r="H22" s="33" t="s">
        <v>393</v>
      </c>
      <c r="I22" s="79"/>
    </row>
    <row r="23" spans="1:9" ht="15.75">
      <c r="A23" s="155"/>
      <c r="B23" s="451" t="s">
        <v>396</v>
      </c>
      <c r="C23" s="452"/>
      <c r="D23" s="73">
        <v>0</v>
      </c>
      <c r="E23" s="4" t="s">
        <v>397</v>
      </c>
      <c r="F23" s="170">
        <f>'1.1'!F21</f>
        <v>491355.26262931031</v>
      </c>
      <c r="G23" s="75">
        <v>10</v>
      </c>
      <c r="H23" s="6">
        <f>(D23*F23)/G23</f>
        <v>0</v>
      </c>
      <c r="I23" s="81"/>
    </row>
    <row r="24" spans="1:9" ht="15.75">
      <c r="A24" s="155"/>
      <c r="B24" s="451" t="s">
        <v>398</v>
      </c>
      <c r="C24" s="452"/>
      <c r="D24" s="73">
        <v>0</v>
      </c>
      <c r="E24" s="4" t="s">
        <v>397</v>
      </c>
      <c r="F24" s="170">
        <f>'1.1'!F22</f>
        <v>491355.26262931031</v>
      </c>
      <c r="G24" s="75">
        <v>10</v>
      </c>
      <c r="H24" s="6">
        <f t="shared" ref="H24:H35" si="1">(D24*F24)/G24</f>
        <v>0</v>
      </c>
      <c r="I24" s="81"/>
    </row>
    <row r="25" spans="1:9" ht="15.75">
      <c r="A25" s="155"/>
      <c r="B25" s="451" t="s">
        <v>399</v>
      </c>
      <c r="C25" s="452"/>
      <c r="D25" s="73">
        <v>0</v>
      </c>
      <c r="E25" s="4" t="s">
        <v>397</v>
      </c>
      <c r="F25" s="170">
        <f>'1.1'!F23</f>
        <v>316219.23517241376</v>
      </c>
      <c r="G25" s="75">
        <v>5</v>
      </c>
      <c r="H25" s="6">
        <f t="shared" si="1"/>
        <v>0</v>
      </c>
      <c r="I25" s="81"/>
    </row>
    <row r="26" spans="1:9">
      <c r="A26" s="155"/>
      <c r="B26" s="426" t="s">
        <v>400</v>
      </c>
      <c r="C26" s="427"/>
      <c r="D26" s="73">
        <v>0</v>
      </c>
      <c r="E26" s="4" t="s">
        <v>397</v>
      </c>
      <c r="F26" s="170">
        <f>'1.1'!F24</f>
        <v>301624.55599137931</v>
      </c>
      <c r="G26" s="75">
        <v>10</v>
      </c>
      <c r="H26" s="6">
        <f t="shared" si="1"/>
        <v>0</v>
      </c>
      <c r="I26" s="81"/>
    </row>
    <row r="27" spans="1:9" ht="15.75">
      <c r="A27" s="155"/>
      <c r="B27" s="451" t="s">
        <v>401</v>
      </c>
      <c r="C27" s="452"/>
      <c r="D27" s="73">
        <v>0</v>
      </c>
      <c r="E27" s="4" t="s">
        <v>397</v>
      </c>
      <c r="F27" s="170">
        <f>'1.1'!F25</f>
        <v>257840.51844827583</v>
      </c>
      <c r="G27" s="75">
        <v>10</v>
      </c>
      <c r="H27" s="6">
        <f t="shared" si="1"/>
        <v>0</v>
      </c>
      <c r="I27" s="81"/>
    </row>
    <row r="28" spans="1:9">
      <c r="A28" s="155"/>
      <c r="B28" s="426" t="s">
        <v>402</v>
      </c>
      <c r="C28" s="427"/>
      <c r="D28" s="73">
        <v>0</v>
      </c>
      <c r="E28" s="4" t="s">
        <v>397</v>
      </c>
      <c r="F28" s="170">
        <f>'1.1'!F26</f>
        <v>199461.84262931033</v>
      </c>
      <c r="G28" s="75">
        <v>10</v>
      </c>
      <c r="H28" s="6">
        <f t="shared" si="1"/>
        <v>0</v>
      </c>
      <c r="I28" s="81"/>
    </row>
    <row r="29" spans="1:9">
      <c r="A29" s="155"/>
      <c r="B29" s="426" t="s">
        <v>403</v>
      </c>
      <c r="C29" s="427"/>
      <c r="D29" s="73">
        <v>0</v>
      </c>
      <c r="E29" s="4" t="s">
        <v>397</v>
      </c>
      <c r="F29" s="170">
        <f>'1.1'!F27</f>
        <v>81158.643620689661</v>
      </c>
      <c r="G29" s="75">
        <v>10</v>
      </c>
      <c r="H29" s="6">
        <f t="shared" si="1"/>
        <v>0</v>
      </c>
      <c r="I29" s="81"/>
    </row>
    <row r="30" spans="1:9" ht="15.75">
      <c r="A30" s="155"/>
      <c r="B30" s="451" t="s">
        <v>404</v>
      </c>
      <c r="C30" s="452"/>
      <c r="D30" s="73">
        <v>0</v>
      </c>
      <c r="E30" s="4" t="s">
        <v>397</v>
      </c>
      <c r="F30" s="170">
        <f>'1.1'!F28</f>
        <v>184867.16344827582</v>
      </c>
      <c r="G30" s="75">
        <v>10</v>
      </c>
      <c r="H30" s="6">
        <f t="shared" si="1"/>
        <v>0</v>
      </c>
      <c r="I30" s="81"/>
    </row>
    <row r="31" spans="1:9" ht="15.75">
      <c r="A31" s="155"/>
      <c r="B31" s="451" t="s">
        <v>405</v>
      </c>
      <c r="C31" s="452"/>
      <c r="D31" s="73">
        <v>0</v>
      </c>
      <c r="E31" s="4" t="s">
        <v>397</v>
      </c>
      <c r="F31" s="170">
        <f>'1.1'!F29</f>
        <v>117645.32112068964</v>
      </c>
      <c r="G31" s="75">
        <v>13</v>
      </c>
      <c r="H31" s="6">
        <f t="shared" si="1"/>
        <v>0</v>
      </c>
      <c r="I31" s="81"/>
    </row>
    <row r="32" spans="1:9" ht="15.75">
      <c r="A32" s="155"/>
      <c r="B32" s="451" t="s">
        <v>406</v>
      </c>
      <c r="C32" s="452"/>
      <c r="D32" s="73">
        <v>0</v>
      </c>
      <c r="E32" s="4" t="s">
        <v>397</v>
      </c>
      <c r="F32" s="170">
        <f>'1.1'!F30</f>
        <v>184867.16344827582</v>
      </c>
      <c r="G32" s="75">
        <v>13</v>
      </c>
      <c r="H32" s="6">
        <f t="shared" si="1"/>
        <v>0</v>
      </c>
      <c r="I32" s="81"/>
    </row>
    <row r="33" spans="1:9" ht="15.75">
      <c r="A33" s="155"/>
      <c r="B33" s="451" t="s">
        <v>407</v>
      </c>
      <c r="C33" s="452"/>
      <c r="D33" s="73">
        <v>0</v>
      </c>
      <c r="E33" s="4" t="s">
        <v>397</v>
      </c>
      <c r="F33" s="170">
        <f>'1.1'!F31</f>
        <v>103050.68284482758</v>
      </c>
      <c r="G33" s="75">
        <v>10</v>
      </c>
      <c r="H33" s="6">
        <f t="shared" si="1"/>
        <v>0</v>
      </c>
      <c r="I33" s="81"/>
    </row>
    <row r="34" spans="1:9">
      <c r="A34" s="155"/>
      <c r="B34" s="426" t="s">
        <v>408</v>
      </c>
      <c r="C34" s="427"/>
      <c r="D34" s="73">
        <v>0</v>
      </c>
      <c r="E34" s="4" t="s">
        <v>397</v>
      </c>
      <c r="F34" s="170">
        <f>'1.1'!F32</f>
        <v>177569.84431034481</v>
      </c>
      <c r="G34" s="75">
        <v>13</v>
      </c>
      <c r="H34" s="6">
        <f t="shared" si="1"/>
        <v>0</v>
      </c>
      <c r="I34" s="81"/>
    </row>
    <row r="35" spans="1:9" ht="15.75">
      <c r="A35" s="155"/>
      <c r="B35" s="453" t="s">
        <v>409</v>
      </c>
      <c r="C35" s="454"/>
      <c r="D35" s="74">
        <v>0</v>
      </c>
      <c r="E35" s="43" t="s">
        <v>397</v>
      </c>
      <c r="F35" s="170">
        <f>'1.1'!F33</f>
        <v>117646.13922413792</v>
      </c>
      <c r="G35" s="76">
        <v>10</v>
      </c>
      <c r="H35" s="6">
        <f t="shared" si="1"/>
        <v>0</v>
      </c>
      <c r="I35" s="81"/>
    </row>
    <row r="36" spans="1:9" ht="15.75">
      <c r="A36" s="45" t="s">
        <v>410</v>
      </c>
      <c r="B36" s="9"/>
      <c r="C36" s="9"/>
      <c r="D36" s="9"/>
      <c r="E36" s="9"/>
      <c r="F36" s="9"/>
      <c r="G36" s="9"/>
      <c r="H36" s="87">
        <f>SUM(H23:H35)</f>
        <v>0</v>
      </c>
      <c r="I36" s="79"/>
    </row>
    <row r="37" spans="1:9">
      <c r="A37" s="8"/>
      <c r="B37" s="9"/>
      <c r="C37" s="9"/>
      <c r="D37" s="9"/>
      <c r="E37" s="9"/>
      <c r="F37" s="9"/>
      <c r="G37" s="9"/>
      <c r="H37" s="10"/>
      <c r="I37" s="79"/>
    </row>
    <row r="38" spans="1:9" ht="15.75">
      <c r="A38" s="428" t="s">
        <v>7</v>
      </c>
      <c r="B38" s="429"/>
      <c r="C38" s="9"/>
      <c r="D38" s="9"/>
      <c r="E38" s="9"/>
      <c r="F38" s="9"/>
      <c r="G38" s="9"/>
      <c r="H38" s="10"/>
      <c r="I38" s="79"/>
    </row>
    <row r="39" spans="1:9" ht="15.75">
      <c r="A39" s="40" t="s">
        <v>385</v>
      </c>
      <c r="B39" s="430" t="s">
        <v>386</v>
      </c>
      <c r="C39" s="431"/>
      <c r="D39" s="32" t="s">
        <v>86</v>
      </c>
      <c r="E39" s="32" t="s">
        <v>390</v>
      </c>
      <c r="F39" s="32" t="s">
        <v>411</v>
      </c>
      <c r="G39" s="32" t="s">
        <v>393</v>
      </c>
      <c r="H39" s="33" t="s">
        <v>412</v>
      </c>
      <c r="I39" s="79"/>
    </row>
    <row r="40" spans="1:9" ht="15.75">
      <c r="A40" s="46">
        <v>1</v>
      </c>
      <c r="B40" s="482" t="s">
        <v>413</v>
      </c>
      <c r="C40" s="483"/>
      <c r="D40" s="73">
        <v>0</v>
      </c>
      <c r="E40" s="47" t="s">
        <v>397</v>
      </c>
      <c r="F40" s="73">
        <v>10</v>
      </c>
      <c r="G40" s="170">
        <v>69701.16508838383</v>
      </c>
      <c r="H40" s="6">
        <f>(D40*G40)/F40</f>
        <v>0</v>
      </c>
      <c r="I40" s="81"/>
    </row>
    <row r="41" spans="1:9" ht="15.75">
      <c r="A41" s="46">
        <v>2</v>
      </c>
      <c r="B41" s="422" t="s">
        <v>414</v>
      </c>
      <c r="C41" s="423"/>
      <c r="D41" s="73">
        <v>0</v>
      </c>
      <c r="E41" s="47" t="s">
        <v>397</v>
      </c>
      <c r="F41" s="73">
        <v>1</v>
      </c>
      <c r="G41" s="170">
        <v>2500000</v>
      </c>
      <c r="H41" s="6">
        <f t="shared" ref="H41:H52" si="2">(D41*G41)/F41</f>
        <v>0</v>
      </c>
      <c r="I41" s="81"/>
    </row>
    <row r="42" spans="1:9" ht="15.75">
      <c r="A42" s="46">
        <v>3</v>
      </c>
      <c r="B42" s="422" t="s">
        <v>415</v>
      </c>
      <c r="C42" s="423"/>
      <c r="D42" s="73">
        <v>0</v>
      </c>
      <c r="E42" s="47" t="s">
        <v>397</v>
      </c>
      <c r="F42" s="73">
        <v>10</v>
      </c>
      <c r="G42" s="170">
        <v>55509.259259259248</v>
      </c>
      <c r="H42" s="6">
        <f t="shared" si="2"/>
        <v>0</v>
      </c>
      <c r="I42" s="81"/>
    </row>
    <row r="43" spans="1:9" ht="15.75">
      <c r="A43" s="46">
        <v>4</v>
      </c>
      <c r="B43" s="422" t="s">
        <v>416</v>
      </c>
      <c r="C43" s="423"/>
      <c r="D43" s="73">
        <v>0</v>
      </c>
      <c r="E43" s="47" t="s">
        <v>397</v>
      </c>
      <c r="F43" s="73">
        <v>13</v>
      </c>
      <c r="G43" s="170">
        <v>1000000</v>
      </c>
      <c r="H43" s="6">
        <f t="shared" si="2"/>
        <v>0</v>
      </c>
      <c r="I43" s="81"/>
    </row>
    <row r="44" spans="1:9" ht="15.75">
      <c r="A44" s="46">
        <v>5</v>
      </c>
      <c r="B44" s="422" t="s">
        <v>417</v>
      </c>
      <c r="C44" s="423"/>
      <c r="D44" s="73">
        <v>0</v>
      </c>
      <c r="E44" s="47" t="s">
        <v>397</v>
      </c>
      <c r="F44" s="73">
        <v>10</v>
      </c>
      <c r="G44" s="170">
        <v>120000</v>
      </c>
      <c r="H44" s="6">
        <f t="shared" si="2"/>
        <v>0</v>
      </c>
      <c r="I44" s="81"/>
    </row>
    <row r="45" spans="1:9" ht="15.75">
      <c r="A45" s="46">
        <v>6</v>
      </c>
      <c r="B45" s="422" t="s">
        <v>418</v>
      </c>
      <c r="C45" s="423"/>
      <c r="D45" s="73">
        <v>0</v>
      </c>
      <c r="E45" s="47" t="s">
        <v>419</v>
      </c>
      <c r="F45" s="73">
        <v>10</v>
      </c>
      <c r="G45" s="170">
        <v>28500</v>
      </c>
      <c r="H45" s="6">
        <f t="shared" si="2"/>
        <v>0</v>
      </c>
      <c r="I45" s="81"/>
    </row>
    <row r="46" spans="1:9" ht="15.75">
      <c r="A46" s="46">
        <v>7</v>
      </c>
      <c r="B46" s="422" t="s">
        <v>420</v>
      </c>
      <c r="C46" s="423"/>
      <c r="D46" s="73">
        <v>0</v>
      </c>
      <c r="E46" s="47" t="s">
        <v>421</v>
      </c>
      <c r="F46" s="73">
        <v>1</v>
      </c>
      <c r="G46" s="170">
        <v>464100</v>
      </c>
      <c r="H46" s="6">
        <f t="shared" si="2"/>
        <v>0</v>
      </c>
      <c r="I46" s="81"/>
    </row>
    <row r="47" spans="1:9" ht="15.75">
      <c r="A47" s="46">
        <v>8</v>
      </c>
      <c r="B47" s="422" t="s">
        <v>422</v>
      </c>
      <c r="C47" s="423"/>
      <c r="D47" s="73">
        <v>0</v>
      </c>
      <c r="E47" s="47" t="s">
        <v>423</v>
      </c>
      <c r="F47" s="73">
        <v>1</v>
      </c>
      <c r="G47" s="170">
        <v>952380.95238095231</v>
      </c>
      <c r="H47" s="6">
        <f t="shared" si="2"/>
        <v>0</v>
      </c>
      <c r="I47" s="81"/>
    </row>
    <row r="48" spans="1:9" ht="15.75">
      <c r="A48" s="46">
        <v>9</v>
      </c>
      <c r="B48" s="422" t="s">
        <v>424</v>
      </c>
      <c r="C48" s="423"/>
      <c r="D48" s="73">
        <v>0</v>
      </c>
      <c r="E48" s="47" t="s">
        <v>423</v>
      </c>
      <c r="F48" s="73">
        <v>1</v>
      </c>
      <c r="G48" s="170">
        <v>2700000</v>
      </c>
      <c r="H48" s="6">
        <f t="shared" si="2"/>
        <v>0</v>
      </c>
      <c r="I48" s="81"/>
    </row>
    <row r="49" spans="1:9" ht="15.75">
      <c r="A49" s="46">
        <v>10</v>
      </c>
      <c r="B49" s="422" t="s">
        <v>425</v>
      </c>
      <c r="C49" s="423"/>
      <c r="D49" s="73">
        <v>0</v>
      </c>
      <c r="E49" s="47" t="s">
        <v>423</v>
      </c>
      <c r="F49" s="73">
        <v>2</v>
      </c>
      <c r="G49" s="170">
        <v>3800000</v>
      </c>
      <c r="H49" s="6">
        <f t="shared" si="2"/>
        <v>0</v>
      </c>
      <c r="I49" s="81"/>
    </row>
    <row r="50" spans="1:9" ht="15.75">
      <c r="A50" s="46">
        <v>11</v>
      </c>
      <c r="B50" s="422" t="s">
        <v>426</v>
      </c>
      <c r="C50" s="423"/>
      <c r="D50" s="73">
        <v>0</v>
      </c>
      <c r="E50" s="47" t="s">
        <v>423</v>
      </c>
      <c r="F50" s="73">
        <v>10</v>
      </c>
      <c r="G50" s="170">
        <v>3200000</v>
      </c>
      <c r="H50" s="6">
        <f t="shared" si="2"/>
        <v>0</v>
      </c>
      <c r="I50" s="81"/>
    </row>
    <row r="51" spans="1:9" ht="15.75">
      <c r="A51" s="46">
        <v>12</v>
      </c>
      <c r="B51" s="422" t="s">
        <v>427</v>
      </c>
      <c r="C51" s="423"/>
      <c r="D51" s="73">
        <v>0</v>
      </c>
      <c r="E51" s="47" t="s">
        <v>423</v>
      </c>
      <c r="F51" s="73">
        <v>2</v>
      </c>
      <c r="G51" s="170">
        <v>2600000</v>
      </c>
      <c r="H51" s="6">
        <f t="shared" si="2"/>
        <v>0</v>
      </c>
      <c r="I51" s="81"/>
    </row>
    <row r="52" spans="1:9" ht="15.75">
      <c r="A52" s="50">
        <v>13</v>
      </c>
      <c r="B52" s="424" t="s">
        <v>428</v>
      </c>
      <c r="C52" s="425"/>
      <c r="D52" s="73">
        <v>0</v>
      </c>
      <c r="E52" s="51" t="s">
        <v>397</v>
      </c>
      <c r="F52" s="73">
        <v>1</v>
      </c>
      <c r="G52" s="170">
        <v>4500000</v>
      </c>
      <c r="H52" s="6">
        <f t="shared" si="2"/>
        <v>0</v>
      </c>
      <c r="I52" s="81"/>
    </row>
    <row r="53" spans="1:9" ht="15.75">
      <c r="A53" s="53" t="s">
        <v>429</v>
      </c>
      <c r="B53" s="9"/>
      <c r="C53" s="38"/>
      <c r="D53" s="38"/>
      <c r="E53" s="38"/>
      <c r="F53" s="9"/>
      <c r="G53" s="9"/>
      <c r="H53" s="88">
        <f>SUM(H40:H52)</f>
        <v>0</v>
      </c>
      <c r="I53" s="81"/>
    </row>
    <row r="54" spans="1:9">
      <c r="A54" s="8"/>
      <c r="B54" s="9"/>
      <c r="C54" s="9"/>
      <c r="D54" s="54"/>
      <c r="E54" s="54"/>
      <c r="F54" s="54"/>
      <c r="G54" s="54"/>
      <c r="H54" s="10"/>
      <c r="I54" s="79"/>
    </row>
    <row r="55" spans="1:9" ht="15.75">
      <c r="A55" s="428" t="s">
        <v>8</v>
      </c>
      <c r="B55" s="429"/>
      <c r="C55" s="9"/>
      <c r="D55" s="54"/>
      <c r="E55" s="54"/>
      <c r="F55" s="54"/>
      <c r="G55" s="54"/>
      <c r="H55" s="10"/>
      <c r="I55" s="79"/>
    </row>
    <row r="56" spans="1:9" ht="15.75">
      <c r="A56" s="40" t="s">
        <v>385</v>
      </c>
      <c r="B56" s="430" t="s">
        <v>386</v>
      </c>
      <c r="C56" s="431"/>
      <c r="D56" s="55" t="s">
        <v>390</v>
      </c>
      <c r="E56" s="55" t="s">
        <v>86</v>
      </c>
      <c r="F56" s="55" t="s">
        <v>430</v>
      </c>
      <c r="G56" s="55" t="s">
        <v>431</v>
      </c>
      <c r="H56" s="33" t="s">
        <v>393</v>
      </c>
      <c r="I56" s="79"/>
    </row>
    <row r="57" spans="1:9" ht="15.75">
      <c r="A57" s="46">
        <v>1</v>
      </c>
      <c r="B57" s="422" t="s">
        <v>432</v>
      </c>
      <c r="C57" s="423"/>
      <c r="D57" s="56" t="s">
        <v>397</v>
      </c>
      <c r="E57" s="73">
        <v>1</v>
      </c>
      <c r="F57" s="170">
        <v>210000</v>
      </c>
      <c r="G57" s="73">
        <v>5</v>
      </c>
      <c r="H57" s="42">
        <f>(E57*F57)/G57</f>
        <v>42000</v>
      </c>
      <c r="I57" s="81"/>
    </row>
    <row r="58" spans="1:9" ht="15.75">
      <c r="A58" s="46">
        <v>2</v>
      </c>
      <c r="B58" s="482" t="s">
        <v>433</v>
      </c>
      <c r="C58" s="483"/>
      <c r="D58" s="57" t="s">
        <v>434</v>
      </c>
      <c r="E58" s="73">
        <v>0</v>
      </c>
      <c r="F58" s="170">
        <v>410150.85714285716</v>
      </c>
      <c r="G58" s="73">
        <v>72</v>
      </c>
      <c r="H58" s="42">
        <f t="shared" ref="H58:H59" si="3">(E58*F58)/G58</f>
        <v>0</v>
      </c>
      <c r="I58" s="81"/>
    </row>
    <row r="59" spans="1:9" ht="15.75">
      <c r="A59" s="50">
        <v>3</v>
      </c>
      <c r="B59" s="424" t="s">
        <v>435</v>
      </c>
      <c r="C59" s="425"/>
      <c r="D59" s="58" t="s">
        <v>434</v>
      </c>
      <c r="E59" s="73">
        <v>0</v>
      </c>
      <c r="F59" s="170">
        <v>500000</v>
      </c>
      <c r="G59" s="73">
        <v>10</v>
      </c>
      <c r="H59" s="42">
        <f t="shared" si="3"/>
        <v>0</v>
      </c>
      <c r="I59" s="81"/>
    </row>
    <row r="60" spans="1:9" ht="15.75">
      <c r="A60" s="45" t="s">
        <v>436</v>
      </c>
      <c r="B60" s="9"/>
      <c r="C60" s="38"/>
      <c r="D60" s="38"/>
      <c r="E60" s="38"/>
      <c r="F60" s="9"/>
      <c r="G60" s="9"/>
      <c r="H60" s="87">
        <f>SUM(H57:H59)</f>
        <v>42000</v>
      </c>
      <c r="I60" s="79"/>
    </row>
    <row r="61" spans="1:9">
      <c r="A61" s="59"/>
      <c r="B61" s="9"/>
      <c r="C61" s="9"/>
      <c r="D61" s="9"/>
      <c r="E61" s="38"/>
      <c r="F61" s="9"/>
      <c r="G61" s="9"/>
      <c r="H61" s="10"/>
      <c r="I61" s="79"/>
    </row>
    <row r="62" spans="1:9" ht="15.75">
      <c r="A62" s="428" t="s">
        <v>9</v>
      </c>
      <c r="B62" s="429"/>
      <c r="C62" s="60"/>
      <c r="D62" s="61"/>
      <c r="E62" s="62"/>
      <c r="F62" s="63"/>
      <c r="G62" s="64"/>
      <c r="H62" s="10"/>
      <c r="I62" s="79"/>
    </row>
    <row r="63" spans="1:9" ht="15.75">
      <c r="A63" s="40" t="s">
        <v>385</v>
      </c>
      <c r="B63" s="430" t="s">
        <v>386</v>
      </c>
      <c r="C63" s="431"/>
      <c r="D63" s="55" t="s">
        <v>86</v>
      </c>
      <c r="E63" s="55" t="s">
        <v>390</v>
      </c>
      <c r="F63" s="55" t="s">
        <v>431</v>
      </c>
      <c r="G63" s="55" t="s">
        <v>430</v>
      </c>
      <c r="H63" s="33" t="s">
        <v>393</v>
      </c>
      <c r="I63" s="79"/>
    </row>
    <row r="64" spans="1:9" ht="15.75">
      <c r="A64" s="46">
        <v>1</v>
      </c>
      <c r="B64" s="422" t="s">
        <v>437</v>
      </c>
      <c r="C64" s="423"/>
      <c r="D64" s="73">
        <v>0</v>
      </c>
      <c r="E64" s="47" t="s">
        <v>423</v>
      </c>
      <c r="F64" s="73">
        <v>10</v>
      </c>
      <c r="G64" s="170">
        <v>70000</v>
      </c>
      <c r="H64" s="49">
        <f>(D64*G64)/F64</f>
        <v>0</v>
      </c>
      <c r="I64" s="79"/>
    </row>
    <row r="65" spans="1:9" ht="15.75">
      <c r="A65" s="46">
        <v>2</v>
      </c>
      <c r="B65" s="422" t="s">
        <v>438</v>
      </c>
      <c r="C65" s="423"/>
      <c r="D65" s="73">
        <v>0</v>
      </c>
      <c r="E65" s="47" t="s">
        <v>423</v>
      </c>
      <c r="F65" s="73">
        <v>13</v>
      </c>
      <c r="G65" s="170">
        <v>45000</v>
      </c>
      <c r="H65" s="49">
        <f t="shared" ref="H65:H66" si="4">(D65*G65)/F65</f>
        <v>0</v>
      </c>
      <c r="I65" s="79"/>
    </row>
    <row r="66" spans="1:9" ht="15.75">
      <c r="A66" s="50">
        <v>3</v>
      </c>
      <c r="B66" s="424" t="s">
        <v>439</v>
      </c>
      <c r="C66" s="425"/>
      <c r="D66" s="73">
        <v>0</v>
      </c>
      <c r="E66" s="51" t="s">
        <v>423</v>
      </c>
      <c r="F66" s="73">
        <v>13</v>
      </c>
      <c r="G66" s="170">
        <v>20000</v>
      </c>
      <c r="H66" s="49">
        <f t="shared" si="4"/>
        <v>0</v>
      </c>
      <c r="I66" s="79"/>
    </row>
    <row r="67" spans="1:9" ht="15.75">
      <c r="A67" s="45" t="s">
        <v>440</v>
      </c>
      <c r="B67" s="9"/>
      <c r="C67" s="38"/>
      <c r="D67" s="54"/>
      <c r="E67" s="54"/>
      <c r="F67" s="54"/>
      <c r="G67" s="54"/>
      <c r="H67" s="39">
        <f>SUM(H64:H66)</f>
        <v>0</v>
      </c>
      <c r="I67" s="79"/>
    </row>
    <row r="68" spans="1:9">
      <c r="A68" s="59"/>
      <c r="B68" s="9"/>
      <c r="C68" s="9"/>
      <c r="D68" s="9"/>
      <c r="E68" s="65"/>
      <c r="F68" s="9"/>
      <c r="G68" s="9"/>
      <c r="H68" s="10"/>
      <c r="I68" s="79"/>
    </row>
    <row r="69" spans="1:9" ht="15.75">
      <c r="A69" s="66" t="s">
        <v>441</v>
      </c>
      <c r="B69" s="9"/>
      <c r="C69" s="9"/>
      <c r="D69" s="9"/>
      <c r="E69" s="9"/>
      <c r="F69" s="9"/>
      <c r="G69" s="9"/>
      <c r="H69" s="86">
        <f>H67+H60+H53+H36+H19</f>
        <v>159930.20666666667</v>
      </c>
      <c r="I69" s="79"/>
    </row>
    <row r="70" spans="1:9">
      <c r="A70" s="8"/>
      <c r="B70" s="9"/>
      <c r="C70" s="9"/>
      <c r="D70" s="9"/>
      <c r="E70" s="9"/>
      <c r="F70" s="9"/>
      <c r="G70" s="9"/>
      <c r="H70" s="10"/>
      <c r="I70" s="79"/>
    </row>
    <row r="71" spans="1:9" ht="16.5" thickBot="1">
      <c r="A71" s="67" t="s">
        <v>442</v>
      </c>
      <c r="B71" s="25"/>
      <c r="C71" s="68">
        <v>0.05</v>
      </c>
      <c r="D71" s="25"/>
      <c r="E71" s="25"/>
      <c r="F71" s="25"/>
      <c r="G71" s="25"/>
      <c r="H71" s="69"/>
      <c r="I71" s="79"/>
    </row>
    <row r="72" spans="1:9" ht="16.5" thickTop="1">
      <c r="A72" s="70" t="s">
        <v>443</v>
      </c>
      <c r="B72" s="28"/>
      <c r="C72" s="71">
        <v>0.19</v>
      </c>
      <c r="D72" s="28"/>
      <c r="E72" s="28"/>
      <c r="F72" s="28"/>
      <c r="G72" s="28"/>
      <c r="H72" s="84"/>
      <c r="I72" s="79"/>
    </row>
    <row r="73" spans="1:9">
      <c r="A73" s="8"/>
      <c r="B73" s="9"/>
      <c r="C73" s="9"/>
      <c r="D73" s="9"/>
      <c r="E73" s="9"/>
      <c r="F73" s="9"/>
      <c r="G73" s="9"/>
      <c r="H73" s="10"/>
      <c r="I73" s="79"/>
    </row>
    <row r="74" spans="1:9" ht="15.75">
      <c r="A74" s="59" t="s">
        <v>444</v>
      </c>
      <c r="B74" s="9"/>
      <c r="C74" s="9"/>
      <c r="D74" s="9"/>
      <c r="E74" s="9"/>
      <c r="F74" s="9"/>
      <c r="G74" s="9"/>
      <c r="H74" s="39"/>
      <c r="I74" s="79"/>
    </row>
    <row r="75" spans="1:9" ht="15.75" thickBot="1">
      <c r="A75" s="24"/>
      <c r="B75" s="25"/>
      <c r="C75" s="25"/>
      <c r="D75" s="25"/>
      <c r="E75" s="25"/>
      <c r="F75" s="25"/>
      <c r="G75" s="25"/>
      <c r="H75" s="26"/>
      <c r="I75" s="79"/>
    </row>
    <row r="76" spans="1:9" ht="15.75" thickTop="1">
      <c r="A76" s="79"/>
      <c r="B76" s="79"/>
      <c r="C76" s="79"/>
      <c r="D76" s="79"/>
      <c r="E76" s="79"/>
      <c r="F76" s="79"/>
      <c r="G76" s="79"/>
      <c r="H76" s="79"/>
      <c r="I76" s="79"/>
    </row>
  </sheetData>
  <mergeCells count="51">
    <mergeCell ref="B12:D12"/>
    <mergeCell ref="A1:H1"/>
    <mergeCell ref="A2:H2"/>
    <mergeCell ref="B6:G6"/>
    <mergeCell ref="B10:D10"/>
    <mergeCell ref="B11:D11"/>
    <mergeCell ref="B29:C29"/>
    <mergeCell ref="B15:D15"/>
    <mergeCell ref="B16:D16"/>
    <mergeCell ref="B17:D17"/>
    <mergeCell ref="A21:B21"/>
    <mergeCell ref="B22:C22"/>
    <mergeCell ref="B23:C23"/>
    <mergeCell ref="B24:C24"/>
    <mergeCell ref="B25:C25"/>
    <mergeCell ref="B26:C26"/>
    <mergeCell ref="B27:C27"/>
    <mergeCell ref="B28:C28"/>
    <mergeCell ref="B43:C43"/>
    <mergeCell ref="B30:C30"/>
    <mergeCell ref="B31:C31"/>
    <mergeCell ref="B32:C32"/>
    <mergeCell ref="B33:C33"/>
    <mergeCell ref="B34:C34"/>
    <mergeCell ref="B35:C35"/>
    <mergeCell ref="A38:B38"/>
    <mergeCell ref="B39:C39"/>
    <mergeCell ref="B40:C40"/>
    <mergeCell ref="B41:C41"/>
    <mergeCell ref="B42:C42"/>
    <mergeCell ref="B45:C45"/>
    <mergeCell ref="B46:C46"/>
    <mergeCell ref="B47:C47"/>
    <mergeCell ref="B48:C48"/>
    <mergeCell ref="B49:C49"/>
    <mergeCell ref="B66:C66"/>
    <mergeCell ref="B13:D13"/>
    <mergeCell ref="B14:D14"/>
    <mergeCell ref="B58:C58"/>
    <mergeCell ref="B59:C59"/>
    <mergeCell ref="A62:B62"/>
    <mergeCell ref="B63:C63"/>
    <mergeCell ref="B64:C64"/>
    <mergeCell ref="B65:C65"/>
    <mergeCell ref="B50:C50"/>
    <mergeCell ref="B51:C51"/>
    <mergeCell ref="B52:C52"/>
    <mergeCell ref="A55:B55"/>
    <mergeCell ref="B56:C56"/>
    <mergeCell ref="B57:C57"/>
    <mergeCell ref="B44:C44"/>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3" id="{17A4455B-674E-4C17-B4F0-91AFE577308A}">
            <xm:f>'1.1'!H21&gt;0</xm:f>
            <x14:dxf>
              <font>
                <b/>
                <i/>
                <color rgb="FF253E66"/>
              </font>
              <fill>
                <patternFill>
                  <bgColor rgb="FF8ED2C9"/>
                </patternFill>
              </fill>
            </x14:dxf>
          </x14:cfRule>
          <xm:sqref>B23:B25 B41:B52 B57 B64:B66 B35 B59 B27 B30:B33</xm:sqref>
        </x14:conditionalFormatting>
        <x14:conditionalFormatting xmlns:xm="http://schemas.microsoft.com/office/excel/2006/main">
          <x14:cfRule type="expression" priority="5" id="{DECE4DAF-EB7F-4FB7-90E8-19BCD7D2F616}">
            <xm:f>'1.1'!#REF!&gt;0</xm:f>
            <x14:dxf>
              <fill>
                <patternFill>
                  <bgColor rgb="FFFFFF99"/>
                </patternFill>
              </fill>
            </x14:dxf>
          </x14:cfRule>
          <xm:sqref>C23</xm:sqref>
        </x14:conditionalFormatting>
        <x14:conditionalFormatting xmlns:xm="http://schemas.microsoft.com/office/excel/2006/main">
          <x14:cfRule type="expression" priority="4" id="{8D3CB8AA-E1AC-440B-88B5-1705FAE2D7EF}">
            <xm:f>'1.1'!#REF!&gt;0</xm:f>
            <x14:dxf>
              <font>
                <b/>
                <i/>
                <color rgb="FF253E66"/>
              </font>
              <fill>
                <patternFill>
                  <bgColor rgb="FF8ED2C9"/>
                </patternFill>
              </fill>
            </x14:dxf>
          </x14:cfRule>
          <xm:sqref>C23:C25 C41:C52 C57 C64:C66 C35 C59</xm:sqref>
        </x14:conditionalFormatting>
        <x14:conditionalFormatting xmlns:xm="http://schemas.microsoft.com/office/excel/2006/main">
          <x14:cfRule type="expression" priority="2" id="{FE5221FD-B116-48FF-89F0-155C54382369}">
            <xm:f>'1.1'!#REF!&gt;0</xm:f>
            <x14:dxf>
              <fill>
                <patternFill>
                  <bgColor rgb="FFFFFF99"/>
                </patternFill>
              </fill>
            </x14:dxf>
          </x14:cfRule>
          <xm:sqref>C27 C30:C33</xm:sqref>
        </x14:conditionalFormatting>
        <x14:conditionalFormatting xmlns:xm="http://schemas.microsoft.com/office/excel/2006/main">
          <x14:cfRule type="expression" priority="1" id="{4826AE0E-C51F-4760-B25F-3AB89D14AE41}">
            <xm:f>'1.1'!#REF!&gt;0</xm:f>
            <x14:dxf>
              <font>
                <b/>
                <i/>
                <color rgb="FF253E66"/>
              </font>
              <fill>
                <patternFill>
                  <bgColor rgb="FF8ED2C9"/>
                </patternFill>
              </fill>
            </x14:dxf>
          </x14:cfRule>
          <xm:sqref>C27 C30:C33</xm:sqref>
        </x14:conditionalFormatting>
      </x14:conditionalFormattings>
    </ext>
  </extLst>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4">
    <tabColor rgb="FF00B0F0"/>
  </sheetPr>
  <dimension ref="A1:I76"/>
  <sheetViews>
    <sheetView zoomScale="85" zoomScaleNormal="85" workbookViewId="0">
      <selection activeCell="G11" sqref="G11"/>
    </sheetView>
  </sheetViews>
  <sheetFormatPr baseColWidth="10" defaultColWidth="11.42578125" defaultRowHeight="15"/>
  <cols>
    <col min="1" max="1" width="20.5703125" customWidth="1"/>
    <col min="2" max="2" width="117.140625" customWidth="1"/>
    <col min="3" max="3" width="16.140625" customWidth="1"/>
    <col min="4" max="4" width="11.140625" bestFit="1" customWidth="1"/>
    <col min="5" max="5" width="17.28515625" bestFit="1" customWidth="1"/>
    <col min="6" max="6" width="21.140625" customWidth="1"/>
    <col min="7" max="7" width="23.7109375" customWidth="1"/>
    <col min="8" max="8" width="22.85546875" customWidth="1"/>
    <col min="9" max="9" width="16" bestFit="1" customWidth="1"/>
  </cols>
  <sheetData>
    <row r="1" spans="1:9" ht="16.5" thickTop="1">
      <c r="A1" s="441" t="s">
        <v>515</v>
      </c>
      <c r="B1" s="442"/>
      <c r="C1" s="442"/>
      <c r="D1" s="442"/>
      <c r="E1" s="442"/>
      <c r="F1" s="442"/>
      <c r="G1" s="442"/>
      <c r="H1" s="443"/>
      <c r="I1" s="79"/>
    </row>
    <row r="2" spans="1:9" ht="15.75">
      <c r="A2" s="444" t="s">
        <v>378</v>
      </c>
      <c r="B2" s="445"/>
      <c r="C2" s="445"/>
      <c r="D2" s="445"/>
      <c r="E2" s="445"/>
      <c r="F2" s="445"/>
      <c r="G2" s="445"/>
      <c r="H2" s="446"/>
      <c r="I2" s="79"/>
    </row>
    <row r="3" spans="1:9">
      <c r="A3" s="8"/>
      <c r="B3" s="9"/>
      <c r="C3" s="9"/>
      <c r="D3" s="9"/>
      <c r="E3" s="9"/>
      <c r="F3" s="9"/>
      <c r="G3" s="9"/>
      <c r="H3" s="10"/>
      <c r="I3" s="79"/>
    </row>
    <row r="4" spans="1:9" ht="15.75">
      <c r="A4" s="11" t="s">
        <v>379</v>
      </c>
      <c r="B4" s="12" t="s">
        <v>69</v>
      </c>
      <c r="C4" s="13"/>
      <c r="D4" s="14"/>
      <c r="E4" s="15" t="s">
        <v>380</v>
      </c>
      <c r="F4" s="16">
        <f>H69</f>
        <v>122118016.56</v>
      </c>
      <c r="G4" s="13" t="s">
        <v>381</v>
      </c>
      <c r="H4" s="17" t="s">
        <v>382</v>
      </c>
      <c r="I4" s="79"/>
    </row>
    <row r="5" spans="1:9" ht="15.75">
      <c r="A5" s="18"/>
      <c r="B5" s="19"/>
      <c r="C5" s="13"/>
      <c r="D5" s="20"/>
      <c r="E5" s="15"/>
      <c r="F5" s="21"/>
      <c r="G5" s="13"/>
      <c r="H5" s="22"/>
      <c r="I5" s="79"/>
    </row>
    <row r="6" spans="1:9" ht="15.75">
      <c r="A6" s="18" t="s">
        <v>383</v>
      </c>
      <c r="B6" s="447" t="str">
        <f>A1</f>
        <v>SUMINISTRO DE MATERIALES PARA INSTALACIÓN DE BARRERAS METÁLICAS CON ABATIMIENTO "N2"</v>
      </c>
      <c r="C6" s="447"/>
      <c r="D6" s="447"/>
      <c r="E6" s="447"/>
      <c r="F6" s="447"/>
      <c r="G6" s="448"/>
      <c r="H6" s="23" t="s">
        <v>14</v>
      </c>
      <c r="I6" s="79"/>
    </row>
    <row r="7" spans="1:9" ht="15.75" thickBot="1">
      <c r="A7" s="24"/>
      <c r="B7" s="25"/>
      <c r="C7" s="25"/>
      <c r="D7" s="25"/>
      <c r="E7" s="25"/>
      <c r="F7" s="25"/>
      <c r="G7" s="25"/>
      <c r="H7" s="26"/>
      <c r="I7" s="79"/>
    </row>
    <row r="8" spans="1:9" ht="15.75" thickTop="1">
      <c r="A8" s="27"/>
      <c r="B8" s="28"/>
      <c r="C8" s="28"/>
      <c r="D8" s="28"/>
      <c r="E8" s="28"/>
      <c r="F8" s="28"/>
      <c r="G8" s="28"/>
      <c r="H8" s="29"/>
      <c r="I8" s="79"/>
    </row>
    <row r="9" spans="1:9" ht="15.75">
      <c r="A9" s="30" t="s">
        <v>5</v>
      </c>
      <c r="B9" s="9"/>
      <c r="C9" s="9"/>
      <c r="D9" s="9"/>
      <c r="E9" s="9"/>
      <c r="F9" s="9"/>
      <c r="G9" s="9"/>
      <c r="H9" s="10"/>
      <c r="I9" s="79"/>
    </row>
    <row r="10" spans="1:9" ht="15.75">
      <c r="A10" s="31" t="s">
        <v>385</v>
      </c>
      <c r="B10" s="449" t="s">
        <v>386</v>
      </c>
      <c r="C10" s="450"/>
      <c r="D10" s="431"/>
      <c r="E10" s="32" t="s">
        <v>85</v>
      </c>
      <c r="F10" s="32" t="s">
        <v>387</v>
      </c>
      <c r="G10" s="32" t="s">
        <v>86</v>
      </c>
      <c r="H10" s="33" t="s">
        <v>388</v>
      </c>
      <c r="I10" s="80"/>
    </row>
    <row r="11" spans="1:9">
      <c r="A11" s="4">
        <v>5</v>
      </c>
      <c r="B11" s="481" t="str">
        <f>VLOOKUP(A11,'Cotización materiales'!$C$3:$K$57,2,FALSE)</f>
        <v>ABATIMIENTO N2 (PARALES 1500) 12m</v>
      </c>
      <c r="C11" s="432"/>
      <c r="D11" s="427"/>
      <c r="E11" s="4" t="str">
        <f>VLOOKUP(A11,'Cotización materiales'!$C$3:$K$57,3,FALSE)</f>
        <v>UND</v>
      </c>
      <c r="F11" s="285">
        <f>VLOOKUP(A11,'Cotización materiales'!$C$3:$K$57,9,FALSE)</f>
        <v>3416445</v>
      </c>
      <c r="G11" s="75">
        <f>VLOOKUP(A11,'Cotización materiales'!$C$3:$K$57,4,FALSE)</f>
        <v>2</v>
      </c>
      <c r="H11" s="6">
        <f>F11*G11</f>
        <v>6832890</v>
      </c>
      <c r="I11" s="79"/>
    </row>
    <row r="12" spans="1:9">
      <c r="A12" s="4">
        <v>6</v>
      </c>
      <c r="B12" s="481" t="str">
        <f>VLOOKUP(A12,'Cotización materiales'!$C$3:$K$57,2,FALSE)</f>
        <v>BARRERA METÁLICA DOBLE ONDA</v>
      </c>
      <c r="C12" s="432"/>
      <c r="D12" s="427"/>
      <c r="E12" s="4" t="str">
        <f>VLOOKUP(A12,'Cotización materiales'!$C$3:$K$57,3,FALSE)</f>
        <v>ML</v>
      </c>
      <c r="F12" s="285">
        <f>VLOOKUP(A12,'Cotización materiales'!$C$3:$K$57,9,FALSE)</f>
        <v>329300</v>
      </c>
      <c r="G12" s="75">
        <f>VLOOKUP(A12,'Cotización materiales'!$C$3:$K$57,4,FALSE)</f>
        <v>307</v>
      </c>
      <c r="H12" s="6">
        <f t="shared" ref="H12:H18" si="0">F12*G12</f>
        <v>101095100</v>
      </c>
      <c r="I12" s="79"/>
    </row>
    <row r="13" spans="1:9">
      <c r="A13" s="4">
        <v>10</v>
      </c>
      <c r="B13" s="481" t="str">
        <f>VLOOKUP(A13,'Cotización materiales'!$C$3:$K$57,2,FALSE)</f>
        <v>CAPTAFARO B/B GALVANIZADO</v>
      </c>
      <c r="C13" s="432"/>
      <c r="D13" s="427"/>
      <c r="E13" s="4" t="str">
        <f>VLOOKUP(A13,'Cotización materiales'!$C$3:$K$57,3,FALSE)</f>
        <v>UND</v>
      </c>
      <c r="F13" s="285">
        <f>VLOOKUP(A13,'Cotización materiales'!$C$3:$K$57,9,FALSE)</f>
        <v>6535</v>
      </c>
      <c r="G13" s="75">
        <f>VLOOKUP(A13,'Cotización materiales'!$C$3:$K$57,4,FALSE)</f>
        <v>76</v>
      </c>
      <c r="H13" s="6">
        <f>F13*G13</f>
        <v>496660</v>
      </c>
      <c r="I13" s="79"/>
    </row>
    <row r="14" spans="1:9">
      <c r="A14" s="4">
        <v>11</v>
      </c>
      <c r="B14" s="481" t="str">
        <f>VLOOKUP(A14,'Cotización materiales'!$C$3:$K$58,2,FALSE)</f>
        <v>MURO SEPARADOR DE CONCRETO TIPO NEW JERSEY</v>
      </c>
      <c r="C14" s="432"/>
      <c r="D14" s="427"/>
      <c r="E14" s="4" t="str">
        <f>VLOOKUP(A14,'Cotización materiales'!$C$3:$K$57,3,FALSE)</f>
        <v>UND</v>
      </c>
      <c r="F14" s="285">
        <f>VLOOKUP(A14,'Cotización materiales'!$C$3:$K$57,9,FALSE)</f>
        <v>458379</v>
      </c>
      <c r="G14" s="75">
        <f>VLOOKUP(A14,'Cotización materiales'!$C$3:$K$57,4,FALSE)</f>
        <v>20</v>
      </c>
      <c r="H14" s="6">
        <f t="shared" si="0"/>
        <v>9167580</v>
      </c>
      <c r="I14" s="79"/>
    </row>
    <row r="15" spans="1:9">
      <c r="A15" s="4">
        <v>15</v>
      </c>
      <c r="B15" s="481" t="str">
        <f>VLOOKUP(A15,'Cotización materiales'!$C$3:$K$58,2,FALSE)</f>
        <v xml:space="preserve">CONCRETO IMPERMEABLE  3000 PSI </v>
      </c>
      <c r="C15" s="432"/>
      <c r="D15" s="427"/>
      <c r="E15" s="4" t="s">
        <v>214</v>
      </c>
      <c r="F15" s="285">
        <f>VLOOKUP(A15,'Cotización materiales'!$C$3:$K$58,9,FALSE)</f>
        <v>645156</v>
      </c>
      <c r="G15" s="75">
        <f>VLOOKUP(A15,'Cotización materiales'!$C$3:$K$58,4,FALSE)</f>
        <v>3.76</v>
      </c>
      <c r="H15" s="6">
        <f t="shared" si="0"/>
        <v>2425786.56</v>
      </c>
      <c r="I15" s="79"/>
    </row>
    <row r="16" spans="1:9">
      <c r="A16" s="4"/>
      <c r="B16" s="481"/>
      <c r="C16" s="432"/>
      <c r="D16" s="427"/>
      <c r="E16" s="4"/>
      <c r="F16" s="285"/>
      <c r="G16" s="75"/>
      <c r="H16" s="6">
        <f t="shared" si="0"/>
        <v>0</v>
      </c>
      <c r="I16" s="79"/>
    </row>
    <row r="17" spans="1:9">
      <c r="A17" s="4"/>
      <c r="B17" s="481"/>
      <c r="C17" s="432"/>
      <c r="D17" s="427"/>
      <c r="E17" s="4"/>
      <c r="F17" s="285"/>
      <c r="G17" s="75"/>
      <c r="H17" s="6">
        <f t="shared" si="0"/>
        <v>0</v>
      </c>
      <c r="I17" s="79"/>
    </row>
    <row r="18" spans="1:9">
      <c r="A18" s="4"/>
      <c r="B18" s="158"/>
      <c r="C18" s="159"/>
      <c r="D18" s="160"/>
      <c r="E18" s="5"/>
      <c r="F18" s="5"/>
      <c r="G18" s="5"/>
      <c r="H18" s="6">
        <f t="shared" si="0"/>
        <v>0</v>
      </c>
      <c r="I18" s="79"/>
    </row>
    <row r="19" spans="1:9" ht="15.75">
      <c r="A19" s="37" t="s">
        <v>389</v>
      </c>
      <c r="B19" s="9"/>
      <c r="C19" s="38"/>
      <c r="D19" s="38"/>
      <c r="E19" s="38"/>
      <c r="F19" s="9"/>
      <c r="G19" s="9"/>
      <c r="H19" s="87">
        <f>SUM(H11:H18)</f>
        <v>120018016.56</v>
      </c>
      <c r="I19" s="79"/>
    </row>
    <row r="20" spans="1:9">
      <c r="A20" s="8"/>
      <c r="B20" s="9"/>
      <c r="C20" s="9"/>
      <c r="D20" s="9"/>
      <c r="E20" s="9"/>
      <c r="F20" s="9"/>
      <c r="G20" s="9"/>
      <c r="H20" s="10"/>
      <c r="I20" s="79"/>
    </row>
    <row r="21" spans="1:9" ht="15.75">
      <c r="A21" s="428" t="s">
        <v>6</v>
      </c>
      <c r="B21" s="429"/>
      <c r="C21" s="9"/>
      <c r="D21" s="9"/>
      <c r="E21" s="9"/>
      <c r="F21" s="9"/>
      <c r="G21" s="9"/>
      <c r="H21" s="10"/>
      <c r="I21" s="79"/>
    </row>
    <row r="22" spans="1:9" ht="15.75">
      <c r="A22" s="40" t="s">
        <v>385</v>
      </c>
      <c r="B22" s="430" t="s">
        <v>386</v>
      </c>
      <c r="C22" s="431"/>
      <c r="D22" s="32" t="s">
        <v>86</v>
      </c>
      <c r="E22" s="32" t="s">
        <v>390</v>
      </c>
      <c r="F22" s="32" t="s">
        <v>391</v>
      </c>
      <c r="G22" s="32" t="s">
        <v>392</v>
      </c>
      <c r="H22" s="33" t="s">
        <v>393</v>
      </c>
      <c r="I22" s="79"/>
    </row>
    <row r="23" spans="1:9" ht="15.75">
      <c r="A23" s="155"/>
      <c r="B23" s="451" t="s">
        <v>396</v>
      </c>
      <c r="C23" s="452"/>
      <c r="D23" s="73">
        <v>0</v>
      </c>
      <c r="E23" s="4" t="s">
        <v>397</v>
      </c>
      <c r="F23" s="170">
        <f>'1.1'!F21</f>
        <v>491355.26262931031</v>
      </c>
      <c r="G23" s="75">
        <v>10</v>
      </c>
      <c r="H23" s="6">
        <f>(D23*F23)/G23</f>
        <v>0</v>
      </c>
      <c r="I23" s="81"/>
    </row>
    <row r="24" spans="1:9" ht="15.75">
      <c r="A24" s="155"/>
      <c r="B24" s="451" t="s">
        <v>398</v>
      </c>
      <c r="C24" s="452"/>
      <c r="D24" s="73">
        <v>0</v>
      </c>
      <c r="E24" s="4" t="s">
        <v>397</v>
      </c>
      <c r="F24" s="170">
        <f>'1.1'!F22</f>
        <v>491355.26262931031</v>
      </c>
      <c r="G24" s="75">
        <v>10</v>
      </c>
      <c r="H24" s="6">
        <f t="shared" ref="H24:H35" si="1">(D24*F24)/G24</f>
        <v>0</v>
      </c>
      <c r="I24" s="81"/>
    </row>
    <row r="25" spans="1:9" ht="15.75">
      <c r="A25" s="155"/>
      <c r="B25" s="451" t="s">
        <v>399</v>
      </c>
      <c r="C25" s="452"/>
      <c r="D25" s="73">
        <v>0</v>
      </c>
      <c r="E25" s="4" t="s">
        <v>397</v>
      </c>
      <c r="F25" s="170">
        <f>'1.1'!F23</f>
        <v>316219.23517241376</v>
      </c>
      <c r="G25" s="75">
        <v>5</v>
      </c>
      <c r="H25" s="6">
        <f t="shared" si="1"/>
        <v>0</v>
      </c>
      <c r="I25" s="81"/>
    </row>
    <row r="26" spans="1:9">
      <c r="A26" s="155"/>
      <c r="B26" s="426" t="s">
        <v>400</v>
      </c>
      <c r="C26" s="427"/>
      <c r="D26" s="73">
        <v>0</v>
      </c>
      <c r="E26" s="4" t="s">
        <v>397</v>
      </c>
      <c r="F26" s="170">
        <f>'1.1'!F24</f>
        <v>301624.55599137931</v>
      </c>
      <c r="G26" s="75">
        <v>10</v>
      </c>
      <c r="H26" s="6">
        <f t="shared" si="1"/>
        <v>0</v>
      </c>
      <c r="I26" s="81"/>
    </row>
    <row r="27" spans="1:9" ht="15.75">
      <c r="A27" s="155"/>
      <c r="B27" s="451" t="s">
        <v>401</v>
      </c>
      <c r="C27" s="452"/>
      <c r="D27" s="73">
        <v>0</v>
      </c>
      <c r="E27" s="4" t="s">
        <v>397</v>
      </c>
      <c r="F27" s="170">
        <f>'1.1'!F25</f>
        <v>257840.51844827583</v>
      </c>
      <c r="G27" s="75">
        <v>10</v>
      </c>
      <c r="H27" s="6">
        <f t="shared" si="1"/>
        <v>0</v>
      </c>
      <c r="I27" s="81"/>
    </row>
    <row r="28" spans="1:9">
      <c r="A28" s="155"/>
      <c r="B28" s="426" t="s">
        <v>402</v>
      </c>
      <c r="C28" s="427"/>
      <c r="D28" s="73">
        <v>0</v>
      </c>
      <c r="E28" s="4" t="s">
        <v>397</v>
      </c>
      <c r="F28" s="170">
        <f>'1.1'!F26</f>
        <v>199461.84262931033</v>
      </c>
      <c r="G28" s="75">
        <v>10</v>
      </c>
      <c r="H28" s="6">
        <f t="shared" si="1"/>
        <v>0</v>
      </c>
      <c r="I28" s="81"/>
    </row>
    <row r="29" spans="1:9">
      <c r="A29" s="155"/>
      <c r="B29" s="426" t="s">
        <v>403</v>
      </c>
      <c r="C29" s="427"/>
      <c r="D29" s="73">
        <v>0</v>
      </c>
      <c r="E29" s="4" t="s">
        <v>397</v>
      </c>
      <c r="F29" s="170">
        <f>'1.1'!F27</f>
        <v>81158.643620689661</v>
      </c>
      <c r="G29" s="75">
        <v>10</v>
      </c>
      <c r="H29" s="6">
        <f t="shared" si="1"/>
        <v>0</v>
      </c>
      <c r="I29" s="81"/>
    </row>
    <row r="30" spans="1:9" ht="15.75">
      <c r="A30" s="155"/>
      <c r="B30" s="451" t="s">
        <v>404</v>
      </c>
      <c r="C30" s="452"/>
      <c r="D30" s="73">
        <v>0</v>
      </c>
      <c r="E30" s="4" t="s">
        <v>397</v>
      </c>
      <c r="F30" s="170">
        <f>'1.1'!F28</f>
        <v>184867.16344827582</v>
      </c>
      <c r="G30" s="75">
        <v>10</v>
      </c>
      <c r="H30" s="6">
        <f t="shared" si="1"/>
        <v>0</v>
      </c>
      <c r="I30" s="81"/>
    </row>
    <row r="31" spans="1:9" ht="15.75">
      <c r="A31" s="155"/>
      <c r="B31" s="451" t="s">
        <v>405</v>
      </c>
      <c r="C31" s="452"/>
      <c r="D31" s="73">
        <v>0</v>
      </c>
      <c r="E31" s="4" t="s">
        <v>397</v>
      </c>
      <c r="F31" s="170">
        <f>'1.1'!F29</f>
        <v>117645.32112068964</v>
      </c>
      <c r="G31" s="75">
        <v>13</v>
      </c>
      <c r="H31" s="6">
        <f t="shared" si="1"/>
        <v>0</v>
      </c>
      <c r="I31" s="81"/>
    </row>
    <row r="32" spans="1:9" ht="15.75">
      <c r="A32" s="155"/>
      <c r="B32" s="451" t="s">
        <v>406</v>
      </c>
      <c r="C32" s="452"/>
      <c r="D32" s="73">
        <v>0</v>
      </c>
      <c r="E32" s="4" t="s">
        <v>397</v>
      </c>
      <c r="F32" s="170">
        <f>'1.1'!F30</f>
        <v>184867.16344827582</v>
      </c>
      <c r="G32" s="75">
        <v>13</v>
      </c>
      <c r="H32" s="6">
        <f t="shared" si="1"/>
        <v>0</v>
      </c>
      <c r="I32" s="81"/>
    </row>
    <row r="33" spans="1:9" ht="15.75">
      <c r="A33" s="155"/>
      <c r="B33" s="451" t="s">
        <v>407</v>
      </c>
      <c r="C33" s="452"/>
      <c r="D33" s="73">
        <v>0</v>
      </c>
      <c r="E33" s="4" t="s">
        <v>397</v>
      </c>
      <c r="F33" s="170">
        <f>'1.1'!F31</f>
        <v>103050.68284482758</v>
      </c>
      <c r="G33" s="75">
        <v>10</v>
      </c>
      <c r="H33" s="6">
        <f t="shared" si="1"/>
        <v>0</v>
      </c>
      <c r="I33" s="81"/>
    </row>
    <row r="34" spans="1:9">
      <c r="A34" s="155"/>
      <c r="B34" s="426" t="s">
        <v>408</v>
      </c>
      <c r="C34" s="427"/>
      <c r="D34" s="73">
        <v>0</v>
      </c>
      <c r="E34" s="4" t="s">
        <v>397</v>
      </c>
      <c r="F34" s="170">
        <f>'1.1'!F32</f>
        <v>177569.84431034481</v>
      </c>
      <c r="G34" s="75">
        <v>13</v>
      </c>
      <c r="H34" s="6">
        <f t="shared" si="1"/>
        <v>0</v>
      </c>
      <c r="I34" s="81"/>
    </row>
    <row r="35" spans="1:9" ht="15.75">
      <c r="A35" s="155"/>
      <c r="B35" s="453" t="s">
        <v>409</v>
      </c>
      <c r="C35" s="454"/>
      <c r="D35" s="74">
        <v>0</v>
      </c>
      <c r="E35" s="43" t="s">
        <v>397</v>
      </c>
      <c r="F35" s="170">
        <f>'1.1'!F33</f>
        <v>117646.13922413792</v>
      </c>
      <c r="G35" s="76">
        <v>10</v>
      </c>
      <c r="H35" s="6">
        <f t="shared" si="1"/>
        <v>0</v>
      </c>
      <c r="I35" s="81"/>
    </row>
    <row r="36" spans="1:9" ht="15.75">
      <c r="A36" s="45" t="s">
        <v>410</v>
      </c>
      <c r="B36" s="9"/>
      <c r="C36" s="9"/>
      <c r="D36" s="9"/>
      <c r="E36" s="9"/>
      <c r="F36" s="9"/>
      <c r="G36" s="9"/>
      <c r="H36" s="87">
        <f>SUM(H23:H35)</f>
        <v>0</v>
      </c>
      <c r="I36" s="79"/>
    </row>
    <row r="37" spans="1:9">
      <c r="A37" s="8"/>
      <c r="B37" s="9"/>
      <c r="C37" s="9"/>
      <c r="D37" s="9"/>
      <c r="E37" s="9"/>
      <c r="F37" s="9"/>
      <c r="G37" s="9"/>
      <c r="H37" s="10"/>
      <c r="I37" s="79"/>
    </row>
    <row r="38" spans="1:9" ht="15.75">
      <c r="A38" s="428" t="s">
        <v>7</v>
      </c>
      <c r="B38" s="429"/>
      <c r="C38" s="9"/>
      <c r="D38" s="9"/>
      <c r="E38" s="9"/>
      <c r="F38" s="9"/>
      <c r="G38" s="9"/>
      <c r="H38" s="10"/>
      <c r="I38" s="79"/>
    </row>
    <row r="39" spans="1:9" ht="15.75">
      <c r="A39" s="40" t="s">
        <v>385</v>
      </c>
      <c r="B39" s="430" t="s">
        <v>386</v>
      </c>
      <c r="C39" s="431"/>
      <c r="D39" s="32" t="s">
        <v>86</v>
      </c>
      <c r="E39" s="32" t="s">
        <v>390</v>
      </c>
      <c r="F39" s="32" t="s">
        <v>411</v>
      </c>
      <c r="G39" s="32" t="s">
        <v>393</v>
      </c>
      <c r="H39" s="33" t="s">
        <v>412</v>
      </c>
      <c r="I39" s="79"/>
    </row>
    <row r="40" spans="1:9" ht="15.75">
      <c r="A40" s="46">
        <v>1</v>
      </c>
      <c r="B40" s="482" t="s">
        <v>413</v>
      </c>
      <c r="C40" s="483"/>
      <c r="D40" s="73">
        <v>0</v>
      </c>
      <c r="E40" s="47" t="s">
        <v>397</v>
      </c>
      <c r="F40" s="73">
        <v>10</v>
      </c>
      <c r="G40" s="170">
        <v>69701.16508838383</v>
      </c>
      <c r="H40" s="6">
        <f>(D40*G40)/F40</f>
        <v>0</v>
      </c>
      <c r="I40" s="81"/>
    </row>
    <row r="41" spans="1:9" ht="15.75">
      <c r="A41" s="46">
        <v>2</v>
      </c>
      <c r="B41" s="422" t="s">
        <v>414</v>
      </c>
      <c r="C41" s="423"/>
      <c r="D41" s="73">
        <v>0</v>
      </c>
      <c r="E41" s="47" t="s">
        <v>397</v>
      </c>
      <c r="F41" s="73">
        <v>1</v>
      </c>
      <c r="G41" s="170">
        <v>2500000</v>
      </c>
      <c r="H41" s="6">
        <f t="shared" ref="H41:H52" si="2">(D41*G41)/F41</f>
        <v>0</v>
      </c>
      <c r="I41" s="81"/>
    </row>
    <row r="42" spans="1:9" ht="15.75">
      <c r="A42" s="46">
        <v>3</v>
      </c>
      <c r="B42" s="422" t="s">
        <v>415</v>
      </c>
      <c r="C42" s="423"/>
      <c r="D42" s="73">
        <v>0</v>
      </c>
      <c r="E42" s="47" t="s">
        <v>397</v>
      </c>
      <c r="F42" s="73">
        <v>10</v>
      </c>
      <c r="G42" s="170">
        <v>55509.259259259248</v>
      </c>
      <c r="H42" s="6">
        <f t="shared" si="2"/>
        <v>0</v>
      </c>
      <c r="I42" s="81"/>
    </row>
    <row r="43" spans="1:9" ht="15.75">
      <c r="A43" s="46">
        <v>4</v>
      </c>
      <c r="B43" s="422" t="s">
        <v>416</v>
      </c>
      <c r="C43" s="423"/>
      <c r="D43" s="73">
        <v>0</v>
      </c>
      <c r="E43" s="47" t="s">
        <v>397</v>
      </c>
      <c r="F43" s="73">
        <v>13</v>
      </c>
      <c r="G43" s="170">
        <v>1000000</v>
      </c>
      <c r="H43" s="6">
        <f t="shared" si="2"/>
        <v>0</v>
      </c>
      <c r="I43" s="81"/>
    </row>
    <row r="44" spans="1:9" ht="15.75">
      <c r="A44" s="46">
        <v>5</v>
      </c>
      <c r="B44" s="422" t="s">
        <v>417</v>
      </c>
      <c r="C44" s="423"/>
      <c r="D44" s="73">
        <v>0</v>
      </c>
      <c r="E44" s="47" t="s">
        <v>397</v>
      </c>
      <c r="F44" s="73">
        <v>10</v>
      </c>
      <c r="G44" s="170">
        <v>120000</v>
      </c>
      <c r="H44" s="6">
        <f t="shared" si="2"/>
        <v>0</v>
      </c>
      <c r="I44" s="81"/>
    </row>
    <row r="45" spans="1:9" ht="15.75">
      <c r="A45" s="46">
        <v>6</v>
      </c>
      <c r="B45" s="422" t="s">
        <v>418</v>
      </c>
      <c r="C45" s="423"/>
      <c r="D45" s="73">
        <v>0</v>
      </c>
      <c r="E45" s="47" t="s">
        <v>419</v>
      </c>
      <c r="F45" s="73">
        <v>10</v>
      </c>
      <c r="G45" s="170">
        <v>28500</v>
      </c>
      <c r="H45" s="6">
        <f t="shared" si="2"/>
        <v>0</v>
      </c>
      <c r="I45" s="81"/>
    </row>
    <row r="46" spans="1:9" ht="15.75">
      <c r="A46" s="46">
        <v>7</v>
      </c>
      <c r="B46" s="422" t="s">
        <v>420</v>
      </c>
      <c r="C46" s="423"/>
      <c r="D46" s="73">
        <v>0</v>
      </c>
      <c r="E46" s="47" t="s">
        <v>421</v>
      </c>
      <c r="F46" s="73">
        <v>1</v>
      </c>
      <c r="G46" s="170">
        <v>464100</v>
      </c>
      <c r="H46" s="6">
        <f t="shared" si="2"/>
        <v>0</v>
      </c>
      <c r="I46" s="81"/>
    </row>
    <row r="47" spans="1:9" ht="15.75">
      <c r="A47" s="46">
        <v>8</v>
      </c>
      <c r="B47" s="422" t="s">
        <v>422</v>
      </c>
      <c r="C47" s="423"/>
      <c r="D47" s="73">
        <v>0</v>
      </c>
      <c r="E47" s="47" t="s">
        <v>423</v>
      </c>
      <c r="F47" s="73">
        <v>1</v>
      </c>
      <c r="G47" s="170">
        <v>952380.95238095231</v>
      </c>
      <c r="H47" s="6">
        <f t="shared" si="2"/>
        <v>0</v>
      </c>
      <c r="I47" s="81"/>
    </row>
    <row r="48" spans="1:9" ht="15.75">
      <c r="A48" s="46">
        <v>9</v>
      </c>
      <c r="B48" s="422" t="s">
        <v>424</v>
      </c>
      <c r="C48" s="423"/>
      <c r="D48" s="73">
        <v>0</v>
      </c>
      <c r="E48" s="47" t="s">
        <v>423</v>
      </c>
      <c r="F48" s="73">
        <v>1</v>
      </c>
      <c r="G48" s="170">
        <v>2700000</v>
      </c>
      <c r="H48" s="6">
        <f t="shared" si="2"/>
        <v>0</v>
      </c>
      <c r="I48" s="81"/>
    </row>
    <row r="49" spans="1:9" ht="15.75">
      <c r="A49" s="46">
        <v>10</v>
      </c>
      <c r="B49" s="422" t="s">
        <v>425</v>
      </c>
      <c r="C49" s="423"/>
      <c r="D49" s="73">
        <v>0</v>
      </c>
      <c r="E49" s="47" t="s">
        <v>423</v>
      </c>
      <c r="F49" s="73">
        <v>2</v>
      </c>
      <c r="G49" s="170">
        <v>3800000</v>
      </c>
      <c r="H49" s="6">
        <f t="shared" si="2"/>
        <v>0</v>
      </c>
      <c r="I49" s="81"/>
    </row>
    <row r="50" spans="1:9" ht="15.75">
      <c r="A50" s="46">
        <v>11</v>
      </c>
      <c r="B50" s="422" t="s">
        <v>426</v>
      </c>
      <c r="C50" s="423"/>
      <c r="D50" s="73">
        <v>0</v>
      </c>
      <c r="E50" s="47" t="s">
        <v>423</v>
      </c>
      <c r="F50" s="73">
        <v>10</v>
      </c>
      <c r="G50" s="170">
        <v>3200000</v>
      </c>
      <c r="H50" s="6">
        <f t="shared" si="2"/>
        <v>0</v>
      </c>
      <c r="I50" s="81"/>
    </row>
    <row r="51" spans="1:9" ht="15.75">
      <c r="A51" s="46">
        <v>12</v>
      </c>
      <c r="B51" s="422" t="s">
        <v>427</v>
      </c>
      <c r="C51" s="423"/>
      <c r="D51" s="73">
        <v>0</v>
      </c>
      <c r="E51" s="47" t="s">
        <v>423</v>
      </c>
      <c r="F51" s="73">
        <v>2</v>
      </c>
      <c r="G51" s="170">
        <v>2600000</v>
      </c>
      <c r="H51" s="6">
        <f t="shared" si="2"/>
        <v>0</v>
      </c>
      <c r="I51" s="81"/>
    </row>
    <row r="52" spans="1:9" ht="15.75">
      <c r="A52" s="50">
        <v>13</v>
      </c>
      <c r="B52" s="424" t="s">
        <v>428</v>
      </c>
      <c r="C52" s="425"/>
      <c r="D52" s="73">
        <v>0</v>
      </c>
      <c r="E52" s="51" t="s">
        <v>397</v>
      </c>
      <c r="F52" s="73">
        <v>1</v>
      </c>
      <c r="G52" s="170">
        <v>4500000</v>
      </c>
      <c r="H52" s="6">
        <f t="shared" si="2"/>
        <v>0</v>
      </c>
      <c r="I52" s="81"/>
    </row>
    <row r="53" spans="1:9" ht="15.75">
      <c r="A53" s="53" t="s">
        <v>429</v>
      </c>
      <c r="B53" s="9"/>
      <c r="C53" s="38"/>
      <c r="D53" s="38"/>
      <c r="E53" s="38"/>
      <c r="F53" s="9"/>
      <c r="G53" s="9"/>
      <c r="H53" s="88">
        <f>SUM(H40:H52)</f>
        <v>0</v>
      </c>
      <c r="I53" s="81"/>
    </row>
    <row r="54" spans="1:9">
      <c r="A54" s="8"/>
      <c r="B54" s="9"/>
      <c r="C54" s="9"/>
      <c r="D54" s="54"/>
      <c r="E54" s="54"/>
      <c r="F54" s="54"/>
      <c r="G54" s="54"/>
      <c r="H54" s="10"/>
      <c r="I54" s="79"/>
    </row>
    <row r="55" spans="1:9" ht="15.75">
      <c r="A55" s="428" t="s">
        <v>8</v>
      </c>
      <c r="B55" s="429"/>
      <c r="C55" s="9"/>
      <c r="D55" s="54"/>
      <c r="E55" s="54"/>
      <c r="F55" s="54"/>
      <c r="G55" s="54"/>
      <c r="H55" s="10"/>
      <c r="I55" s="79"/>
    </row>
    <row r="56" spans="1:9" ht="15.75">
      <c r="A56" s="40" t="s">
        <v>385</v>
      </c>
      <c r="B56" s="430" t="s">
        <v>386</v>
      </c>
      <c r="C56" s="431"/>
      <c r="D56" s="55" t="s">
        <v>390</v>
      </c>
      <c r="E56" s="55" t="s">
        <v>86</v>
      </c>
      <c r="F56" s="55" t="s">
        <v>430</v>
      </c>
      <c r="G56" s="55" t="s">
        <v>431</v>
      </c>
      <c r="H56" s="33" t="s">
        <v>393</v>
      </c>
      <c r="I56" s="79"/>
    </row>
    <row r="57" spans="1:9" ht="15.75">
      <c r="A57" s="46">
        <v>1</v>
      </c>
      <c r="B57" s="422" t="s">
        <v>432</v>
      </c>
      <c r="C57" s="423"/>
      <c r="D57" s="56" t="s">
        <v>397</v>
      </c>
      <c r="E57" s="73">
        <v>1</v>
      </c>
      <c r="F57" s="170">
        <v>210000</v>
      </c>
      <c r="G57" s="73">
        <v>0.1</v>
      </c>
      <c r="H57" s="42">
        <f>(E57*F57)/G57</f>
        <v>2100000</v>
      </c>
      <c r="I57" s="81"/>
    </row>
    <row r="58" spans="1:9" ht="15.75">
      <c r="A58" s="46">
        <v>2</v>
      </c>
      <c r="B58" s="482" t="s">
        <v>433</v>
      </c>
      <c r="C58" s="483"/>
      <c r="D58" s="57" t="s">
        <v>434</v>
      </c>
      <c r="E58" s="73">
        <v>0</v>
      </c>
      <c r="F58" s="170">
        <v>410150.85714285716</v>
      </c>
      <c r="G58" s="73">
        <v>72</v>
      </c>
      <c r="H58" s="42">
        <f t="shared" ref="H58:H59" si="3">(E58*F58)/G58</f>
        <v>0</v>
      </c>
      <c r="I58" s="81"/>
    </row>
    <row r="59" spans="1:9" ht="15.75">
      <c r="A59" s="50">
        <v>3</v>
      </c>
      <c r="B59" s="424" t="s">
        <v>435</v>
      </c>
      <c r="C59" s="425"/>
      <c r="D59" s="58" t="s">
        <v>434</v>
      </c>
      <c r="E59" s="73">
        <v>0</v>
      </c>
      <c r="F59" s="170">
        <v>500000</v>
      </c>
      <c r="G59" s="73">
        <v>10</v>
      </c>
      <c r="H59" s="42">
        <f t="shared" si="3"/>
        <v>0</v>
      </c>
      <c r="I59" s="81"/>
    </row>
    <row r="60" spans="1:9" ht="15.75">
      <c r="A60" s="45" t="s">
        <v>436</v>
      </c>
      <c r="B60" s="9"/>
      <c r="C60" s="38"/>
      <c r="D60" s="38"/>
      <c r="E60" s="38"/>
      <c r="F60" s="9"/>
      <c r="G60" s="9"/>
      <c r="H60" s="87">
        <f>SUM(H57:H59)</f>
        <v>2100000</v>
      </c>
      <c r="I60" s="79"/>
    </row>
    <row r="61" spans="1:9">
      <c r="A61" s="59"/>
      <c r="B61" s="9"/>
      <c r="C61" s="9"/>
      <c r="D61" s="9"/>
      <c r="E61" s="38"/>
      <c r="F61" s="9"/>
      <c r="G61" s="9"/>
      <c r="H61" s="10"/>
      <c r="I61" s="79"/>
    </row>
    <row r="62" spans="1:9" ht="15.75">
      <c r="A62" s="428" t="s">
        <v>9</v>
      </c>
      <c r="B62" s="429"/>
      <c r="C62" s="60"/>
      <c r="D62" s="61"/>
      <c r="E62" s="62"/>
      <c r="F62" s="63"/>
      <c r="G62" s="64"/>
      <c r="H62" s="10"/>
      <c r="I62" s="79"/>
    </row>
    <row r="63" spans="1:9" ht="15.75">
      <c r="A63" s="40" t="s">
        <v>385</v>
      </c>
      <c r="B63" s="430" t="s">
        <v>386</v>
      </c>
      <c r="C63" s="431"/>
      <c r="D63" s="55" t="s">
        <v>86</v>
      </c>
      <c r="E63" s="55" t="s">
        <v>390</v>
      </c>
      <c r="F63" s="55" t="s">
        <v>431</v>
      </c>
      <c r="G63" s="55" t="s">
        <v>430</v>
      </c>
      <c r="H63" s="33" t="s">
        <v>393</v>
      </c>
      <c r="I63" s="79"/>
    </row>
    <row r="64" spans="1:9" ht="15.75">
      <c r="A64" s="46">
        <v>1</v>
      </c>
      <c r="B64" s="422" t="s">
        <v>437</v>
      </c>
      <c r="C64" s="423"/>
      <c r="D64" s="73">
        <v>0</v>
      </c>
      <c r="E64" s="47" t="s">
        <v>423</v>
      </c>
      <c r="F64" s="73">
        <v>10</v>
      </c>
      <c r="G64" s="170">
        <v>70000</v>
      </c>
      <c r="H64" s="49">
        <f>(D64*G64)/F64</f>
        <v>0</v>
      </c>
      <c r="I64" s="79"/>
    </row>
    <row r="65" spans="1:9" ht="15.75">
      <c r="A65" s="46">
        <v>2</v>
      </c>
      <c r="B65" s="422" t="s">
        <v>438</v>
      </c>
      <c r="C65" s="423"/>
      <c r="D65" s="73">
        <v>0</v>
      </c>
      <c r="E65" s="47" t="s">
        <v>423</v>
      </c>
      <c r="F65" s="73">
        <v>13</v>
      </c>
      <c r="G65" s="170">
        <v>45000</v>
      </c>
      <c r="H65" s="49">
        <f t="shared" ref="H65:H66" si="4">(D65*G65)/F65</f>
        <v>0</v>
      </c>
      <c r="I65" s="79"/>
    </row>
    <row r="66" spans="1:9" ht="15.75">
      <c r="A66" s="50">
        <v>3</v>
      </c>
      <c r="B66" s="424" t="s">
        <v>439</v>
      </c>
      <c r="C66" s="425"/>
      <c r="D66" s="73">
        <v>0</v>
      </c>
      <c r="E66" s="51" t="s">
        <v>423</v>
      </c>
      <c r="F66" s="73">
        <v>13</v>
      </c>
      <c r="G66" s="170">
        <v>20000</v>
      </c>
      <c r="H66" s="49">
        <f t="shared" si="4"/>
        <v>0</v>
      </c>
      <c r="I66" s="79"/>
    </row>
    <row r="67" spans="1:9" ht="15.75">
      <c r="A67" s="45" t="s">
        <v>440</v>
      </c>
      <c r="B67" s="9"/>
      <c r="C67" s="38"/>
      <c r="D67" s="54"/>
      <c r="E67" s="54"/>
      <c r="F67" s="54"/>
      <c r="G67" s="54"/>
      <c r="H67" s="39">
        <f>SUM(H64:H66)</f>
        <v>0</v>
      </c>
      <c r="I67" s="79"/>
    </row>
    <row r="68" spans="1:9">
      <c r="A68" s="59"/>
      <c r="B68" s="9"/>
      <c r="C68" s="9"/>
      <c r="D68" s="9"/>
      <c r="E68" s="65"/>
      <c r="F68" s="9"/>
      <c r="G68" s="9"/>
      <c r="H68" s="10"/>
      <c r="I68" s="79"/>
    </row>
    <row r="69" spans="1:9" ht="15.75">
      <c r="A69" s="66" t="s">
        <v>441</v>
      </c>
      <c r="B69" s="9"/>
      <c r="C69" s="9"/>
      <c r="D69" s="9"/>
      <c r="E69" s="9"/>
      <c r="F69" s="9"/>
      <c r="G69" s="9"/>
      <c r="H69" s="86">
        <f>H67+H60+H53+H36+H19</f>
        <v>122118016.56</v>
      </c>
      <c r="I69" s="79"/>
    </row>
    <row r="70" spans="1:9">
      <c r="A70" s="8"/>
      <c r="B70" s="9"/>
      <c r="C70" s="9"/>
      <c r="D70" s="9"/>
      <c r="E70" s="9"/>
      <c r="F70" s="9"/>
      <c r="G70" s="9"/>
      <c r="H70" s="10"/>
      <c r="I70" s="79"/>
    </row>
    <row r="71" spans="1:9" ht="16.5" thickBot="1">
      <c r="A71" s="67" t="s">
        <v>442</v>
      </c>
      <c r="B71" s="25"/>
      <c r="C71" s="68">
        <v>0.05</v>
      </c>
      <c r="D71" s="25"/>
      <c r="E71" s="25"/>
      <c r="F71" s="25"/>
      <c r="G71" s="25"/>
      <c r="H71" s="69"/>
      <c r="I71" s="79"/>
    </row>
    <row r="72" spans="1:9" ht="16.5" thickTop="1">
      <c r="A72" s="70" t="s">
        <v>443</v>
      </c>
      <c r="B72" s="28"/>
      <c r="C72" s="71">
        <v>0.19</v>
      </c>
      <c r="D72" s="28"/>
      <c r="E72" s="28"/>
      <c r="F72" s="28"/>
      <c r="G72" s="28"/>
      <c r="H72" s="84"/>
      <c r="I72" s="79"/>
    </row>
    <row r="73" spans="1:9">
      <c r="A73" s="8"/>
      <c r="B73" s="9"/>
      <c r="C73" s="9"/>
      <c r="D73" s="9"/>
      <c r="E73" s="9"/>
      <c r="F73" s="9"/>
      <c r="G73" s="9"/>
      <c r="H73" s="10"/>
      <c r="I73" s="79"/>
    </row>
    <row r="74" spans="1:9" ht="15.75">
      <c r="A74" s="59" t="s">
        <v>444</v>
      </c>
      <c r="B74" s="9"/>
      <c r="C74" s="9"/>
      <c r="D74" s="9"/>
      <c r="E74" s="9"/>
      <c r="F74" s="9"/>
      <c r="G74" s="9"/>
      <c r="H74" s="39"/>
      <c r="I74" s="79"/>
    </row>
    <row r="75" spans="1:9" ht="15.75" thickBot="1">
      <c r="A75" s="24"/>
      <c r="B75" s="25"/>
      <c r="C75" s="25"/>
      <c r="D75" s="25"/>
      <c r="E75" s="25"/>
      <c r="F75" s="25"/>
      <c r="G75" s="25"/>
      <c r="H75" s="26"/>
      <c r="I75" s="79"/>
    </row>
    <row r="76" spans="1:9" ht="15.75" thickTop="1">
      <c r="A76" s="79"/>
      <c r="B76" s="79"/>
      <c r="C76" s="79"/>
      <c r="D76" s="79"/>
      <c r="E76" s="79"/>
      <c r="F76" s="79"/>
      <c r="G76" s="79"/>
      <c r="H76" s="79"/>
      <c r="I76" s="79"/>
    </row>
  </sheetData>
  <mergeCells count="51">
    <mergeCell ref="B64:C64"/>
    <mergeCell ref="B65:C65"/>
    <mergeCell ref="B66:C66"/>
    <mergeCell ref="B56:C56"/>
    <mergeCell ref="B57:C57"/>
    <mergeCell ref="B58:C58"/>
    <mergeCell ref="B59:C59"/>
    <mergeCell ref="A62:B62"/>
    <mergeCell ref="B63:C63"/>
    <mergeCell ref="A55:B55"/>
    <mergeCell ref="B42:C42"/>
    <mergeCell ref="B43:C43"/>
    <mergeCell ref="B44:C44"/>
    <mergeCell ref="B45:C45"/>
    <mergeCell ref="B46:C46"/>
    <mergeCell ref="B47:C47"/>
    <mergeCell ref="B48:C48"/>
    <mergeCell ref="B49:C49"/>
    <mergeCell ref="B50:C50"/>
    <mergeCell ref="B51:C51"/>
    <mergeCell ref="B52:C52"/>
    <mergeCell ref="B41:C41"/>
    <mergeCell ref="B28:C28"/>
    <mergeCell ref="B29:C29"/>
    <mergeCell ref="B30:C30"/>
    <mergeCell ref="B31:C31"/>
    <mergeCell ref="B32:C32"/>
    <mergeCell ref="B33:C33"/>
    <mergeCell ref="B34:C34"/>
    <mergeCell ref="B35:C35"/>
    <mergeCell ref="A38:B38"/>
    <mergeCell ref="B39:C39"/>
    <mergeCell ref="B40:C40"/>
    <mergeCell ref="B27:C27"/>
    <mergeCell ref="B13:D13"/>
    <mergeCell ref="B14:D14"/>
    <mergeCell ref="B15:D15"/>
    <mergeCell ref="B16:D16"/>
    <mergeCell ref="B17:D17"/>
    <mergeCell ref="A21:B21"/>
    <mergeCell ref="B22:C22"/>
    <mergeCell ref="B23:C23"/>
    <mergeCell ref="B24:C24"/>
    <mergeCell ref="B25:C25"/>
    <mergeCell ref="B26:C26"/>
    <mergeCell ref="B12:D12"/>
    <mergeCell ref="A1:H1"/>
    <mergeCell ref="A2:H2"/>
    <mergeCell ref="B6:G6"/>
    <mergeCell ref="B10:D10"/>
    <mergeCell ref="B11:D11"/>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3" id="{74062118-894C-42CE-ADBF-681C825B84DA}">
            <xm:f>'1.1'!H21&gt;0</xm:f>
            <x14:dxf>
              <font>
                <b/>
                <i/>
                <color rgb="FF253E66"/>
              </font>
              <fill>
                <patternFill>
                  <bgColor rgb="FF8ED2C9"/>
                </patternFill>
              </fill>
            </x14:dxf>
          </x14:cfRule>
          <xm:sqref>B23:B25 B41:B52 B57 B64:B66 B35 B59 B27 B30:B33</xm:sqref>
        </x14:conditionalFormatting>
        <x14:conditionalFormatting xmlns:xm="http://schemas.microsoft.com/office/excel/2006/main">
          <x14:cfRule type="expression" priority="5" id="{37CD045B-230D-422F-891B-CF61E1FE8001}">
            <xm:f>'1.1'!#REF!&gt;0</xm:f>
            <x14:dxf>
              <fill>
                <patternFill>
                  <bgColor rgb="FFFFFF99"/>
                </patternFill>
              </fill>
            </x14:dxf>
          </x14:cfRule>
          <xm:sqref>C23</xm:sqref>
        </x14:conditionalFormatting>
        <x14:conditionalFormatting xmlns:xm="http://schemas.microsoft.com/office/excel/2006/main">
          <x14:cfRule type="expression" priority="4" id="{EAE70C5C-8675-435A-B775-48DB2177CECD}">
            <xm:f>'1.1'!#REF!&gt;0</xm:f>
            <x14:dxf>
              <font>
                <b/>
                <i/>
                <color rgb="FF253E66"/>
              </font>
              <fill>
                <patternFill>
                  <bgColor rgb="FF8ED2C9"/>
                </patternFill>
              </fill>
            </x14:dxf>
          </x14:cfRule>
          <xm:sqref>C23:C25 C41:C52 C57 C64:C66 C35 C59</xm:sqref>
        </x14:conditionalFormatting>
        <x14:conditionalFormatting xmlns:xm="http://schemas.microsoft.com/office/excel/2006/main">
          <x14:cfRule type="expression" priority="2" id="{E9B9EF7B-8AEA-4F49-81E1-0969D2FD8C03}">
            <xm:f>'1.1'!#REF!&gt;0</xm:f>
            <x14:dxf>
              <fill>
                <patternFill>
                  <bgColor rgb="FFFFFF99"/>
                </patternFill>
              </fill>
            </x14:dxf>
          </x14:cfRule>
          <xm:sqref>C27 C30:C33</xm:sqref>
        </x14:conditionalFormatting>
        <x14:conditionalFormatting xmlns:xm="http://schemas.microsoft.com/office/excel/2006/main">
          <x14:cfRule type="expression" priority="1" id="{CAC9F7E1-D0CB-4CE1-A32A-AE7D951F5BC7}">
            <xm:f>'1.1'!#REF!&gt;0</xm:f>
            <x14:dxf>
              <font>
                <b/>
                <i/>
                <color rgb="FF253E66"/>
              </font>
              <fill>
                <patternFill>
                  <bgColor rgb="FF8ED2C9"/>
                </patternFill>
              </fill>
            </x14:dxf>
          </x14:cfRule>
          <xm:sqref>C27 C30:C33</xm:sqref>
        </x14:conditionalFormatting>
      </x14:conditionalFormattings>
    </ext>
  </extLst>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I76"/>
  <sheetViews>
    <sheetView topLeftCell="B16" workbookViewId="0">
      <selection activeCell="H57" sqref="H57"/>
    </sheetView>
  </sheetViews>
  <sheetFormatPr baseColWidth="10" defaultColWidth="11.42578125" defaultRowHeight="15"/>
  <cols>
    <col min="1" max="1" width="20.5703125" customWidth="1"/>
    <col min="2" max="2" width="117.140625" customWidth="1"/>
    <col min="3" max="3" width="16.140625" customWidth="1"/>
    <col min="4" max="4" width="11.140625" bestFit="1" customWidth="1"/>
    <col min="5" max="5" width="17.28515625" bestFit="1" customWidth="1"/>
    <col min="6" max="6" width="21.140625" customWidth="1"/>
    <col min="7" max="7" width="23.7109375" customWidth="1"/>
    <col min="8" max="8" width="22.85546875" customWidth="1"/>
    <col min="9" max="9" width="16" bestFit="1" customWidth="1"/>
  </cols>
  <sheetData>
    <row r="1" spans="1:9" ht="16.5" thickTop="1">
      <c r="A1" s="441" t="s">
        <v>516</v>
      </c>
      <c r="B1" s="442"/>
      <c r="C1" s="442"/>
      <c r="D1" s="442"/>
      <c r="E1" s="442"/>
      <c r="F1" s="442"/>
      <c r="G1" s="442"/>
      <c r="H1" s="443"/>
      <c r="I1" s="79"/>
    </row>
    <row r="2" spans="1:9" ht="15.75">
      <c r="A2" s="444" t="s">
        <v>378</v>
      </c>
      <c r="B2" s="445"/>
      <c r="C2" s="445"/>
      <c r="D2" s="445"/>
      <c r="E2" s="445"/>
      <c r="F2" s="445"/>
      <c r="G2" s="445"/>
      <c r="H2" s="446"/>
      <c r="I2" s="79"/>
    </row>
    <row r="3" spans="1:9">
      <c r="A3" s="8"/>
      <c r="B3" s="9"/>
      <c r="C3" s="9"/>
      <c r="D3" s="9"/>
      <c r="E3" s="9"/>
      <c r="F3" s="9"/>
      <c r="G3" s="9"/>
      <c r="H3" s="10"/>
      <c r="I3" s="79"/>
    </row>
    <row r="4" spans="1:9" ht="15.75">
      <c r="A4" s="11" t="s">
        <v>379</v>
      </c>
      <c r="B4" s="12" t="s">
        <v>70</v>
      </c>
      <c r="C4" s="13"/>
      <c r="D4" s="14"/>
      <c r="E4" s="15" t="s">
        <v>380</v>
      </c>
      <c r="F4" s="16">
        <f>H69</f>
        <v>34610.151369706837</v>
      </c>
      <c r="G4" s="13" t="s">
        <v>381</v>
      </c>
      <c r="H4" s="17" t="s">
        <v>382</v>
      </c>
      <c r="I4" s="79"/>
    </row>
    <row r="5" spans="1:9" ht="15.75">
      <c r="A5" s="18"/>
      <c r="B5" s="19"/>
      <c r="C5" s="13"/>
      <c r="D5" s="20"/>
      <c r="E5" s="15"/>
      <c r="F5" s="21"/>
      <c r="G5" s="13"/>
      <c r="H5" s="22"/>
      <c r="I5" s="79"/>
    </row>
    <row r="6" spans="1:9" ht="15.75">
      <c r="A6" s="18" t="s">
        <v>383</v>
      </c>
      <c r="B6" s="447" t="str">
        <f>A1</f>
        <v>SUMINISTRO DE CABLE ECOLÓGICO TRICAPA  XLPE-TK de 4/0</v>
      </c>
      <c r="C6" s="447"/>
      <c r="D6" s="447"/>
      <c r="E6" s="447"/>
      <c r="F6" s="447"/>
      <c r="G6" s="448"/>
      <c r="H6" s="23" t="s">
        <v>14</v>
      </c>
      <c r="I6" s="79"/>
    </row>
    <row r="7" spans="1:9" ht="15.75" thickBot="1">
      <c r="A7" s="24"/>
      <c r="B7" s="25"/>
      <c r="C7" s="25"/>
      <c r="D7" s="25"/>
      <c r="E7" s="25"/>
      <c r="F7" s="25"/>
      <c r="G7" s="25"/>
      <c r="H7" s="26"/>
      <c r="I7" s="79"/>
    </row>
    <row r="8" spans="1:9" ht="15.75" thickTop="1">
      <c r="A8" s="27"/>
      <c r="B8" s="28"/>
      <c r="C8" s="28"/>
      <c r="D8" s="28"/>
      <c r="E8" s="28"/>
      <c r="F8" s="28"/>
      <c r="G8" s="28"/>
      <c r="H8" s="29"/>
      <c r="I8" s="79"/>
    </row>
    <row r="9" spans="1:9" ht="15.75">
      <c r="A9" s="30" t="s">
        <v>5</v>
      </c>
      <c r="B9" s="9"/>
      <c r="C9" s="9"/>
      <c r="D9" s="9"/>
      <c r="E9" s="9"/>
      <c r="F9" s="9"/>
      <c r="G9" s="9"/>
      <c r="H9" s="10"/>
      <c r="I9" s="79"/>
    </row>
    <row r="10" spans="1:9" ht="15.75">
      <c r="A10" s="31" t="s">
        <v>385</v>
      </c>
      <c r="B10" s="449" t="s">
        <v>386</v>
      </c>
      <c r="C10" s="450"/>
      <c r="D10" s="431"/>
      <c r="E10" s="32" t="s">
        <v>85</v>
      </c>
      <c r="F10" s="32" t="s">
        <v>387</v>
      </c>
      <c r="G10" s="32" t="s">
        <v>86</v>
      </c>
      <c r="H10" s="33" t="s">
        <v>388</v>
      </c>
      <c r="I10" s="80"/>
    </row>
    <row r="11" spans="1:9">
      <c r="A11" s="4">
        <v>8</v>
      </c>
      <c r="B11" s="481" t="str">
        <f>VLOOKUP(A11,'Cotización materiales'!$C$3:$K$57,2,FALSE)</f>
        <v>CABLE ECOLÓGICO TRICAPA NO 4/0 XLPE-TK 35KV CONDUCTOR ACSR</v>
      </c>
      <c r="C11" s="432"/>
      <c r="D11" s="427"/>
      <c r="E11" s="4" t="str">
        <f>VLOOKUP(A11,'Cotización materiales'!$C$3:$K$57,3,FALSE)</f>
        <v>MTS</v>
      </c>
      <c r="F11" s="285">
        <f>VLOOKUP(A11,'Cotización materiales'!$C$3:$K$57,9,FALSE)</f>
        <v>34512.431499999999</v>
      </c>
      <c r="G11" s="75">
        <v>1</v>
      </c>
      <c r="H11" s="6">
        <f>F11*G11</f>
        <v>34512.431499999999</v>
      </c>
      <c r="I11" s="79"/>
    </row>
    <row r="12" spans="1:9">
      <c r="A12" s="4"/>
      <c r="B12" s="481"/>
      <c r="C12" s="432"/>
      <c r="D12" s="427"/>
      <c r="E12" s="4"/>
      <c r="F12" s="285"/>
      <c r="G12" s="75"/>
      <c r="H12" s="6">
        <f t="shared" ref="H12:H18" si="0">F12*G12</f>
        <v>0</v>
      </c>
      <c r="I12" s="79"/>
    </row>
    <row r="13" spans="1:9">
      <c r="A13" s="4"/>
      <c r="B13" s="481"/>
      <c r="C13" s="432"/>
      <c r="D13" s="427"/>
      <c r="E13" s="4"/>
      <c r="F13" s="285"/>
      <c r="G13" s="75"/>
      <c r="H13" s="6">
        <f>F13*G13</f>
        <v>0</v>
      </c>
      <c r="I13" s="79"/>
    </row>
    <row r="14" spans="1:9">
      <c r="A14" s="4"/>
      <c r="B14" s="481"/>
      <c r="C14" s="432"/>
      <c r="D14" s="427"/>
      <c r="E14" s="4"/>
      <c r="F14" s="285"/>
      <c r="G14" s="75"/>
      <c r="H14" s="6">
        <f t="shared" si="0"/>
        <v>0</v>
      </c>
      <c r="I14" s="79"/>
    </row>
    <row r="15" spans="1:9">
      <c r="A15" s="4"/>
      <c r="B15" s="481"/>
      <c r="C15" s="432"/>
      <c r="D15" s="427"/>
      <c r="E15" s="4"/>
      <c r="F15" s="285"/>
      <c r="G15" s="75"/>
      <c r="H15" s="6">
        <f t="shared" si="0"/>
        <v>0</v>
      </c>
      <c r="I15" s="79"/>
    </row>
    <row r="16" spans="1:9">
      <c r="A16" s="4"/>
      <c r="B16" s="481"/>
      <c r="C16" s="432"/>
      <c r="D16" s="427"/>
      <c r="E16" s="4"/>
      <c r="F16" s="285"/>
      <c r="G16" s="75"/>
      <c r="H16" s="6">
        <f t="shared" si="0"/>
        <v>0</v>
      </c>
      <c r="I16" s="79"/>
    </row>
    <row r="17" spans="1:9">
      <c r="A17" s="4"/>
      <c r="B17" s="481"/>
      <c r="C17" s="432"/>
      <c r="D17" s="427"/>
      <c r="E17" s="4"/>
      <c r="F17" s="285"/>
      <c r="G17" s="75"/>
      <c r="H17" s="6">
        <f t="shared" si="0"/>
        <v>0</v>
      </c>
      <c r="I17" s="79"/>
    </row>
    <row r="18" spans="1:9">
      <c r="A18" s="4"/>
      <c r="B18" s="158"/>
      <c r="C18" s="159"/>
      <c r="D18" s="160"/>
      <c r="E18" s="5"/>
      <c r="F18" s="5"/>
      <c r="G18" s="5"/>
      <c r="H18" s="6">
        <f t="shared" si="0"/>
        <v>0</v>
      </c>
      <c r="I18" s="79"/>
    </row>
    <row r="19" spans="1:9" ht="15.75">
      <c r="A19" s="37" t="s">
        <v>389</v>
      </c>
      <c r="B19" s="9"/>
      <c r="C19" s="38"/>
      <c r="D19" s="38"/>
      <c r="E19" s="38"/>
      <c r="F19" s="9"/>
      <c r="G19" s="9"/>
      <c r="H19" s="87">
        <f>SUM(H11:H18)</f>
        <v>34512.431499999999</v>
      </c>
      <c r="I19" s="79"/>
    </row>
    <row r="20" spans="1:9">
      <c r="A20" s="8"/>
      <c r="B20" s="9"/>
      <c r="C20" s="9"/>
      <c r="D20" s="9"/>
      <c r="E20" s="9"/>
      <c r="F20" s="9"/>
      <c r="G20" s="9"/>
      <c r="H20" s="10"/>
      <c r="I20" s="79"/>
    </row>
    <row r="21" spans="1:9" ht="15.75">
      <c r="A21" s="428" t="s">
        <v>6</v>
      </c>
      <c r="B21" s="429"/>
      <c r="C21" s="9"/>
      <c r="D21" s="9"/>
      <c r="E21" s="9"/>
      <c r="F21" s="9"/>
      <c r="G21" s="9"/>
      <c r="H21" s="10"/>
      <c r="I21" s="79"/>
    </row>
    <row r="22" spans="1:9" ht="15.75">
      <c r="A22" s="40" t="s">
        <v>385</v>
      </c>
      <c r="B22" s="430" t="s">
        <v>386</v>
      </c>
      <c r="C22" s="431"/>
      <c r="D22" s="32" t="s">
        <v>86</v>
      </c>
      <c r="E22" s="32" t="s">
        <v>390</v>
      </c>
      <c r="F22" s="32" t="s">
        <v>391</v>
      </c>
      <c r="G22" s="32" t="s">
        <v>392</v>
      </c>
      <c r="H22" s="33" t="s">
        <v>393</v>
      </c>
      <c r="I22" s="79"/>
    </row>
    <row r="23" spans="1:9" ht="15.75">
      <c r="A23" s="155"/>
      <c r="B23" s="451" t="s">
        <v>396</v>
      </c>
      <c r="C23" s="452"/>
      <c r="D23" s="73">
        <v>0</v>
      </c>
      <c r="E23" s="4" t="s">
        <v>397</v>
      </c>
      <c r="F23" s="170">
        <f>'1.1'!F21</f>
        <v>491355.26262931031</v>
      </c>
      <c r="G23" s="75">
        <v>10</v>
      </c>
      <c r="H23" s="6">
        <f>(D23*F23)/G23</f>
        <v>0</v>
      </c>
      <c r="I23" s="81"/>
    </row>
    <row r="24" spans="1:9" ht="15.75">
      <c r="A24" s="155"/>
      <c r="B24" s="451" t="s">
        <v>398</v>
      </c>
      <c r="C24" s="452"/>
      <c r="D24" s="73">
        <v>0</v>
      </c>
      <c r="E24" s="4" t="s">
        <v>397</v>
      </c>
      <c r="F24" s="170">
        <f>'1.1'!F22</f>
        <v>491355.26262931031</v>
      </c>
      <c r="G24" s="75">
        <v>10</v>
      </c>
      <c r="H24" s="6">
        <f t="shared" ref="H24:H35" si="1">(D24*F24)/G24</f>
        <v>0</v>
      </c>
      <c r="I24" s="81"/>
    </row>
    <row r="25" spans="1:9" ht="15.75">
      <c r="A25" s="155"/>
      <c r="B25" s="451" t="s">
        <v>399</v>
      </c>
      <c r="C25" s="452"/>
      <c r="D25" s="73">
        <v>0</v>
      </c>
      <c r="E25" s="4" t="s">
        <v>397</v>
      </c>
      <c r="F25" s="170">
        <f>'1.1'!F23</f>
        <v>316219.23517241376</v>
      </c>
      <c r="G25" s="75">
        <v>5</v>
      </c>
      <c r="H25" s="6">
        <f t="shared" si="1"/>
        <v>0</v>
      </c>
      <c r="I25" s="81"/>
    </row>
    <row r="26" spans="1:9">
      <c r="A26" s="155"/>
      <c r="B26" s="426" t="s">
        <v>400</v>
      </c>
      <c r="C26" s="427"/>
      <c r="D26" s="73">
        <v>0</v>
      </c>
      <c r="E26" s="4" t="s">
        <v>397</v>
      </c>
      <c r="F26" s="170">
        <f>'1.1'!F24</f>
        <v>301624.55599137931</v>
      </c>
      <c r="G26" s="75">
        <v>10</v>
      </c>
      <c r="H26" s="6">
        <f t="shared" si="1"/>
        <v>0</v>
      </c>
      <c r="I26" s="81"/>
    </row>
    <row r="27" spans="1:9" ht="15.75">
      <c r="A27" s="155"/>
      <c r="B27" s="451" t="s">
        <v>401</v>
      </c>
      <c r="C27" s="452"/>
      <c r="D27" s="73">
        <v>0</v>
      </c>
      <c r="E27" s="4" t="s">
        <v>397</v>
      </c>
      <c r="F27" s="170">
        <f>'1.1'!F25</f>
        <v>257840.51844827583</v>
      </c>
      <c r="G27" s="75">
        <v>10</v>
      </c>
      <c r="H27" s="6">
        <f t="shared" si="1"/>
        <v>0</v>
      </c>
      <c r="I27" s="81"/>
    </row>
    <row r="28" spans="1:9">
      <c r="A28" s="155"/>
      <c r="B28" s="426" t="s">
        <v>402</v>
      </c>
      <c r="C28" s="427"/>
      <c r="D28" s="73">
        <v>0</v>
      </c>
      <c r="E28" s="4" t="s">
        <v>397</v>
      </c>
      <c r="F28" s="170">
        <f>'1.1'!F26</f>
        <v>199461.84262931033</v>
      </c>
      <c r="G28" s="75">
        <v>10</v>
      </c>
      <c r="H28" s="6">
        <f t="shared" si="1"/>
        <v>0</v>
      </c>
      <c r="I28" s="81"/>
    </row>
    <row r="29" spans="1:9">
      <c r="A29" s="155"/>
      <c r="B29" s="426" t="s">
        <v>403</v>
      </c>
      <c r="C29" s="427"/>
      <c r="D29" s="73">
        <v>0</v>
      </c>
      <c r="E29" s="4" t="s">
        <v>397</v>
      </c>
      <c r="F29" s="170">
        <f>'1.1'!F27</f>
        <v>81158.643620689661</v>
      </c>
      <c r="G29" s="75">
        <v>10</v>
      </c>
      <c r="H29" s="6">
        <f t="shared" si="1"/>
        <v>0</v>
      </c>
      <c r="I29" s="81"/>
    </row>
    <row r="30" spans="1:9" ht="15.75">
      <c r="A30" s="155"/>
      <c r="B30" s="451" t="s">
        <v>404</v>
      </c>
      <c r="C30" s="452"/>
      <c r="D30" s="73">
        <v>0</v>
      </c>
      <c r="E30" s="4" t="s">
        <v>397</v>
      </c>
      <c r="F30" s="170">
        <f>'1.1'!F28</f>
        <v>184867.16344827582</v>
      </c>
      <c r="G30" s="75">
        <v>10</v>
      </c>
      <c r="H30" s="6">
        <f t="shared" si="1"/>
        <v>0</v>
      </c>
      <c r="I30" s="81"/>
    </row>
    <row r="31" spans="1:9" ht="15.75">
      <c r="A31" s="155"/>
      <c r="B31" s="451" t="s">
        <v>405</v>
      </c>
      <c r="C31" s="452"/>
      <c r="D31" s="73">
        <v>0</v>
      </c>
      <c r="E31" s="4" t="s">
        <v>397</v>
      </c>
      <c r="F31" s="170">
        <f>'1.1'!F29</f>
        <v>117645.32112068964</v>
      </c>
      <c r="G31" s="75">
        <v>13</v>
      </c>
      <c r="H31" s="6">
        <f t="shared" si="1"/>
        <v>0</v>
      </c>
      <c r="I31" s="81"/>
    </row>
    <row r="32" spans="1:9" ht="15.75">
      <c r="A32" s="155"/>
      <c r="B32" s="451" t="s">
        <v>406</v>
      </c>
      <c r="C32" s="452"/>
      <c r="D32" s="73">
        <v>0</v>
      </c>
      <c r="E32" s="4" t="s">
        <v>397</v>
      </c>
      <c r="F32" s="170">
        <f>'1.1'!F30</f>
        <v>184867.16344827582</v>
      </c>
      <c r="G32" s="75">
        <v>13</v>
      </c>
      <c r="H32" s="6">
        <f t="shared" si="1"/>
        <v>0</v>
      </c>
      <c r="I32" s="81"/>
    </row>
    <row r="33" spans="1:9" ht="15.75">
      <c r="A33" s="155"/>
      <c r="B33" s="451" t="s">
        <v>407</v>
      </c>
      <c r="C33" s="452"/>
      <c r="D33" s="73">
        <v>0</v>
      </c>
      <c r="E33" s="4" t="s">
        <v>397</v>
      </c>
      <c r="F33" s="170">
        <f>'1.1'!F31</f>
        <v>103050.68284482758</v>
      </c>
      <c r="G33" s="75">
        <v>10</v>
      </c>
      <c r="H33" s="6">
        <f t="shared" si="1"/>
        <v>0</v>
      </c>
      <c r="I33" s="81"/>
    </row>
    <row r="34" spans="1:9">
      <c r="A34" s="155"/>
      <c r="B34" s="426" t="s">
        <v>408</v>
      </c>
      <c r="C34" s="427"/>
      <c r="D34" s="73">
        <v>0</v>
      </c>
      <c r="E34" s="4" t="s">
        <v>397</v>
      </c>
      <c r="F34" s="170">
        <f>'1.1'!F32</f>
        <v>177569.84431034481</v>
      </c>
      <c r="G34" s="75">
        <v>13</v>
      </c>
      <c r="H34" s="6">
        <f t="shared" si="1"/>
        <v>0</v>
      </c>
      <c r="I34" s="81"/>
    </row>
    <row r="35" spans="1:9" ht="15.75">
      <c r="A35" s="155"/>
      <c r="B35" s="453" t="s">
        <v>409</v>
      </c>
      <c r="C35" s="454"/>
      <c r="D35" s="74">
        <v>0</v>
      </c>
      <c r="E35" s="43" t="s">
        <v>397</v>
      </c>
      <c r="F35" s="170">
        <f>'1.1'!F33</f>
        <v>117646.13922413792</v>
      </c>
      <c r="G35" s="76">
        <v>10</v>
      </c>
      <c r="H35" s="6">
        <f t="shared" si="1"/>
        <v>0</v>
      </c>
      <c r="I35" s="81"/>
    </row>
    <row r="36" spans="1:9" ht="15.75">
      <c r="A36" s="45" t="s">
        <v>410</v>
      </c>
      <c r="B36" s="9"/>
      <c r="C36" s="9"/>
      <c r="D36" s="9"/>
      <c r="E36" s="9"/>
      <c r="F36" s="9"/>
      <c r="G36" s="9"/>
      <c r="H36" s="87">
        <f>SUM(H23:H35)</f>
        <v>0</v>
      </c>
      <c r="I36" s="79"/>
    </row>
    <row r="37" spans="1:9">
      <c r="A37" s="8"/>
      <c r="B37" s="9"/>
      <c r="C37" s="9"/>
      <c r="D37" s="9"/>
      <c r="E37" s="9"/>
      <c r="F37" s="9"/>
      <c r="G37" s="9"/>
      <c r="H37" s="10"/>
      <c r="I37" s="79"/>
    </row>
    <row r="38" spans="1:9" ht="15.75">
      <c r="A38" s="428" t="s">
        <v>7</v>
      </c>
      <c r="B38" s="429"/>
      <c r="C38" s="9"/>
      <c r="D38" s="9"/>
      <c r="E38" s="9"/>
      <c r="F38" s="9"/>
      <c r="G38" s="9"/>
      <c r="H38" s="10"/>
      <c r="I38" s="79"/>
    </row>
    <row r="39" spans="1:9" ht="15.75">
      <c r="A39" s="40" t="s">
        <v>385</v>
      </c>
      <c r="B39" s="430" t="s">
        <v>386</v>
      </c>
      <c r="C39" s="431"/>
      <c r="D39" s="32" t="s">
        <v>86</v>
      </c>
      <c r="E39" s="32" t="s">
        <v>390</v>
      </c>
      <c r="F39" s="32" t="s">
        <v>411</v>
      </c>
      <c r="G39" s="32" t="s">
        <v>393</v>
      </c>
      <c r="H39" s="33" t="s">
        <v>412</v>
      </c>
      <c r="I39" s="79"/>
    </row>
    <row r="40" spans="1:9" ht="15.75">
      <c r="A40" s="46">
        <v>1</v>
      </c>
      <c r="B40" s="482" t="s">
        <v>413</v>
      </c>
      <c r="C40" s="483"/>
      <c r="D40" s="73">
        <v>0</v>
      </c>
      <c r="E40" s="47" t="s">
        <v>397</v>
      </c>
      <c r="F40" s="73">
        <v>10</v>
      </c>
      <c r="G40" s="170">
        <v>69701.16508838383</v>
      </c>
      <c r="H40" s="6">
        <f>(D40*G40)/F40</f>
        <v>0</v>
      </c>
      <c r="I40" s="81"/>
    </row>
    <row r="41" spans="1:9" ht="15.75">
      <c r="A41" s="46">
        <v>2</v>
      </c>
      <c r="B41" s="422" t="s">
        <v>414</v>
      </c>
      <c r="C41" s="423"/>
      <c r="D41" s="73">
        <v>0</v>
      </c>
      <c r="E41" s="47" t="s">
        <v>397</v>
      </c>
      <c r="F41" s="73">
        <v>1</v>
      </c>
      <c r="G41" s="170">
        <v>2500000</v>
      </c>
      <c r="H41" s="6">
        <f t="shared" ref="H41:H52" si="2">(D41*G41)/F41</f>
        <v>0</v>
      </c>
      <c r="I41" s="81"/>
    </row>
    <row r="42" spans="1:9" ht="15.75">
      <c r="A42" s="46">
        <v>3</v>
      </c>
      <c r="B42" s="422" t="s">
        <v>415</v>
      </c>
      <c r="C42" s="423"/>
      <c r="D42" s="73">
        <v>0</v>
      </c>
      <c r="E42" s="47" t="s">
        <v>397</v>
      </c>
      <c r="F42" s="73">
        <v>10</v>
      </c>
      <c r="G42" s="170">
        <v>55509.259259259248</v>
      </c>
      <c r="H42" s="6">
        <f t="shared" si="2"/>
        <v>0</v>
      </c>
      <c r="I42" s="81"/>
    </row>
    <row r="43" spans="1:9" ht="15.75">
      <c r="A43" s="46">
        <v>4</v>
      </c>
      <c r="B43" s="422" t="s">
        <v>416</v>
      </c>
      <c r="C43" s="423"/>
      <c r="D43" s="73">
        <v>0</v>
      </c>
      <c r="E43" s="47" t="s">
        <v>397</v>
      </c>
      <c r="F43" s="73">
        <v>13</v>
      </c>
      <c r="G43" s="170">
        <v>1000000</v>
      </c>
      <c r="H43" s="6">
        <f t="shared" si="2"/>
        <v>0</v>
      </c>
      <c r="I43" s="81"/>
    </row>
    <row r="44" spans="1:9" ht="15.75">
      <c r="A44" s="46">
        <v>5</v>
      </c>
      <c r="B44" s="422" t="s">
        <v>417</v>
      </c>
      <c r="C44" s="423"/>
      <c r="D44" s="73">
        <v>0</v>
      </c>
      <c r="E44" s="47" t="s">
        <v>397</v>
      </c>
      <c r="F44" s="73">
        <v>10</v>
      </c>
      <c r="G44" s="170">
        <v>120000</v>
      </c>
      <c r="H44" s="6">
        <f t="shared" si="2"/>
        <v>0</v>
      </c>
      <c r="I44" s="81"/>
    </row>
    <row r="45" spans="1:9" ht="15.75">
      <c r="A45" s="46">
        <v>6</v>
      </c>
      <c r="B45" s="422" t="s">
        <v>418</v>
      </c>
      <c r="C45" s="423"/>
      <c r="D45" s="73">
        <v>0</v>
      </c>
      <c r="E45" s="47" t="s">
        <v>419</v>
      </c>
      <c r="F45" s="73">
        <v>10</v>
      </c>
      <c r="G45" s="170">
        <v>28500</v>
      </c>
      <c r="H45" s="6">
        <f t="shared" si="2"/>
        <v>0</v>
      </c>
      <c r="I45" s="81"/>
    </row>
    <row r="46" spans="1:9" ht="15.75">
      <c r="A46" s="46">
        <v>7</v>
      </c>
      <c r="B46" s="422" t="s">
        <v>420</v>
      </c>
      <c r="C46" s="423"/>
      <c r="D46" s="73">
        <v>0</v>
      </c>
      <c r="E46" s="47" t="s">
        <v>421</v>
      </c>
      <c r="F46" s="73">
        <v>1</v>
      </c>
      <c r="G46" s="170">
        <v>464100</v>
      </c>
      <c r="H46" s="6">
        <f t="shared" si="2"/>
        <v>0</v>
      </c>
      <c r="I46" s="81"/>
    </row>
    <row r="47" spans="1:9" ht="15.75">
      <c r="A47" s="46">
        <v>8</v>
      </c>
      <c r="B47" s="422" t="s">
        <v>422</v>
      </c>
      <c r="C47" s="423"/>
      <c r="D47" s="73">
        <v>0</v>
      </c>
      <c r="E47" s="47" t="s">
        <v>423</v>
      </c>
      <c r="F47" s="73">
        <v>1</v>
      </c>
      <c r="G47" s="170">
        <v>952380.95238095231</v>
      </c>
      <c r="H47" s="6">
        <f t="shared" si="2"/>
        <v>0</v>
      </c>
      <c r="I47" s="81"/>
    </row>
    <row r="48" spans="1:9" ht="15.75">
      <c r="A48" s="46">
        <v>9</v>
      </c>
      <c r="B48" s="422" t="s">
        <v>424</v>
      </c>
      <c r="C48" s="423"/>
      <c r="D48" s="73">
        <v>0</v>
      </c>
      <c r="E48" s="47" t="s">
        <v>423</v>
      </c>
      <c r="F48" s="73">
        <v>1</v>
      </c>
      <c r="G48" s="170">
        <v>2700000</v>
      </c>
      <c r="H48" s="6">
        <f t="shared" si="2"/>
        <v>0</v>
      </c>
      <c r="I48" s="81"/>
    </row>
    <row r="49" spans="1:9" ht="15.75">
      <c r="A49" s="46">
        <v>10</v>
      </c>
      <c r="B49" s="422" t="s">
        <v>425</v>
      </c>
      <c r="C49" s="423"/>
      <c r="D49" s="73">
        <v>0</v>
      </c>
      <c r="E49" s="47" t="s">
        <v>423</v>
      </c>
      <c r="F49" s="73">
        <v>2</v>
      </c>
      <c r="G49" s="170">
        <v>3800000</v>
      </c>
      <c r="H49" s="6">
        <f t="shared" si="2"/>
        <v>0</v>
      </c>
      <c r="I49" s="81"/>
    </row>
    <row r="50" spans="1:9" ht="15.75">
      <c r="A50" s="46">
        <v>11</v>
      </c>
      <c r="B50" s="422" t="s">
        <v>426</v>
      </c>
      <c r="C50" s="423"/>
      <c r="D50" s="73">
        <v>0</v>
      </c>
      <c r="E50" s="47" t="s">
        <v>423</v>
      </c>
      <c r="F50" s="73">
        <v>10</v>
      </c>
      <c r="G50" s="170">
        <v>3200000</v>
      </c>
      <c r="H50" s="6">
        <f t="shared" si="2"/>
        <v>0</v>
      </c>
      <c r="I50" s="81"/>
    </row>
    <row r="51" spans="1:9" ht="15.75">
      <c r="A51" s="46">
        <v>12</v>
      </c>
      <c r="B51" s="422" t="s">
        <v>427</v>
      </c>
      <c r="C51" s="423"/>
      <c r="D51" s="73">
        <v>0</v>
      </c>
      <c r="E51" s="47" t="s">
        <v>423</v>
      </c>
      <c r="F51" s="73">
        <v>2</v>
      </c>
      <c r="G51" s="170">
        <v>2600000</v>
      </c>
      <c r="H51" s="6">
        <f t="shared" si="2"/>
        <v>0</v>
      </c>
      <c r="I51" s="81"/>
    </row>
    <row r="52" spans="1:9" ht="15.75">
      <c r="A52" s="50">
        <v>13</v>
      </c>
      <c r="B52" s="424" t="s">
        <v>428</v>
      </c>
      <c r="C52" s="425"/>
      <c r="D52" s="73">
        <v>0</v>
      </c>
      <c r="E52" s="51" t="s">
        <v>397</v>
      </c>
      <c r="F52" s="73">
        <v>1</v>
      </c>
      <c r="G52" s="170">
        <v>4500000</v>
      </c>
      <c r="H52" s="6">
        <f t="shared" si="2"/>
        <v>0</v>
      </c>
      <c r="I52" s="81"/>
    </row>
    <row r="53" spans="1:9" ht="15.75">
      <c r="A53" s="53" t="s">
        <v>429</v>
      </c>
      <c r="B53" s="9"/>
      <c r="C53" s="38"/>
      <c r="D53" s="38"/>
      <c r="E53" s="38"/>
      <c r="F53" s="9"/>
      <c r="G53" s="9"/>
      <c r="H53" s="88">
        <f>SUM(H40:H52)</f>
        <v>0</v>
      </c>
      <c r="I53" s="81"/>
    </row>
    <row r="54" spans="1:9">
      <c r="A54" s="8"/>
      <c r="B54" s="9"/>
      <c r="C54" s="9"/>
      <c r="D54" s="54"/>
      <c r="E54" s="54"/>
      <c r="F54" s="54"/>
      <c r="G54" s="54"/>
      <c r="H54" s="10"/>
      <c r="I54" s="79"/>
    </row>
    <row r="55" spans="1:9" ht="15.75">
      <c r="A55" s="428" t="s">
        <v>8</v>
      </c>
      <c r="B55" s="429"/>
      <c r="C55" s="9"/>
      <c r="D55" s="54"/>
      <c r="E55" s="54"/>
      <c r="F55" s="54"/>
      <c r="G55" s="54"/>
      <c r="H55" s="10"/>
      <c r="I55" s="79"/>
    </row>
    <row r="56" spans="1:9" ht="15.75">
      <c r="A56" s="40" t="s">
        <v>385</v>
      </c>
      <c r="B56" s="430" t="s">
        <v>386</v>
      </c>
      <c r="C56" s="431"/>
      <c r="D56" s="55" t="s">
        <v>390</v>
      </c>
      <c r="E56" s="55" t="s">
        <v>86</v>
      </c>
      <c r="F56" s="55" t="s">
        <v>430</v>
      </c>
      <c r="G56" s="55" t="s">
        <v>431</v>
      </c>
      <c r="H56" s="33" t="s">
        <v>393</v>
      </c>
      <c r="I56" s="79"/>
    </row>
    <row r="57" spans="1:9" ht="15.75">
      <c r="A57" s="46">
        <v>1</v>
      </c>
      <c r="B57" s="422" t="s">
        <v>432</v>
      </c>
      <c r="C57" s="423"/>
      <c r="D57" s="56" t="s">
        <v>397</v>
      </c>
      <c r="E57" s="73">
        <v>1</v>
      </c>
      <c r="F57" s="170">
        <v>210000</v>
      </c>
      <c r="G57" s="73">
        <v>2149</v>
      </c>
      <c r="H57" s="42">
        <f>(E57*F57)/G57</f>
        <v>97.719869706840385</v>
      </c>
      <c r="I57" s="81"/>
    </row>
    <row r="58" spans="1:9" ht="15.75">
      <c r="A58" s="46">
        <v>2</v>
      </c>
      <c r="B58" s="482" t="s">
        <v>433</v>
      </c>
      <c r="C58" s="483"/>
      <c r="D58" s="57" t="s">
        <v>434</v>
      </c>
      <c r="E58" s="73">
        <v>0</v>
      </c>
      <c r="F58" s="170">
        <v>410150.85714285716</v>
      </c>
      <c r="G58" s="73">
        <v>72</v>
      </c>
      <c r="H58" s="42">
        <f t="shared" ref="H58:H59" si="3">(E58*F58)/G58</f>
        <v>0</v>
      </c>
      <c r="I58" s="81"/>
    </row>
    <row r="59" spans="1:9" ht="15.75">
      <c r="A59" s="50">
        <v>3</v>
      </c>
      <c r="B59" s="424" t="s">
        <v>435</v>
      </c>
      <c r="C59" s="425"/>
      <c r="D59" s="58" t="s">
        <v>434</v>
      </c>
      <c r="E59" s="73">
        <v>0</v>
      </c>
      <c r="F59" s="170">
        <v>500000</v>
      </c>
      <c r="G59" s="73">
        <v>10</v>
      </c>
      <c r="H59" s="42">
        <f t="shared" si="3"/>
        <v>0</v>
      </c>
      <c r="I59" s="81"/>
    </row>
    <row r="60" spans="1:9" ht="15.75">
      <c r="A60" s="45" t="s">
        <v>436</v>
      </c>
      <c r="B60" s="9"/>
      <c r="C60" s="38"/>
      <c r="D60" s="38"/>
      <c r="E60" s="38"/>
      <c r="F60" s="9"/>
      <c r="G60" s="9"/>
      <c r="H60" s="87">
        <f>SUM(H57:H59)</f>
        <v>97.719869706840385</v>
      </c>
      <c r="I60" s="79"/>
    </row>
    <row r="61" spans="1:9">
      <c r="A61" s="59"/>
      <c r="B61" s="9"/>
      <c r="C61" s="9"/>
      <c r="D61" s="9"/>
      <c r="E61" s="38"/>
      <c r="F61" s="9"/>
      <c r="G61" s="9"/>
      <c r="H61" s="10"/>
      <c r="I61" s="79"/>
    </row>
    <row r="62" spans="1:9" ht="15.75">
      <c r="A62" s="428" t="s">
        <v>9</v>
      </c>
      <c r="B62" s="429"/>
      <c r="C62" s="60"/>
      <c r="D62" s="61"/>
      <c r="E62" s="62"/>
      <c r="F62" s="63"/>
      <c r="G62" s="64"/>
      <c r="H62" s="10"/>
      <c r="I62" s="79"/>
    </row>
    <row r="63" spans="1:9" ht="15.75">
      <c r="A63" s="40" t="s">
        <v>385</v>
      </c>
      <c r="B63" s="430" t="s">
        <v>386</v>
      </c>
      <c r="C63" s="431"/>
      <c r="D63" s="55" t="s">
        <v>86</v>
      </c>
      <c r="E63" s="55" t="s">
        <v>390</v>
      </c>
      <c r="F63" s="55" t="s">
        <v>431</v>
      </c>
      <c r="G63" s="55" t="s">
        <v>430</v>
      </c>
      <c r="H63" s="33" t="s">
        <v>393</v>
      </c>
      <c r="I63" s="79"/>
    </row>
    <row r="64" spans="1:9" ht="15.75">
      <c r="A64" s="46">
        <v>1</v>
      </c>
      <c r="B64" s="422" t="s">
        <v>437</v>
      </c>
      <c r="C64" s="423"/>
      <c r="D64" s="73">
        <v>0</v>
      </c>
      <c r="E64" s="47" t="s">
        <v>423</v>
      </c>
      <c r="F64" s="73">
        <v>10</v>
      </c>
      <c r="G64" s="170">
        <v>70000</v>
      </c>
      <c r="H64" s="49">
        <f>(D64*G64)/F64</f>
        <v>0</v>
      </c>
      <c r="I64" s="79"/>
    </row>
    <row r="65" spans="1:9" ht="15.75">
      <c r="A65" s="46">
        <v>2</v>
      </c>
      <c r="B65" s="422" t="s">
        <v>438</v>
      </c>
      <c r="C65" s="423"/>
      <c r="D65" s="73">
        <v>0</v>
      </c>
      <c r="E65" s="47" t="s">
        <v>423</v>
      </c>
      <c r="F65" s="73">
        <v>13</v>
      </c>
      <c r="G65" s="170">
        <v>45000</v>
      </c>
      <c r="H65" s="49">
        <f t="shared" ref="H65:H66" si="4">(D65*G65)/F65</f>
        <v>0</v>
      </c>
      <c r="I65" s="79"/>
    </row>
    <row r="66" spans="1:9" ht="15.75">
      <c r="A66" s="50">
        <v>3</v>
      </c>
      <c r="B66" s="424" t="s">
        <v>439</v>
      </c>
      <c r="C66" s="425"/>
      <c r="D66" s="73">
        <v>0</v>
      </c>
      <c r="E66" s="51" t="s">
        <v>423</v>
      </c>
      <c r="F66" s="73">
        <v>13</v>
      </c>
      <c r="G66" s="170">
        <v>20000</v>
      </c>
      <c r="H66" s="49">
        <f t="shared" si="4"/>
        <v>0</v>
      </c>
      <c r="I66" s="79"/>
    </row>
    <row r="67" spans="1:9" ht="15.75">
      <c r="A67" s="45" t="s">
        <v>440</v>
      </c>
      <c r="B67" s="9"/>
      <c r="C67" s="38"/>
      <c r="D67" s="54"/>
      <c r="E67" s="54"/>
      <c r="F67" s="54"/>
      <c r="G67" s="54"/>
      <c r="H67" s="39">
        <f>SUM(H64:H66)</f>
        <v>0</v>
      </c>
      <c r="I67" s="79"/>
    </row>
    <row r="68" spans="1:9">
      <c r="A68" s="59"/>
      <c r="B68" s="9"/>
      <c r="C68" s="9"/>
      <c r="D68" s="9"/>
      <c r="E68" s="65"/>
      <c r="F68" s="9"/>
      <c r="G68" s="9"/>
      <c r="H68" s="10"/>
      <c r="I68" s="79"/>
    </row>
    <row r="69" spans="1:9" ht="15.75">
      <c r="A69" s="66" t="s">
        <v>441</v>
      </c>
      <c r="B69" s="9"/>
      <c r="C69" s="9"/>
      <c r="D69" s="9"/>
      <c r="E69" s="9"/>
      <c r="F69" s="9"/>
      <c r="G69" s="9"/>
      <c r="H69" s="86">
        <f>H67+H60+H53+H36+H19</f>
        <v>34610.151369706837</v>
      </c>
      <c r="I69" s="79"/>
    </row>
    <row r="70" spans="1:9">
      <c r="A70" s="8"/>
      <c r="B70" s="9"/>
      <c r="C70" s="9"/>
      <c r="D70" s="9"/>
      <c r="E70" s="9"/>
      <c r="F70" s="9"/>
      <c r="G70" s="9"/>
      <c r="H70" s="10"/>
      <c r="I70" s="79"/>
    </row>
    <row r="71" spans="1:9" ht="16.5" thickBot="1">
      <c r="A71" s="67" t="s">
        <v>442</v>
      </c>
      <c r="B71" s="25"/>
      <c r="C71" s="68">
        <v>0.05</v>
      </c>
      <c r="D71" s="25"/>
      <c r="E71" s="25"/>
      <c r="F71" s="25"/>
      <c r="G71" s="25"/>
      <c r="H71" s="69"/>
      <c r="I71" s="79"/>
    </row>
    <row r="72" spans="1:9" ht="16.5" thickTop="1">
      <c r="A72" s="70" t="s">
        <v>443</v>
      </c>
      <c r="B72" s="28"/>
      <c r="C72" s="71">
        <v>0.19</v>
      </c>
      <c r="D72" s="28"/>
      <c r="E72" s="28"/>
      <c r="F72" s="28"/>
      <c r="G72" s="28"/>
      <c r="H72" s="84"/>
      <c r="I72" s="79"/>
    </row>
    <row r="73" spans="1:9">
      <c r="A73" s="8"/>
      <c r="B73" s="9"/>
      <c r="C73" s="9"/>
      <c r="D73" s="9"/>
      <c r="E73" s="9"/>
      <c r="F73" s="9"/>
      <c r="G73" s="9"/>
      <c r="H73" s="10"/>
      <c r="I73" s="79"/>
    </row>
    <row r="74" spans="1:9" ht="15.75">
      <c r="A74" s="59" t="s">
        <v>444</v>
      </c>
      <c r="B74" s="9"/>
      <c r="C74" s="9"/>
      <c r="D74" s="9"/>
      <c r="E74" s="9"/>
      <c r="F74" s="9"/>
      <c r="G74" s="9"/>
      <c r="H74" s="39"/>
      <c r="I74" s="79"/>
    </row>
    <row r="75" spans="1:9" ht="15.75" thickBot="1">
      <c r="A75" s="24"/>
      <c r="B75" s="25"/>
      <c r="C75" s="25"/>
      <c r="D75" s="25"/>
      <c r="E75" s="25"/>
      <c r="F75" s="25"/>
      <c r="G75" s="25"/>
      <c r="H75" s="26"/>
      <c r="I75" s="79"/>
    </row>
    <row r="76" spans="1:9" ht="15.75" thickTop="1">
      <c r="A76" s="79"/>
      <c r="B76" s="79"/>
      <c r="C76" s="79"/>
      <c r="D76" s="79"/>
      <c r="E76" s="79"/>
      <c r="F76" s="79"/>
      <c r="G76" s="79"/>
      <c r="H76" s="79"/>
      <c r="I76" s="79"/>
    </row>
  </sheetData>
  <mergeCells count="51">
    <mergeCell ref="B12:D12"/>
    <mergeCell ref="A1:H1"/>
    <mergeCell ref="A2:H2"/>
    <mergeCell ref="B6:G6"/>
    <mergeCell ref="B10:D10"/>
    <mergeCell ref="B11:D11"/>
    <mergeCell ref="B27:C27"/>
    <mergeCell ref="B13:D13"/>
    <mergeCell ref="B14:D14"/>
    <mergeCell ref="B15:D15"/>
    <mergeCell ref="B16:D16"/>
    <mergeCell ref="B17:D17"/>
    <mergeCell ref="A21:B21"/>
    <mergeCell ref="B22:C22"/>
    <mergeCell ref="B23:C23"/>
    <mergeCell ref="B24:C24"/>
    <mergeCell ref="B25:C25"/>
    <mergeCell ref="B26:C26"/>
    <mergeCell ref="B41:C41"/>
    <mergeCell ref="B28:C28"/>
    <mergeCell ref="B29:C29"/>
    <mergeCell ref="B30:C30"/>
    <mergeCell ref="B31:C31"/>
    <mergeCell ref="B32:C32"/>
    <mergeCell ref="B33:C33"/>
    <mergeCell ref="B34:C34"/>
    <mergeCell ref="B35:C35"/>
    <mergeCell ref="A38:B38"/>
    <mergeCell ref="B39:C39"/>
    <mergeCell ref="B40:C40"/>
    <mergeCell ref="A55:B55"/>
    <mergeCell ref="B42:C42"/>
    <mergeCell ref="B43:C43"/>
    <mergeCell ref="B44:C44"/>
    <mergeCell ref="B45:C45"/>
    <mergeCell ref="B46:C46"/>
    <mergeCell ref="B47:C47"/>
    <mergeCell ref="B48:C48"/>
    <mergeCell ref="B49:C49"/>
    <mergeCell ref="B50:C50"/>
    <mergeCell ref="B51:C51"/>
    <mergeCell ref="B52:C52"/>
    <mergeCell ref="B64:C64"/>
    <mergeCell ref="B65:C65"/>
    <mergeCell ref="B66:C66"/>
    <mergeCell ref="B56:C56"/>
    <mergeCell ref="B57:C57"/>
    <mergeCell ref="B58:C58"/>
    <mergeCell ref="B59:C59"/>
    <mergeCell ref="A62:B62"/>
    <mergeCell ref="B63:C63"/>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C0A22EF8-D3A1-422C-A242-81D25A66FEFF}">
            <xm:f>'1.1'!H21&gt;0</xm:f>
            <x14:dxf>
              <font>
                <b/>
                <i/>
                <color rgb="FF253E66"/>
              </font>
              <fill>
                <patternFill>
                  <bgColor rgb="FF8ED2C9"/>
                </patternFill>
              </fill>
            </x14:dxf>
          </x14:cfRule>
          <xm:sqref>B23:B25 B41:B52 B57 B64:B66 B35 B59 B27 B30:B33</xm:sqref>
        </x14:conditionalFormatting>
        <x14:conditionalFormatting xmlns:xm="http://schemas.microsoft.com/office/excel/2006/main">
          <x14:cfRule type="expression" priority="2" id="{EC6B7B07-C618-4E91-A56F-F90069C2F6AD}">
            <xm:f>'1.1'!#REF!&gt;0</xm:f>
            <x14:dxf>
              <font>
                <b/>
                <i/>
                <color rgb="FF253E66"/>
              </font>
              <fill>
                <patternFill>
                  <bgColor rgb="FF8ED2C9"/>
                </patternFill>
              </fill>
            </x14:dxf>
          </x14:cfRule>
          <xm:sqref>C27 C30:C33</xm:sqref>
        </x14:conditionalFormatting>
        <x14:conditionalFormatting xmlns:xm="http://schemas.microsoft.com/office/excel/2006/main">
          <x14:cfRule type="expression" priority="5" id="{177132A6-2198-436C-ABF1-CF23B4C551D6}">
            <xm:f>'1.1'!#REF!&gt;0</xm:f>
            <x14:dxf>
              <fill>
                <patternFill>
                  <bgColor rgb="FFFFFF99"/>
                </patternFill>
              </fill>
            </x14:dxf>
          </x14:cfRule>
          <xm:sqref>C23</xm:sqref>
        </x14:conditionalFormatting>
        <x14:conditionalFormatting xmlns:xm="http://schemas.microsoft.com/office/excel/2006/main">
          <x14:cfRule type="expression" priority="4" id="{E8D24437-2AFF-4687-96A4-C2DBC70E0EA3}">
            <xm:f>'1.1'!#REF!&gt;0</xm:f>
            <x14:dxf>
              <font>
                <b/>
                <i/>
                <color rgb="FF253E66"/>
              </font>
              <fill>
                <patternFill>
                  <bgColor rgb="FF8ED2C9"/>
                </patternFill>
              </fill>
            </x14:dxf>
          </x14:cfRule>
          <xm:sqref>C23:C25 C41:C52 C57 C64:C66 C35 C59</xm:sqref>
        </x14:conditionalFormatting>
        <x14:conditionalFormatting xmlns:xm="http://schemas.microsoft.com/office/excel/2006/main">
          <x14:cfRule type="expression" priority="6" id="{67F025BC-45AB-4A2E-9993-31A4436C9370}">
            <xm:f>'1.1'!#REF!&gt;0</xm:f>
            <x14:dxf>
              <fill>
                <patternFill>
                  <bgColor rgb="FFFFFF99"/>
                </patternFill>
              </fill>
            </x14:dxf>
          </x14:cfRule>
          <xm:sqref>C27 C30:C33</xm:sqref>
        </x14:conditionalFormatting>
      </x14:conditionalFormattings>
    </ext>
  </extLst>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I76"/>
  <sheetViews>
    <sheetView topLeftCell="B29" workbookViewId="0">
      <selection activeCell="H57" sqref="H57"/>
    </sheetView>
  </sheetViews>
  <sheetFormatPr baseColWidth="10" defaultColWidth="11.42578125" defaultRowHeight="15"/>
  <cols>
    <col min="1" max="1" width="20.5703125" customWidth="1"/>
    <col min="2" max="2" width="117.140625" customWidth="1"/>
    <col min="3" max="3" width="16.140625" customWidth="1"/>
    <col min="4" max="4" width="11.140625" bestFit="1" customWidth="1"/>
    <col min="5" max="5" width="17.28515625" bestFit="1" customWidth="1"/>
    <col min="6" max="6" width="21.140625" customWidth="1"/>
    <col min="7" max="7" width="23.7109375" customWidth="1"/>
    <col min="8" max="8" width="22.85546875" customWidth="1"/>
    <col min="9" max="9" width="16" bestFit="1" customWidth="1"/>
  </cols>
  <sheetData>
    <row r="1" spans="1:9" ht="16.5" thickTop="1">
      <c r="A1" s="441" t="s">
        <v>362</v>
      </c>
      <c r="B1" s="442"/>
      <c r="C1" s="442"/>
      <c r="D1" s="442"/>
      <c r="E1" s="442"/>
      <c r="F1" s="442"/>
      <c r="G1" s="442"/>
      <c r="H1" s="443"/>
      <c r="I1" s="79"/>
    </row>
    <row r="2" spans="1:9" ht="15.75">
      <c r="A2" s="444" t="s">
        <v>378</v>
      </c>
      <c r="B2" s="445"/>
      <c r="C2" s="445"/>
      <c r="D2" s="445"/>
      <c r="E2" s="445"/>
      <c r="F2" s="445"/>
      <c r="G2" s="445"/>
      <c r="H2" s="446"/>
      <c r="I2" s="79"/>
    </row>
    <row r="3" spans="1:9">
      <c r="A3" s="8"/>
      <c r="B3" s="9"/>
      <c r="C3" s="9"/>
      <c r="D3" s="9"/>
      <c r="E3" s="9"/>
      <c r="F3" s="9"/>
      <c r="G3" s="9"/>
      <c r="H3" s="10"/>
      <c r="I3" s="79"/>
    </row>
    <row r="4" spans="1:9" ht="15.75">
      <c r="A4" s="11" t="s">
        <v>379</v>
      </c>
      <c r="B4" s="12" t="s">
        <v>71</v>
      </c>
      <c r="C4" s="13"/>
      <c r="D4" s="14"/>
      <c r="E4" s="15" t="s">
        <v>380</v>
      </c>
      <c r="F4" s="16">
        <f>H69</f>
        <v>2580.162777777778</v>
      </c>
      <c r="G4" s="13" t="s">
        <v>381</v>
      </c>
      <c r="H4" s="17" t="s">
        <v>382</v>
      </c>
      <c r="I4" s="79"/>
    </row>
    <row r="5" spans="1:9" ht="15.75">
      <c r="A5" s="18"/>
      <c r="B5" s="19"/>
      <c r="C5" s="13"/>
      <c r="D5" s="20"/>
      <c r="E5" s="15"/>
      <c r="F5" s="21"/>
      <c r="G5" s="13"/>
      <c r="H5" s="22"/>
      <c r="I5" s="79"/>
    </row>
    <row r="6" spans="1:9" ht="15.75">
      <c r="A6" s="18" t="s">
        <v>383</v>
      </c>
      <c r="B6" s="447" t="str">
        <f>A1</f>
        <v>SUMINISTRO DE CABLE DE ACERO GALVANIZADO EXTRARRESISTENTE DE 1/4 GX-3000 KG PARA HILO GUARDA</v>
      </c>
      <c r="C6" s="447"/>
      <c r="D6" s="447"/>
      <c r="E6" s="447"/>
      <c r="F6" s="447"/>
      <c r="G6" s="448"/>
      <c r="H6" s="23" t="s">
        <v>14</v>
      </c>
      <c r="I6" s="79"/>
    </row>
    <row r="7" spans="1:9" ht="15.75" thickBot="1">
      <c r="A7" s="24"/>
      <c r="B7" s="25"/>
      <c r="C7" s="25"/>
      <c r="D7" s="25"/>
      <c r="E7" s="25"/>
      <c r="F7" s="25"/>
      <c r="G7" s="25"/>
      <c r="H7" s="26"/>
      <c r="I7" s="79"/>
    </row>
    <row r="8" spans="1:9" ht="15.75" thickTop="1">
      <c r="A8" s="27"/>
      <c r="B8" s="28"/>
      <c r="C8" s="28"/>
      <c r="D8" s="28"/>
      <c r="E8" s="28"/>
      <c r="F8" s="28"/>
      <c r="G8" s="28"/>
      <c r="H8" s="29"/>
      <c r="I8" s="79"/>
    </row>
    <row r="9" spans="1:9" ht="15.75">
      <c r="A9" s="30" t="s">
        <v>5</v>
      </c>
      <c r="B9" s="9"/>
      <c r="C9" s="9"/>
      <c r="D9" s="9"/>
      <c r="E9" s="9"/>
      <c r="F9" s="9"/>
      <c r="G9" s="9"/>
      <c r="H9" s="10"/>
      <c r="I9" s="79"/>
    </row>
    <row r="10" spans="1:9" ht="15.75">
      <c r="A10" s="31" t="s">
        <v>385</v>
      </c>
      <c r="B10" s="449" t="s">
        <v>386</v>
      </c>
      <c r="C10" s="450"/>
      <c r="D10" s="431"/>
      <c r="E10" s="32" t="s">
        <v>85</v>
      </c>
      <c r="F10" s="32" t="s">
        <v>387</v>
      </c>
      <c r="G10" s="32" t="s">
        <v>86</v>
      </c>
      <c r="H10" s="33" t="s">
        <v>388</v>
      </c>
      <c r="I10" s="80"/>
    </row>
    <row r="11" spans="1:9">
      <c r="A11" s="4">
        <v>7</v>
      </c>
      <c r="B11" s="481" t="str">
        <f>VLOOKUP(A11,'Cotización materiales'!$C$3:$K$57,2,FALSE)</f>
        <v>CABLE DE ACERO GALVANIZADO EXTRARRESISTENTE DE 1/4 SUPER GX-3000 KGF (CABLE DE GUARDA)</v>
      </c>
      <c r="C11" s="432"/>
      <c r="D11" s="427"/>
      <c r="E11" s="4" t="s">
        <v>146</v>
      </c>
      <c r="F11" s="285">
        <f>VLOOKUP(A11,'Cotización materiales'!$C$3:$K$57,9,FALSE)</f>
        <v>2502.3850000000002</v>
      </c>
      <c r="G11" s="75">
        <v>1</v>
      </c>
      <c r="H11" s="6">
        <f>F11*G11</f>
        <v>2502.3850000000002</v>
      </c>
      <c r="I11" s="79"/>
    </row>
    <row r="12" spans="1:9">
      <c r="A12" s="4"/>
      <c r="B12" s="481"/>
      <c r="C12" s="432"/>
      <c r="D12" s="427"/>
      <c r="E12" s="4"/>
      <c r="F12" s="285"/>
      <c r="G12" s="75"/>
      <c r="H12" s="6">
        <f t="shared" ref="H12:H18" si="0">F12*G12</f>
        <v>0</v>
      </c>
      <c r="I12" s="79"/>
    </row>
    <row r="13" spans="1:9">
      <c r="A13" s="4"/>
      <c r="B13" s="481"/>
      <c r="C13" s="432"/>
      <c r="D13" s="427"/>
      <c r="E13" s="4"/>
      <c r="F13" s="285"/>
      <c r="G13" s="75"/>
      <c r="H13" s="6">
        <f>F13*G13</f>
        <v>0</v>
      </c>
      <c r="I13" s="79"/>
    </row>
    <row r="14" spans="1:9">
      <c r="A14" s="4"/>
      <c r="B14" s="481"/>
      <c r="C14" s="432"/>
      <c r="D14" s="427"/>
      <c r="E14" s="4"/>
      <c r="F14" s="285"/>
      <c r="G14" s="75"/>
      <c r="H14" s="6">
        <f t="shared" si="0"/>
        <v>0</v>
      </c>
      <c r="I14" s="79"/>
    </row>
    <row r="15" spans="1:9">
      <c r="A15" s="4"/>
      <c r="B15" s="481"/>
      <c r="C15" s="432"/>
      <c r="D15" s="427"/>
      <c r="E15" s="4"/>
      <c r="F15" s="170"/>
      <c r="G15" s="75"/>
      <c r="H15" s="6">
        <f t="shared" si="0"/>
        <v>0</v>
      </c>
      <c r="I15" s="79"/>
    </row>
    <row r="16" spans="1:9">
      <c r="A16" s="4"/>
      <c r="B16" s="481"/>
      <c r="C16" s="432"/>
      <c r="D16" s="427"/>
      <c r="E16" s="4"/>
      <c r="F16" s="170"/>
      <c r="G16" s="75"/>
      <c r="H16" s="6">
        <f t="shared" si="0"/>
        <v>0</v>
      </c>
      <c r="I16" s="79"/>
    </row>
    <row r="17" spans="1:9">
      <c r="A17" s="4"/>
      <c r="B17" s="481"/>
      <c r="C17" s="432"/>
      <c r="D17" s="427"/>
      <c r="E17" s="4"/>
      <c r="F17" s="170"/>
      <c r="G17" s="75"/>
      <c r="H17" s="6">
        <f t="shared" si="0"/>
        <v>0</v>
      </c>
      <c r="I17" s="79"/>
    </row>
    <row r="18" spans="1:9">
      <c r="A18" s="4"/>
      <c r="B18" s="158"/>
      <c r="C18" s="159"/>
      <c r="D18" s="160"/>
      <c r="E18" s="5"/>
      <c r="F18" s="5"/>
      <c r="G18" s="5"/>
      <c r="H18" s="6">
        <f t="shared" si="0"/>
        <v>0</v>
      </c>
      <c r="I18" s="79"/>
    </row>
    <row r="19" spans="1:9" ht="15.75">
      <c r="A19" s="37" t="s">
        <v>389</v>
      </c>
      <c r="B19" s="9"/>
      <c r="C19" s="38"/>
      <c r="D19" s="38"/>
      <c r="E19" s="38"/>
      <c r="F19" s="9"/>
      <c r="G19" s="9"/>
      <c r="H19" s="87">
        <f>SUM(H11:H18)</f>
        <v>2502.3850000000002</v>
      </c>
      <c r="I19" s="79"/>
    </row>
    <row r="20" spans="1:9">
      <c r="A20" s="8"/>
      <c r="B20" s="9"/>
      <c r="C20" s="9"/>
      <c r="D20" s="9"/>
      <c r="E20" s="9"/>
      <c r="F20" s="9"/>
      <c r="G20" s="9"/>
      <c r="H20" s="10"/>
      <c r="I20" s="79"/>
    </row>
    <row r="21" spans="1:9" ht="15.75">
      <c r="A21" s="428" t="s">
        <v>6</v>
      </c>
      <c r="B21" s="429"/>
      <c r="C21" s="9"/>
      <c r="D21" s="9"/>
      <c r="E21" s="9"/>
      <c r="F21" s="9"/>
      <c r="G21" s="9"/>
      <c r="H21" s="10"/>
      <c r="I21" s="79"/>
    </row>
    <row r="22" spans="1:9" ht="15.75">
      <c r="A22" s="40" t="s">
        <v>385</v>
      </c>
      <c r="B22" s="430" t="s">
        <v>386</v>
      </c>
      <c r="C22" s="431"/>
      <c r="D22" s="32" t="s">
        <v>86</v>
      </c>
      <c r="E22" s="32" t="s">
        <v>390</v>
      </c>
      <c r="F22" s="32" t="s">
        <v>391</v>
      </c>
      <c r="G22" s="32" t="s">
        <v>392</v>
      </c>
      <c r="H22" s="33" t="s">
        <v>393</v>
      </c>
      <c r="I22" s="79"/>
    </row>
    <row r="23" spans="1:9" ht="15.75">
      <c r="A23" s="155"/>
      <c r="B23" s="451" t="s">
        <v>396</v>
      </c>
      <c r="C23" s="452"/>
      <c r="D23" s="73">
        <v>0</v>
      </c>
      <c r="E23" s="4" t="s">
        <v>397</v>
      </c>
      <c r="F23" s="170">
        <f>'1.1'!F21</f>
        <v>491355.26262931031</v>
      </c>
      <c r="G23" s="75">
        <v>10</v>
      </c>
      <c r="H23" s="6">
        <f>(D23*F23)/G23</f>
        <v>0</v>
      </c>
      <c r="I23" s="81"/>
    </row>
    <row r="24" spans="1:9" ht="15.75">
      <c r="A24" s="155"/>
      <c r="B24" s="451" t="s">
        <v>398</v>
      </c>
      <c r="C24" s="452"/>
      <c r="D24" s="73">
        <v>0</v>
      </c>
      <c r="E24" s="4" t="s">
        <v>397</v>
      </c>
      <c r="F24" s="170">
        <f>'1.1'!F22</f>
        <v>491355.26262931031</v>
      </c>
      <c r="G24" s="75">
        <v>10</v>
      </c>
      <c r="H24" s="6">
        <f t="shared" ref="H24:H35" si="1">(D24*F24)/G24</f>
        <v>0</v>
      </c>
      <c r="I24" s="81"/>
    </row>
    <row r="25" spans="1:9" ht="15.75">
      <c r="A25" s="155"/>
      <c r="B25" s="451" t="s">
        <v>399</v>
      </c>
      <c r="C25" s="452"/>
      <c r="D25" s="73">
        <v>0</v>
      </c>
      <c r="E25" s="4" t="s">
        <v>397</v>
      </c>
      <c r="F25" s="170">
        <f>'1.1'!F23</f>
        <v>316219.23517241376</v>
      </c>
      <c r="G25" s="75">
        <v>5</v>
      </c>
      <c r="H25" s="6">
        <f t="shared" si="1"/>
        <v>0</v>
      </c>
      <c r="I25" s="81"/>
    </row>
    <row r="26" spans="1:9">
      <c r="A26" s="155"/>
      <c r="B26" s="426" t="s">
        <v>400</v>
      </c>
      <c r="C26" s="427"/>
      <c r="D26" s="73">
        <v>0</v>
      </c>
      <c r="E26" s="4" t="s">
        <v>397</v>
      </c>
      <c r="F26" s="170">
        <f>'1.1'!F24</f>
        <v>301624.55599137931</v>
      </c>
      <c r="G26" s="75">
        <v>10</v>
      </c>
      <c r="H26" s="6">
        <f t="shared" si="1"/>
        <v>0</v>
      </c>
      <c r="I26" s="81"/>
    </row>
    <row r="27" spans="1:9" ht="15.75">
      <c r="A27" s="155"/>
      <c r="B27" s="451" t="s">
        <v>401</v>
      </c>
      <c r="C27" s="452"/>
      <c r="D27" s="73">
        <v>0</v>
      </c>
      <c r="E27" s="4" t="s">
        <v>397</v>
      </c>
      <c r="F27" s="170">
        <f>'1.1'!F25</f>
        <v>257840.51844827583</v>
      </c>
      <c r="G27" s="75">
        <v>10</v>
      </c>
      <c r="H27" s="6">
        <f t="shared" si="1"/>
        <v>0</v>
      </c>
      <c r="I27" s="81"/>
    </row>
    <row r="28" spans="1:9">
      <c r="A28" s="155"/>
      <c r="B28" s="426" t="s">
        <v>402</v>
      </c>
      <c r="C28" s="427"/>
      <c r="D28" s="73">
        <v>0</v>
      </c>
      <c r="E28" s="4" t="s">
        <v>397</v>
      </c>
      <c r="F28" s="170">
        <f>'1.1'!F26</f>
        <v>199461.84262931033</v>
      </c>
      <c r="G28" s="75">
        <v>10</v>
      </c>
      <c r="H28" s="6">
        <f t="shared" si="1"/>
        <v>0</v>
      </c>
      <c r="I28" s="81"/>
    </row>
    <row r="29" spans="1:9">
      <c r="A29" s="155"/>
      <c r="B29" s="426" t="s">
        <v>403</v>
      </c>
      <c r="C29" s="427"/>
      <c r="D29" s="73">
        <v>0</v>
      </c>
      <c r="E29" s="4" t="s">
        <v>397</v>
      </c>
      <c r="F29" s="170">
        <f>'1.1'!F27</f>
        <v>81158.643620689661</v>
      </c>
      <c r="G29" s="75">
        <v>10</v>
      </c>
      <c r="H29" s="6">
        <f t="shared" si="1"/>
        <v>0</v>
      </c>
      <c r="I29" s="81"/>
    </row>
    <row r="30" spans="1:9" ht="15.75">
      <c r="A30" s="155"/>
      <c r="B30" s="451" t="s">
        <v>404</v>
      </c>
      <c r="C30" s="452"/>
      <c r="D30" s="73">
        <v>0</v>
      </c>
      <c r="E30" s="4" t="s">
        <v>397</v>
      </c>
      <c r="F30" s="170">
        <f>'1.1'!F28</f>
        <v>184867.16344827582</v>
      </c>
      <c r="G30" s="75">
        <v>10</v>
      </c>
      <c r="H30" s="6">
        <f t="shared" si="1"/>
        <v>0</v>
      </c>
      <c r="I30" s="81"/>
    </row>
    <row r="31" spans="1:9" ht="15.75">
      <c r="A31" s="155"/>
      <c r="B31" s="451" t="s">
        <v>405</v>
      </c>
      <c r="C31" s="452"/>
      <c r="D31" s="73">
        <v>0</v>
      </c>
      <c r="E31" s="4" t="s">
        <v>397</v>
      </c>
      <c r="F31" s="170">
        <f>'1.1'!F29</f>
        <v>117645.32112068964</v>
      </c>
      <c r="G31" s="75">
        <v>13</v>
      </c>
      <c r="H31" s="6">
        <f t="shared" si="1"/>
        <v>0</v>
      </c>
      <c r="I31" s="81"/>
    </row>
    <row r="32" spans="1:9" ht="15.75">
      <c r="A32" s="155"/>
      <c r="B32" s="451" t="s">
        <v>406</v>
      </c>
      <c r="C32" s="452"/>
      <c r="D32" s="73">
        <v>0</v>
      </c>
      <c r="E32" s="4" t="s">
        <v>397</v>
      </c>
      <c r="F32" s="170">
        <f>'1.1'!F30</f>
        <v>184867.16344827582</v>
      </c>
      <c r="G32" s="75">
        <v>13</v>
      </c>
      <c r="H32" s="6">
        <f t="shared" si="1"/>
        <v>0</v>
      </c>
      <c r="I32" s="81"/>
    </row>
    <row r="33" spans="1:9" ht="15.75">
      <c r="A33" s="155"/>
      <c r="B33" s="451" t="s">
        <v>407</v>
      </c>
      <c r="C33" s="452"/>
      <c r="D33" s="73">
        <v>0</v>
      </c>
      <c r="E33" s="4" t="s">
        <v>397</v>
      </c>
      <c r="F33" s="170">
        <f>'1.1'!F31</f>
        <v>103050.68284482758</v>
      </c>
      <c r="G33" s="75">
        <v>10</v>
      </c>
      <c r="H33" s="6">
        <f t="shared" si="1"/>
        <v>0</v>
      </c>
      <c r="I33" s="81"/>
    </row>
    <row r="34" spans="1:9">
      <c r="A34" s="155"/>
      <c r="B34" s="426" t="s">
        <v>408</v>
      </c>
      <c r="C34" s="427"/>
      <c r="D34" s="73">
        <v>0</v>
      </c>
      <c r="E34" s="4" t="s">
        <v>397</v>
      </c>
      <c r="F34" s="170">
        <f>'1.1'!F32</f>
        <v>177569.84431034481</v>
      </c>
      <c r="G34" s="75">
        <v>13</v>
      </c>
      <c r="H34" s="6">
        <f t="shared" si="1"/>
        <v>0</v>
      </c>
      <c r="I34" s="81"/>
    </row>
    <row r="35" spans="1:9" ht="15.75">
      <c r="A35" s="155"/>
      <c r="B35" s="453" t="s">
        <v>409</v>
      </c>
      <c r="C35" s="454"/>
      <c r="D35" s="74">
        <v>0</v>
      </c>
      <c r="E35" s="43" t="s">
        <v>397</v>
      </c>
      <c r="F35" s="170">
        <f>'1.1'!F33</f>
        <v>117646.13922413792</v>
      </c>
      <c r="G35" s="76">
        <v>10</v>
      </c>
      <c r="H35" s="6">
        <f t="shared" si="1"/>
        <v>0</v>
      </c>
      <c r="I35" s="81"/>
    </row>
    <row r="36" spans="1:9" ht="15.75">
      <c r="A36" s="45" t="s">
        <v>410</v>
      </c>
      <c r="B36" s="9"/>
      <c r="C36" s="9"/>
      <c r="D36" s="9"/>
      <c r="E36" s="9"/>
      <c r="F36" s="9"/>
      <c r="G36" s="9"/>
      <c r="H36" s="87">
        <f>SUM(H23:H35)</f>
        <v>0</v>
      </c>
      <c r="I36" s="79"/>
    </row>
    <row r="37" spans="1:9">
      <c r="A37" s="8"/>
      <c r="B37" s="9"/>
      <c r="C37" s="9"/>
      <c r="D37" s="9"/>
      <c r="E37" s="9"/>
      <c r="F37" s="9"/>
      <c r="G37" s="9"/>
      <c r="H37" s="10"/>
      <c r="I37" s="79"/>
    </row>
    <row r="38" spans="1:9" ht="15.75">
      <c r="A38" s="428" t="s">
        <v>7</v>
      </c>
      <c r="B38" s="429"/>
      <c r="C38" s="9"/>
      <c r="D38" s="9"/>
      <c r="E38" s="9"/>
      <c r="F38" s="9"/>
      <c r="G38" s="9"/>
      <c r="H38" s="10"/>
      <c r="I38" s="79"/>
    </row>
    <row r="39" spans="1:9" ht="15.75">
      <c r="A39" s="40" t="s">
        <v>385</v>
      </c>
      <c r="B39" s="430" t="s">
        <v>386</v>
      </c>
      <c r="C39" s="431"/>
      <c r="D39" s="32" t="s">
        <v>86</v>
      </c>
      <c r="E39" s="32" t="s">
        <v>390</v>
      </c>
      <c r="F39" s="32" t="s">
        <v>411</v>
      </c>
      <c r="G39" s="32" t="s">
        <v>393</v>
      </c>
      <c r="H39" s="33" t="s">
        <v>412</v>
      </c>
      <c r="I39" s="79"/>
    </row>
    <row r="40" spans="1:9" ht="15.75">
      <c r="A40" s="46">
        <v>1</v>
      </c>
      <c r="B40" s="482" t="s">
        <v>413</v>
      </c>
      <c r="C40" s="483"/>
      <c r="D40" s="73">
        <v>0</v>
      </c>
      <c r="E40" s="47" t="s">
        <v>397</v>
      </c>
      <c r="F40" s="73">
        <v>10</v>
      </c>
      <c r="G40" s="170">
        <v>69701.16508838383</v>
      </c>
      <c r="H40" s="6">
        <f>(D40*G40)/F40</f>
        <v>0</v>
      </c>
      <c r="I40" s="81"/>
    </row>
    <row r="41" spans="1:9" ht="15.75">
      <c r="A41" s="46">
        <v>2</v>
      </c>
      <c r="B41" s="422" t="s">
        <v>414</v>
      </c>
      <c r="C41" s="423"/>
      <c r="D41" s="73">
        <v>0</v>
      </c>
      <c r="E41" s="47" t="s">
        <v>397</v>
      </c>
      <c r="F41" s="73">
        <v>1</v>
      </c>
      <c r="G41" s="170">
        <v>2500000</v>
      </c>
      <c r="H41" s="6">
        <f t="shared" ref="H41:H52" si="2">(D41*G41)/F41</f>
        <v>0</v>
      </c>
      <c r="I41" s="81"/>
    </row>
    <row r="42" spans="1:9" ht="15.75">
      <c r="A42" s="46">
        <v>3</v>
      </c>
      <c r="B42" s="422" t="s">
        <v>415</v>
      </c>
      <c r="C42" s="423"/>
      <c r="D42" s="73">
        <v>0</v>
      </c>
      <c r="E42" s="47" t="s">
        <v>397</v>
      </c>
      <c r="F42" s="73">
        <v>10</v>
      </c>
      <c r="G42" s="170">
        <v>55509.259259259248</v>
      </c>
      <c r="H42" s="6">
        <f t="shared" si="2"/>
        <v>0</v>
      </c>
      <c r="I42" s="81"/>
    </row>
    <row r="43" spans="1:9" ht="15.75">
      <c r="A43" s="46">
        <v>4</v>
      </c>
      <c r="B43" s="422" t="s">
        <v>416</v>
      </c>
      <c r="C43" s="423"/>
      <c r="D43" s="73">
        <v>0</v>
      </c>
      <c r="E43" s="47" t="s">
        <v>397</v>
      </c>
      <c r="F43" s="73">
        <v>13</v>
      </c>
      <c r="G43" s="170">
        <v>1000000</v>
      </c>
      <c r="H43" s="6">
        <f t="shared" si="2"/>
        <v>0</v>
      </c>
      <c r="I43" s="81"/>
    </row>
    <row r="44" spans="1:9" ht="15.75">
      <c r="A44" s="46">
        <v>5</v>
      </c>
      <c r="B44" s="422" t="s">
        <v>417</v>
      </c>
      <c r="C44" s="423"/>
      <c r="D44" s="73">
        <v>0</v>
      </c>
      <c r="E44" s="47" t="s">
        <v>397</v>
      </c>
      <c r="F44" s="73">
        <v>10</v>
      </c>
      <c r="G44" s="170">
        <v>120000</v>
      </c>
      <c r="H44" s="6">
        <f t="shared" si="2"/>
        <v>0</v>
      </c>
      <c r="I44" s="81"/>
    </row>
    <row r="45" spans="1:9" ht="15.75">
      <c r="A45" s="46">
        <v>6</v>
      </c>
      <c r="B45" s="422" t="s">
        <v>418</v>
      </c>
      <c r="C45" s="423"/>
      <c r="D45" s="73">
        <v>0</v>
      </c>
      <c r="E45" s="47" t="s">
        <v>419</v>
      </c>
      <c r="F45" s="73">
        <v>10</v>
      </c>
      <c r="G45" s="170">
        <v>28500</v>
      </c>
      <c r="H45" s="6">
        <f t="shared" si="2"/>
        <v>0</v>
      </c>
      <c r="I45" s="81"/>
    </row>
    <row r="46" spans="1:9" ht="15.75">
      <c r="A46" s="46">
        <v>7</v>
      </c>
      <c r="B46" s="422" t="s">
        <v>420</v>
      </c>
      <c r="C46" s="423"/>
      <c r="D46" s="73">
        <v>0</v>
      </c>
      <c r="E46" s="47" t="s">
        <v>421</v>
      </c>
      <c r="F46" s="73">
        <v>1</v>
      </c>
      <c r="G46" s="170">
        <v>464100</v>
      </c>
      <c r="H46" s="6">
        <f t="shared" si="2"/>
        <v>0</v>
      </c>
      <c r="I46" s="81"/>
    </row>
    <row r="47" spans="1:9" ht="15.75">
      <c r="A47" s="46">
        <v>8</v>
      </c>
      <c r="B47" s="422" t="s">
        <v>422</v>
      </c>
      <c r="C47" s="423"/>
      <c r="D47" s="73">
        <v>0</v>
      </c>
      <c r="E47" s="47" t="s">
        <v>423</v>
      </c>
      <c r="F47" s="73">
        <v>1</v>
      </c>
      <c r="G47" s="170">
        <v>952380.95238095231</v>
      </c>
      <c r="H47" s="6">
        <f t="shared" si="2"/>
        <v>0</v>
      </c>
      <c r="I47" s="81"/>
    </row>
    <row r="48" spans="1:9" ht="15.75">
      <c r="A48" s="46">
        <v>9</v>
      </c>
      <c r="B48" s="422" t="s">
        <v>424</v>
      </c>
      <c r="C48" s="423"/>
      <c r="D48" s="73">
        <v>0</v>
      </c>
      <c r="E48" s="47" t="s">
        <v>423</v>
      </c>
      <c r="F48" s="73">
        <v>1</v>
      </c>
      <c r="G48" s="170">
        <v>2700000</v>
      </c>
      <c r="H48" s="6">
        <f t="shared" si="2"/>
        <v>0</v>
      </c>
      <c r="I48" s="81"/>
    </row>
    <row r="49" spans="1:9" ht="15.75">
      <c r="A49" s="46">
        <v>10</v>
      </c>
      <c r="B49" s="422" t="s">
        <v>425</v>
      </c>
      <c r="C49" s="423"/>
      <c r="D49" s="73">
        <v>0</v>
      </c>
      <c r="E49" s="47" t="s">
        <v>423</v>
      </c>
      <c r="F49" s="73">
        <v>2</v>
      </c>
      <c r="G49" s="170">
        <v>3800000</v>
      </c>
      <c r="H49" s="6">
        <f t="shared" si="2"/>
        <v>0</v>
      </c>
      <c r="I49" s="81"/>
    </row>
    <row r="50" spans="1:9" ht="15.75">
      <c r="A50" s="46">
        <v>11</v>
      </c>
      <c r="B50" s="422" t="s">
        <v>426</v>
      </c>
      <c r="C50" s="423"/>
      <c r="D50" s="73">
        <v>0</v>
      </c>
      <c r="E50" s="47" t="s">
        <v>423</v>
      </c>
      <c r="F50" s="73">
        <v>10</v>
      </c>
      <c r="G50" s="170">
        <v>3200000</v>
      </c>
      <c r="H50" s="6">
        <f t="shared" si="2"/>
        <v>0</v>
      </c>
      <c r="I50" s="81"/>
    </row>
    <row r="51" spans="1:9" ht="15.75">
      <c r="A51" s="46">
        <v>12</v>
      </c>
      <c r="B51" s="422" t="s">
        <v>427</v>
      </c>
      <c r="C51" s="423"/>
      <c r="D51" s="73">
        <v>0</v>
      </c>
      <c r="E51" s="47" t="s">
        <v>423</v>
      </c>
      <c r="F51" s="73">
        <v>2</v>
      </c>
      <c r="G51" s="170">
        <v>2600000</v>
      </c>
      <c r="H51" s="6">
        <f t="shared" si="2"/>
        <v>0</v>
      </c>
      <c r="I51" s="81"/>
    </row>
    <row r="52" spans="1:9" ht="15.75">
      <c r="A52" s="50">
        <v>13</v>
      </c>
      <c r="B52" s="424" t="s">
        <v>428</v>
      </c>
      <c r="C52" s="425"/>
      <c r="D52" s="73">
        <v>0</v>
      </c>
      <c r="E52" s="51" t="s">
        <v>397</v>
      </c>
      <c r="F52" s="73">
        <v>1</v>
      </c>
      <c r="G52" s="170">
        <v>4500000</v>
      </c>
      <c r="H52" s="6">
        <f t="shared" si="2"/>
        <v>0</v>
      </c>
      <c r="I52" s="81"/>
    </row>
    <row r="53" spans="1:9" ht="15.75">
      <c r="A53" s="53" t="s">
        <v>429</v>
      </c>
      <c r="B53" s="9"/>
      <c r="C53" s="38"/>
      <c r="D53" s="38"/>
      <c r="E53" s="38"/>
      <c r="F53" s="9"/>
      <c r="G53" s="9"/>
      <c r="H53" s="88">
        <f>SUM(H40:H52)</f>
        <v>0</v>
      </c>
      <c r="I53" s="81"/>
    </row>
    <row r="54" spans="1:9">
      <c r="A54" s="8"/>
      <c r="B54" s="9"/>
      <c r="C54" s="9"/>
      <c r="D54" s="54"/>
      <c r="E54" s="54"/>
      <c r="F54" s="54"/>
      <c r="G54" s="54"/>
      <c r="H54" s="10"/>
      <c r="I54" s="79"/>
    </row>
    <row r="55" spans="1:9" ht="15.75">
      <c r="A55" s="428" t="s">
        <v>8</v>
      </c>
      <c r="B55" s="429"/>
      <c r="C55" s="9"/>
      <c r="D55" s="54"/>
      <c r="E55" s="54"/>
      <c r="F55" s="54"/>
      <c r="G55" s="54"/>
      <c r="H55" s="10"/>
      <c r="I55" s="79"/>
    </row>
    <row r="56" spans="1:9" ht="15.75">
      <c r="A56" s="40" t="s">
        <v>385</v>
      </c>
      <c r="B56" s="430" t="s">
        <v>386</v>
      </c>
      <c r="C56" s="431"/>
      <c r="D56" s="55" t="s">
        <v>390</v>
      </c>
      <c r="E56" s="55" t="s">
        <v>86</v>
      </c>
      <c r="F56" s="55" t="s">
        <v>430</v>
      </c>
      <c r="G56" s="55" t="s">
        <v>431</v>
      </c>
      <c r="H56" s="33" t="s">
        <v>393</v>
      </c>
      <c r="I56" s="79"/>
    </row>
    <row r="57" spans="1:9" ht="15.75">
      <c r="A57" s="46">
        <v>1</v>
      </c>
      <c r="B57" s="422" t="s">
        <v>432</v>
      </c>
      <c r="C57" s="423"/>
      <c r="D57" s="56" t="s">
        <v>397</v>
      </c>
      <c r="E57" s="73">
        <v>1</v>
      </c>
      <c r="F57" s="170">
        <v>210000</v>
      </c>
      <c r="G57" s="73">
        <v>2700</v>
      </c>
      <c r="H57" s="42">
        <f>(E57*F57)/G57</f>
        <v>77.777777777777771</v>
      </c>
      <c r="I57" s="81"/>
    </row>
    <row r="58" spans="1:9" ht="15.75">
      <c r="A58" s="46">
        <v>2</v>
      </c>
      <c r="B58" s="482" t="s">
        <v>433</v>
      </c>
      <c r="C58" s="483"/>
      <c r="D58" s="57" t="s">
        <v>434</v>
      </c>
      <c r="E58" s="73">
        <v>0</v>
      </c>
      <c r="F58" s="170">
        <v>410150.85714285716</v>
      </c>
      <c r="G58" s="73">
        <v>72</v>
      </c>
      <c r="H58" s="42">
        <f t="shared" ref="H58:H59" si="3">(E58*F58)/G58</f>
        <v>0</v>
      </c>
      <c r="I58" s="81"/>
    </row>
    <row r="59" spans="1:9" ht="15.75">
      <c r="A59" s="50">
        <v>3</v>
      </c>
      <c r="B59" s="424" t="s">
        <v>435</v>
      </c>
      <c r="C59" s="425"/>
      <c r="D59" s="58" t="s">
        <v>434</v>
      </c>
      <c r="E59" s="73">
        <v>0</v>
      </c>
      <c r="F59" s="170">
        <v>500000</v>
      </c>
      <c r="G59" s="73">
        <v>10</v>
      </c>
      <c r="H59" s="42">
        <f t="shared" si="3"/>
        <v>0</v>
      </c>
      <c r="I59" s="81"/>
    </row>
    <row r="60" spans="1:9" ht="15.75">
      <c r="A60" s="45" t="s">
        <v>436</v>
      </c>
      <c r="B60" s="9"/>
      <c r="C60" s="38"/>
      <c r="D60" s="38"/>
      <c r="E60" s="38"/>
      <c r="F60" s="9"/>
      <c r="G60" s="9"/>
      <c r="H60" s="87">
        <f>SUM(H57:H59)</f>
        <v>77.777777777777771</v>
      </c>
      <c r="I60" s="79"/>
    </row>
    <row r="61" spans="1:9">
      <c r="A61" s="59"/>
      <c r="B61" s="9"/>
      <c r="C61" s="9"/>
      <c r="D61" s="9"/>
      <c r="E61" s="38"/>
      <c r="F61" s="9"/>
      <c r="G61" s="9"/>
      <c r="H61" s="10"/>
      <c r="I61" s="79"/>
    </row>
    <row r="62" spans="1:9" ht="15.75">
      <c r="A62" s="428" t="s">
        <v>9</v>
      </c>
      <c r="B62" s="429"/>
      <c r="C62" s="60"/>
      <c r="D62" s="61"/>
      <c r="E62" s="62"/>
      <c r="F62" s="63"/>
      <c r="G62" s="64"/>
      <c r="H62" s="10"/>
      <c r="I62" s="79"/>
    </row>
    <row r="63" spans="1:9" ht="15.75">
      <c r="A63" s="40" t="s">
        <v>385</v>
      </c>
      <c r="B63" s="430" t="s">
        <v>386</v>
      </c>
      <c r="C63" s="431"/>
      <c r="D63" s="55" t="s">
        <v>86</v>
      </c>
      <c r="E63" s="55" t="s">
        <v>390</v>
      </c>
      <c r="F63" s="55" t="s">
        <v>431</v>
      </c>
      <c r="G63" s="55" t="s">
        <v>430</v>
      </c>
      <c r="H63" s="33" t="s">
        <v>393</v>
      </c>
      <c r="I63" s="79"/>
    </row>
    <row r="64" spans="1:9" ht="15.75">
      <c r="A64" s="46">
        <v>1</v>
      </c>
      <c r="B64" s="422" t="s">
        <v>437</v>
      </c>
      <c r="C64" s="423"/>
      <c r="D64" s="73">
        <v>0</v>
      </c>
      <c r="E64" s="47" t="s">
        <v>423</v>
      </c>
      <c r="F64" s="73">
        <v>10</v>
      </c>
      <c r="G64" s="170">
        <v>70000</v>
      </c>
      <c r="H64" s="49">
        <f>(D64*G64)/F64</f>
        <v>0</v>
      </c>
      <c r="I64" s="79"/>
    </row>
    <row r="65" spans="1:9" ht="15.75">
      <c r="A65" s="46">
        <v>2</v>
      </c>
      <c r="B65" s="422" t="s">
        <v>438</v>
      </c>
      <c r="C65" s="423"/>
      <c r="D65" s="73">
        <v>0</v>
      </c>
      <c r="E65" s="47" t="s">
        <v>423</v>
      </c>
      <c r="F65" s="73">
        <v>13</v>
      </c>
      <c r="G65" s="170">
        <v>45000</v>
      </c>
      <c r="H65" s="49">
        <f t="shared" ref="H65:H66" si="4">(D65*G65)/F65</f>
        <v>0</v>
      </c>
      <c r="I65" s="79"/>
    </row>
    <row r="66" spans="1:9" ht="15.75">
      <c r="A66" s="50">
        <v>3</v>
      </c>
      <c r="B66" s="424" t="s">
        <v>439</v>
      </c>
      <c r="C66" s="425"/>
      <c r="D66" s="73">
        <v>0</v>
      </c>
      <c r="E66" s="51" t="s">
        <v>423</v>
      </c>
      <c r="F66" s="73">
        <v>13</v>
      </c>
      <c r="G66" s="170">
        <v>20000</v>
      </c>
      <c r="H66" s="49">
        <f t="shared" si="4"/>
        <v>0</v>
      </c>
      <c r="I66" s="79"/>
    </row>
    <row r="67" spans="1:9" ht="15.75">
      <c r="A67" s="45" t="s">
        <v>440</v>
      </c>
      <c r="B67" s="9"/>
      <c r="C67" s="38"/>
      <c r="D67" s="54"/>
      <c r="E67" s="54"/>
      <c r="F67" s="54"/>
      <c r="G67" s="54"/>
      <c r="H67" s="39">
        <f>SUM(H64:H66)</f>
        <v>0</v>
      </c>
      <c r="I67" s="79"/>
    </row>
    <row r="68" spans="1:9">
      <c r="A68" s="59"/>
      <c r="B68" s="9"/>
      <c r="C68" s="9"/>
      <c r="D68" s="9"/>
      <c r="E68" s="65"/>
      <c r="F68" s="9"/>
      <c r="G68" s="9"/>
      <c r="H68" s="10"/>
      <c r="I68" s="79"/>
    </row>
    <row r="69" spans="1:9" ht="15.75">
      <c r="A69" s="66" t="s">
        <v>441</v>
      </c>
      <c r="B69" s="9"/>
      <c r="C69" s="9"/>
      <c r="D69" s="9"/>
      <c r="E69" s="9"/>
      <c r="F69" s="9"/>
      <c r="G69" s="9"/>
      <c r="H69" s="86">
        <f>H67+H60+H53+H36+H19</f>
        <v>2580.162777777778</v>
      </c>
      <c r="I69" s="79"/>
    </row>
    <row r="70" spans="1:9">
      <c r="A70" s="8"/>
      <c r="B70" s="9"/>
      <c r="C70" s="9"/>
      <c r="D70" s="9"/>
      <c r="E70" s="9"/>
      <c r="F70" s="9"/>
      <c r="G70" s="9"/>
      <c r="H70" s="10"/>
      <c r="I70" s="79"/>
    </row>
    <row r="71" spans="1:9" ht="16.5" thickBot="1">
      <c r="A71" s="67" t="s">
        <v>442</v>
      </c>
      <c r="B71" s="25"/>
      <c r="C71" s="68">
        <v>0.05</v>
      </c>
      <c r="D71" s="25"/>
      <c r="E71" s="25"/>
      <c r="F71" s="25"/>
      <c r="G71" s="25"/>
      <c r="H71" s="69"/>
      <c r="I71" s="79"/>
    </row>
    <row r="72" spans="1:9" ht="16.5" thickTop="1">
      <c r="A72" s="70" t="s">
        <v>443</v>
      </c>
      <c r="B72" s="28"/>
      <c r="C72" s="71">
        <v>0.19</v>
      </c>
      <c r="D72" s="28"/>
      <c r="E72" s="28"/>
      <c r="F72" s="28"/>
      <c r="G72" s="28"/>
      <c r="H72" s="84"/>
      <c r="I72" s="79"/>
    </row>
    <row r="73" spans="1:9">
      <c r="A73" s="8"/>
      <c r="B73" s="9"/>
      <c r="C73" s="9"/>
      <c r="D73" s="9"/>
      <c r="E73" s="9"/>
      <c r="F73" s="9"/>
      <c r="G73" s="9"/>
      <c r="H73" s="10"/>
      <c r="I73" s="79"/>
    </row>
    <row r="74" spans="1:9" ht="15.75">
      <c r="A74" s="59" t="s">
        <v>444</v>
      </c>
      <c r="B74" s="9"/>
      <c r="C74" s="9"/>
      <c r="D74" s="9"/>
      <c r="E74" s="9"/>
      <c r="F74" s="9"/>
      <c r="G74" s="9"/>
      <c r="H74" s="39"/>
      <c r="I74" s="79"/>
    </row>
    <row r="75" spans="1:9" ht="15.75" thickBot="1">
      <c r="A75" s="24"/>
      <c r="B75" s="25"/>
      <c r="C75" s="25"/>
      <c r="D75" s="25"/>
      <c r="E75" s="25"/>
      <c r="F75" s="25"/>
      <c r="G75" s="25"/>
      <c r="H75" s="26"/>
      <c r="I75" s="79"/>
    </row>
    <row r="76" spans="1:9" ht="15.75" thickTop="1">
      <c r="A76" s="79"/>
      <c r="B76" s="79"/>
      <c r="C76" s="79"/>
      <c r="D76" s="79"/>
      <c r="E76" s="79"/>
      <c r="F76" s="79"/>
      <c r="G76" s="79"/>
      <c r="H76" s="79"/>
      <c r="I76" s="79"/>
    </row>
  </sheetData>
  <mergeCells count="51">
    <mergeCell ref="B12:D12"/>
    <mergeCell ref="A1:H1"/>
    <mergeCell ref="A2:H2"/>
    <mergeCell ref="B6:G6"/>
    <mergeCell ref="B10:D10"/>
    <mergeCell ref="B11:D11"/>
    <mergeCell ref="B27:C27"/>
    <mergeCell ref="B13:D13"/>
    <mergeCell ref="B14:D14"/>
    <mergeCell ref="B15:D15"/>
    <mergeCell ref="B16:D16"/>
    <mergeCell ref="B17:D17"/>
    <mergeCell ref="A21:B21"/>
    <mergeCell ref="B22:C22"/>
    <mergeCell ref="B23:C23"/>
    <mergeCell ref="B24:C24"/>
    <mergeCell ref="B25:C25"/>
    <mergeCell ref="B26:C26"/>
    <mergeCell ref="B41:C41"/>
    <mergeCell ref="B28:C28"/>
    <mergeCell ref="B29:C29"/>
    <mergeCell ref="B30:C30"/>
    <mergeCell ref="B31:C31"/>
    <mergeCell ref="B32:C32"/>
    <mergeCell ref="B33:C33"/>
    <mergeCell ref="B34:C34"/>
    <mergeCell ref="B35:C35"/>
    <mergeCell ref="A38:B38"/>
    <mergeCell ref="B39:C39"/>
    <mergeCell ref="B40:C40"/>
    <mergeCell ref="A55:B55"/>
    <mergeCell ref="B42:C42"/>
    <mergeCell ref="B43:C43"/>
    <mergeCell ref="B44:C44"/>
    <mergeCell ref="B45:C45"/>
    <mergeCell ref="B46:C46"/>
    <mergeCell ref="B47:C47"/>
    <mergeCell ref="B48:C48"/>
    <mergeCell ref="B49:C49"/>
    <mergeCell ref="B50:C50"/>
    <mergeCell ref="B51:C51"/>
    <mergeCell ref="B52:C52"/>
    <mergeCell ref="B64:C64"/>
    <mergeCell ref="B65:C65"/>
    <mergeCell ref="B66:C66"/>
    <mergeCell ref="B56:C56"/>
    <mergeCell ref="B57:C57"/>
    <mergeCell ref="B58:C58"/>
    <mergeCell ref="B59:C59"/>
    <mergeCell ref="A62:B62"/>
    <mergeCell ref="B63:C63"/>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B88F71A5-5AB8-41C9-9CD9-C3EE7F622728}">
            <xm:f>'1.1'!H21&gt;0</xm:f>
            <x14:dxf>
              <font>
                <b/>
                <i/>
                <color rgb="FF253E66"/>
              </font>
              <fill>
                <patternFill>
                  <bgColor rgb="FF8ED2C9"/>
                </patternFill>
              </fill>
            </x14:dxf>
          </x14:cfRule>
          <xm:sqref>B23:B25 B41:B52 B57 B64:B66 B35 B59 B27 B30:B33</xm:sqref>
        </x14:conditionalFormatting>
        <x14:conditionalFormatting xmlns:xm="http://schemas.microsoft.com/office/excel/2006/main">
          <x14:cfRule type="expression" priority="2" id="{2A0A3A8D-11A6-4021-AF02-0FE28B95F7B3}">
            <xm:f>'1.1'!#REF!&gt;0</xm:f>
            <x14:dxf>
              <font>
                <b/>
                <i/>
                <color rgb="FF253E66"/>
              </font>
              <fill>
                <patternFill>
                  <bgColor rgb="FF8ED2C9"/>
                </patternFill>
              </fill>
            </x14:dxf>
          </x14:cfRule>
          <xm:sqref>C27 C30:C33</xm:sqref>
        </x14:conditionalFormatting>
        <x14:conditionalFormatting xmlns:xm="http://schemas.microsoft.com/office/excel/2006/main">
          <x14:cfRule type="expression" priority="5" id="{C63EED5F-0081-4F31-8906-3C4462C2E3A4}">
            <xm:f>'1.1'!#REF!&gt;0</xm:f>
            <x14:dxf>
              <fill>
                <patternFill>
                  <bgColor rgb="FFFFFF99"/>
                </patternFill>
              </fill>
            </x14:dxf>
          </x14:cfRule>
          <xm:sqref>C23</xm:sqref>
        </x14:conditionalFormatting>
        <x14:conditionalFormatting xmlns:xm="http://schemas.microsoft.com/office/excel/2006/main">
          <x14:cfRule type="expression" priority="4" id="{22016597-99DA-4D5B-9310-C9DBEAB29BF9}">
            <xm:f>'1.1'!#REF!&gt;0</xm:f>
            <x14:dxf>
              <font>
                <b/>
                <i/>
                <color rgb="FF253E66"/>
              </font>
              <fill>
                <patternFill>
                  <bgColor rgb="FF8ED2C9"/>
                </patternFill>
              </fill>
            </x14:dxf>
          </x14:cfRule>
          <xm:sqref>C23:C25 C41:C52 C57 C64:C66 C35 C59</xm:sqref>
        </x14:conditionalFormatting>
        <x14:conditionalFormatting xmlns:xm="http://schemas.microsoft.com/office/excel/2006/main">
          <x14:cfRule type="expression" priority="6" id="{665CB2BD-95D8-4B9A-9E92-1C1AEC91CC1D}">
            <xm:f>'1.1'!#REF!&gt;0</xm:f>
            <x14:dxf>
              <fill>
                <patternFill>
                  <bgColor rgb="FFFFFF99"/>
                </patternFill>
              </fill>
            </x14:dxf>
          </x14:cfRule>
          <xm:sqref>C27 C30:C33</xm:sqref>
        </x14:conditionalFormatting>
      </x14:conditionalFormattings>
    </ext>
  </extLst>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I74"/>
  <sheetViews>
    <sheetView topLeftCell="B1" workbookViewId="0">
      <selection activeCell="B13" sqref="B13:D13"/>
    </sheetView>
  </sheetViews>
  <sheetFormatPr baseColWidth="10" defaultColWidth="11.42578125" defaultRowHeight="15"/>
  <cols>
    <col min="1" max="1" width="20.5703125" customWidth="1"/>
    <col min="2" max="2" width="117.140625" customWidth="1"/>
    <col min="3" max="3" width="16.140625" customWidth="1"/>
    <col min="4" max="4" width="11.140625" bestFit="1" customWidth="1"/>
    <col min="5" max="5" width="17.28515625" bestFit="1" customWidth="1"/>
    <col min="6" max="6" width="21.140625" customWidth="1"/>
    <col min="7" max="7" width="23.7109375" customWidth="1"/>
    <col min="8" max="8" width="22.85546875" customWidth="1"/>
    <col min="9" max="9" width="16" bestFit="1" customWidth="1"/>
  </cols>
  <sheetData>
    <row r="1" spans="1:9" ht="16.5" thickTop="1">
      <c r="A1" s="441" t="s">
        <v>363</v>
      </c>
      <c r="B1" s="442"/>
      <c r="C1" s="442"/>
      <c r="D1" s="442"/>
      <c r="E1" s="442"/>
      <c r="F1" s="442"/>
      <c r="G1" s="442"/>
      <c r="H1" s="443"/>
      <c r="I1" s="79"/>
    </row>
    <row r="2" spans="1:9" ht="15.75">
      <c r="A2" s="444" t="s">
        <v>378</v>
      </c>
      <c r="B2" s="445"/>
      <c r="C2" s="445"/>
      <c r="D2" s="445"/>
      <c r="E2" s="445"/>
      <c r="F2" s="445"/>
      <c r="G2" s="445"/>
      <c r="H2" s="446"/>
      <c r="I2" s="79"/>
    </row>
    <row r="3" spans="1:9">
      <c r="A3" s="8"/>
      <c r="B3" s="9"/>
      <c r="C3" s="9"/>
      <c r="D3" s="9"/>
      <c r="E3" s="9"/>
      <c r="F3" s="9"/>
      <c r="G3" s="9"/>
      <c r="H3" s="10"/>
      <c r="I3" s="79"/>
    </row>
    <row r="4" spans="1:9" ht="15.75">
      <c r="A4" s="11" t="s">
        <v>379</v>
      </c>
      <c r="B4" s="12" t="s">
        <v>72</v>
      </c>
      <c r="C4" s="13"/>
      <c r="D4" s="14"/>
      <c r="E4" s="15" t="s">
        <v>380</v>
      </c>
      <c r="F4" s="16">
        <f>H69</f>
        <v>2178445</v>
      </c>
      <c r="G4" s="13" t="s">
        <v>381</v>
      </c>
      <c r="H4" s="17" t="s">
        <v>382</v>
      </c>
      <c r="I4" s="79"/>
    </row>
    <row r="5" spans="1:9" ht="15.75">
      <c r="A5" s="18"/>
      <c r="B5" s="19"/>
      <c r="C5" s="13"/>
      <c r="D5" s="20"/>
      <c r="E5" s="15"/>
      <c r="F5" s="21"/>
      <c r="G5" s="13"/>
      <c r="H5" s="22"/>
      <c r="I5" s="79"/>
    </row>
    <row r="6" spans="1:9" ht="15.75">
      <c r="A6" s="18" t="s">
        <v>383</v>
      </c>
      <c r="B6" s="447" t="str">
        <f>A1</f>
        <v>SUMINISTRO DE POSTE DE CONCRETO DE 14 M X 750 KGF VIBRADO Y REFORZADO</v>
      </c>
      <c r="C6" s="447"/>
      <c r="D6" s="447"/>
      <c r="E6" s="447"/>
      <c r="F6" s="447"/>
      <c r="G6" s="448"/>
      <c r="H6" s="23" t="s">
        <v>14</v>
      </c>
      <c r="I6" s="79"/>
    </row>
    <row r="7" spans="1:9" ht="15.75" thickBot="1">
      <c r="A7" s="24"/>
      <c r="B7" s="25"/>
      <c r="C7" s="25"/>
      <c r="D7" s="25"/>
      <c r="E7" s="25"/>
      <c r="F7" s="25"/>
      <c r="G7" s="25"/>
      <c r="H7" s="26"/>
      <c r="I7" s="79"/>
    </row>
    <row r="8" spans="1:9" ht="15.75" thickTop="1">
      <c r="A8" s="27"/>
      <c r="B8" s="28"/>
      <c r="C8" s="28"/>
      <c r="D8" s="28"/>
      <c r="E8" s="28"/>
      <c r="F8" s="28"/>
      <c r="G8" s="28"/>
      <c r="H8" s="29"/>
      <c r="I8" s="79"/>
    </row>
    <row r="9" spans="1:9" ht="15.75">
      <c r="A9" s="30" t="s">
        <v>5</v>
      </c>
      <c r="B9" s="9"/>
      <c r="C9" s="9"/>
      <c r="D9" s="9"/>
      <c r="E9" s="9"/>
      <c r="F9" s="9"/>
      <c r="G9" s="9"/>
      <c r="H9" s="10"/>
      <c r="I9" s="79"/>
    </row>
    <row r="10" spans="1:9" ht="15.75">
      <c r="A10" s="31" t="s">
        <v>385</v>
      </c>
      <c r="B10" s="449" t="s">
        <v>386</v>
      </c>
      <c r="C10" s="450"/>
      <c r="D10" s="431"/>
      <c r="E10" s="32" t="s">
        <v>85</v>
      </c>
      <c r="F10" s="32" t="s">
        <v>387</v>
      </c>
      <c r="G10" s="32" t="s">
        <v>86</v>
      </c>
      <c r="H10" s="33" t="s">
        <v>388</v>
      </c>
      <c r="I10" s="80"/>
    </row>
    <row r="11" spans="1:9">
      <c r="A11" s="4">
        <v>12</v>
      </c>
      <c r="B11" s="481" t="str">
        <f>VLOOKUP(A11,'Cotización materiales'!$C$3:$K$57,2,FALSE)</f>
        <v>POSTE DE CONCRETO DE 14 MTS X 750 REFORZADO Y VIBRADO</v>
      </c>
      <c r="C11" s="432"/>
      <c r="D11" s="427"/>
      <c r="E11" s="4" t="s">
        <v>14</v>
      </c>
      <c r="F11" s="285">
        <f>VLOOKUP(A11,'Cotización materiales'!$C$3:$K$57,9,FALSE)</f>
        <v>2073445</v>
      </c>
      <c r="G11" s="75">
        <v>1</v>
      </c>
      <c r="H11" s="6">
        <f>F11*G11</f>
        <v>2073445</v>
      </c>
      <c r="I11" s="79"/>
    </row>
    <row r="12" spans="1:9">
      <c r="A12" s="4"/>
      <c r="B12" s="481"/>
      <c r="C12" s="432"/>
      <c r="D12" s="427"/>
      <c r="E12" s="4"/>
      <c r="F12" s="285"/>
      <c r="G12" s="75"/>
      <c r="H12" s="6">
        <f t="shared" ref="H12:H18" si="0">F12*G12</f>
        <v>0</v>
      </c>
      <c r="I12" s="79"/>
    </row>
    <row r="13" spans="1:9">
      <c r="A13" s="4"/>
      <c r="B13" s="481"/>
      <c r="C13" s="432"/>
      <c r="D13" s="427"/>
      <c r="E13" s="4"/>
      <c r="F13" s="285"/>
      <c r="G13" s="75"/>
      <c r="H13" s="6">
        <f>F13*G13</f>
        <v>0</v>
      </c>
      <c r="I13" s="79"/>
    </row>
    <row r="14" spans="1:9">
      <c r="A14" s="4"/>
      <c r="B14" s="481"/>
      <c r="C14" s="432"/>
      <c r="D14" s="427"/>
      <c r="E14" s="4"/>
      <c r="F14" s="285"/>
      <c r="G14" s="75"/>
      <c r="H14" s="6">
        <f t="shared" si="0"/>
        <v>0</v>
      </c>
      <c r="I14" s="79"/>
    </row>
    <row r="15" spans="1:9">
      <c r="A15" s="4"/>
      <c r="B15" s="481"/>
      <c r="C15" s="432"/>
      <c r="D15" s="427"/>
      <c r="E15" s="4"/>
      <c r="F15" s="285"/>
      <c r="G15" s="75"/>
      <c r="H15" s="6">
        <f t="shared" si="0"/>
        <v>0</v>
      </c>
      <c r="I15" s="79"/>
    </row>
    <row r="16" spans="1:9">
      <c r="A16" s="4"/>
      <c r="B16" s="481"/>
      <c r="C16" s="432"/>
      <c r="D16" s="427"/>
      <c r="E16" s="4"/>
      <c r="F16" s="285"/>
      <c r="G16" s="75"/>
      <c r="H16" s="6">
        <f t="shared" si="0"/>
        <v>0</v>
      </c>
      <c r="I16" s="79"/>
    </row>
    <row r="17" spans="1:9">
      <c r="A17" s="4"/>
      <c r="B17" s="481"/>
      <c r="C17" s="432"/>
      <c r="D17" s="427"/>
      <c r="E17" s="4"/>
      <c r="F17" s="285"/>
      <c r="G17" s="75"/>
      <c r="H17" s="6">
        <f t="shared" si="0"/>
        <v>0</v>
      </c>
      <c r="I17" s="79"/>
    </row>
    <row r="18" spans="1:9">
      <c r="A18" s="4"/>
      <c r="B18" s="158"/>
      <c r="C18" s="159"/>
      <c r="D18" s="160"/>
      <c r="E18" s="5"/>
      <c r="F18" s="5"/>
      <c r="G18" s="5"/>
      <c r="H18" s="6">
        <f t="shared" si="0"/>
        <v>0</v>
      </c>
      <c r="I18" s="79"/>
    </row>
    <row r="19" spans="1:9" ht="15.75">
      <c r="A19" s="37" t="s">
        <v>389</v>
      </c>
      <c r="B19" s="9"/>
      <c r="C19" s="38"/>
      <c r="D19" s="38"/>
      <c r="E19" s="38"/>
      <c r="F19" s="9"/>
      <c r="G19" s="9"/>
      <c r="H19" s="87">
        <f>SUM(H11:H18)</f>
        <v>2073445</v>
      </c>
      <c r="I19" s="79"/>
    </row>
    <row r="20" spans="1:9">
      <c r="A20" s="8"/>
      <c r="B20" s="9"/>
      <c r="C20" s="9"/>
      <c r="D20" s="9"/>
      <c r="E20" s="9"/>
      <c r="F20" s="9"/>
      <c r="G20" s="9"/>
      <c r="H20" s="10"/>
      <c r="I20" s="79"/>
    </row>
    <row r="21" spans="1:9" ht="15.75">
      <c r="A21" s="428" t="s">
        <v>6</v>
      </c>
      <c r="B21" s="429"/>
      <c r="C21" s="9"/>
      <c r="D21" s="9"/>
      <c r="E21" s="9"/>
      <c r="F21" s="9"/>
      <c r="G21" s="9"/>
      <c r="H21" s="10"/>
      <c r="I21" s="79"/>
    </row>
    <row r="22" spans="1:9" ht="15.75">
      <c r="A22" s="40" t="s">
        <v>385</v>
      </c>
      <c r="B22" s="430" t="s">
        <v>386</v>
      </c>
      <c r="C22" s="431"/>
      <c r="D22" s="32" t="s">
        <v>86</v>
      </c>
      <c r="E22" s="32" t="s">
        <v>390</v>
      </c>
      <c r="F22" s="32" t="s">
        <v>391</v>
      </c>
      <c r="G22" s="32" t="s">
        <v>392</v>
      </c>
      <c r="H22" s="33" t="s">
        <v>393</v>
      </c>
      <c r="I22" s="79"/>
    </row>
    <row r="23" spans="1:9" ht="15.75">
      <c r="A23" s="155"/>
      <c r="B23" s="451" t="s">
        <v>396</v>
      </c>
      <c r="C23" s="452"/>
      <c r="D23" s="73">
        <v>0</v>
      </c>
      <c r="E23" s="4" t="s">
        <v>397</v>
      </c>
      <c r="F23" s="170">
        <f>'1.1'!F21</f>
        <v>491355.26262931031</v>
      </c>
      <c r="G23" s="75">
        <v>10</v>
      </c>
      <c r="H23" s="6">
        <f>(D23*F23)/G23</f>
        <v>0</v>
      </c>
      <c r="I23" s="81"/>
    </row>
    <row r="24" spans="1:9" ht="15.75">
      <c r="A24" s="155"/>
      <c r="B24" s="451" t="s">
        <v>398</v>
      </c>
      <c r="C24" s="452"/>
      <c r="D24" s="73">
        <v>0</v>
      </c>
      <c r="E24" s="4" t="s">
        <v>397</v>
      </c>
      <c r="F24" s="170">
        <f>'1.1'!F22</f>
        <v>491355.26262931031</v>
      </c>
      <c r="G24" s="75">
        <v>10</v>
      </c>
      <c r="H24" s="6">
        <f t="shared" ref="H24:H35" si="1">(D24*F24)/G24</f>
        <v>0</v>
      </c>
      <c r="I24" s="81"/>
    </row>
    <row r="25" spans="1:9" ht="15.75">
      <c r="A25" s="155"/>
      <c r="B25" s="451" t="s">
        <v>399</v>
      </c>
      <c r="C25" s="452"/>
      <c r="D25" s="73">
        <v>0</v>
      </c>
      <c r="E25" s="4" t="s">
        <v>397</v>
      </c>
      <c r="F25" s="170">
        <f>'1.1'!F23</f>
        <v>316219.23517241376</v>
      </c>
      <c r="G25" s="75">
        <v>5</v>
      </c>
      <c r="H25" s="6">
        <f t="shared" si="1"/>
        <v>0</v>
      </c>
      <c r="I25" s="81"/>
    </row>
    <row r="26" spans="1:9">
      <c r="A26" s="155"/>
      <c r="B26" s="426" t="s">
        <v>400</v>
      </c>
      <c r="C26" s="427"/>
      <c r="D26" s="73">
        <v>0</v>
      </c>
      <c r="E26" s="4" t="s">
        <v>397</v>
      </c>
      <c r="F26" s="170">
        <f>'1.1'!F24</f>
        <v>301624.55599137931</v>
      </c>
      <c r="G26" s="75">
        <v>10</v>
      </c>
      <c r="H26" s="6">
        <f t="shared" si="1"/>
        <v>0</v>
      </c>
      <c r="I26" s="81"/>
    </row>
    <row r="27" spans="1:9" ht="15.75">
      <c r="A27" s="155"/>
      <c r="B27" s="451" t="s">
        <v>401</v>
      </c>
      <c r="C27" s="452"/>
      <c r="D27" s="73">
        <v>0</v>
      </c>
      <c r="E27" s="4" t="s">
        <v>397</v>
      </c>
      <c r="F27" s="170">
        <f>'1.1'!F25</f>
        <v>257840.51844827583</v>
      </c>
      <c r="G27" s="75">
        <v>10</v>
      </c>
      <c r="H27" s="6">
        <f t="shared" si="1"/>
        <v>0</v>
      </c>
      <c r="I27" s="81"/>
    </row>
    <row r="28" spans="1:9">
      <c r="A28" s="155"/>
      <c r="B28" s="426" t="s">
        <v>402</v>
      </c>
      <c r="C28" s="427"/>
      <c r="D28" s="73">
        <v>0</v>
      </c>
      <c r="E28" s="4" t="s">
        <v>397</v>
      </c>
      <c r="F28" s="170">
        <f>'1.1'!F26</f>
        <v>199461.84262931033</v>
      </c>
      <c r="G28" s="75">
        <v>10</v>
      </c>
      <c r="H28" s="6">
        <f t="shared" si="1"/>
        <v>0</v>
      </c>
      <c r="I28" s="81"/>
    </row>
    <row r="29" spans="1:9">
      <c r="A29" s="155"/>
      <c r="B29" s="426" t="s">
        <v>403</v>
      </c>
      <c r="C29" s="427"/>
      <c r="D29" s="73">
        <v>0</v>
      </c>
      <c r="E29" s="4" t="s">
        <v>397</v>
      </c>
      <c r="F29" s="170">
        <f>'1.1'!F27</f>
        <v>81158.643620689661</v>
      </c>
      <c r="G29" s="75">
        <v>10</v>
      </c>
      <c r="H29" s="6">
        <f t="shared" si="1"/>
        <v>0</v>
      </c>
      <c r="I29" s="81"/>
    </row>
    <row r="30" spans="1:9" ht="15.75">
      <c r="A30" s="155"/>
      <c r="B30" s="451" t="s">
        <v>404</v>
      </c>
      <c r="C30" s="452"/>
      <c r="D30" s="73">
        <v>0</v>
      </c>
      <c r="E30" s="4" t="s">
        <v>397</v>
      </c>
      <c r="F30" s="170">
        <f>'1.1'!F28</f>
        <v>184867.16344827582</v>
      </c>
      <c r="G30" s="75">
        <v>10</v>
      </c>
      <c r="H30" s="6">
        <f t="shared" si="1"/>
        <v>0</v>
      </c>
      <c r="I30" s="81"/>
    </row>
    <row r="31" spans="1:9" ht="15.75">
      <c r="A31" s="155"/>
      <c r="B31" s="451" t="s">
        <v>405</v>
      </c>
      <c r="C31" s="452"/>
      <c r="D31" s="73">
        <v>0</v>
      </c>
      <c r="E31" s="4" t="s">
        <v>397</v>
      </c>
      <c r="F31" s="170">
        <f>'1.1'!F29</f>
        <v>117645.32112068964</v>
      </c>
      <c r="G31" s="75">
        <v>13</v>
      </c>
      <c r="H31" s="6">
        <f t="shared" si="1"/>
        <v>0</v>
      </c>
      <c r="I31" s="81"/>
    </row>
    <row r="32" spans="1:9" ht="15.75">
      <c r="A32" s="155"/>
      <c r="B32" s="451" t="s">
        <v>406</v>
      </c>
      <c r="C32" s="452"/>
      <c r="D32" s="73">
        <v>0</v>
      </c>
      <c r="E32" s="4" t="s">
        <v>397</v>
      </c>
      <c r="F32" s="170">
        <f>'1.1'!F30</f>
        <v>184867.16344827582</v>
      </c>
      <c r="G32" s="75">
        <v>13</v>
      </c>
      <c r="H32" s="6">
        <f t="shared" si="1"/>
        <v>0</v>
      </c>
      <c r="I32" s="81"/>
    </row>
    <row r="33" spans="1:9" ht="15.75">
      <c r="A33" s="155"/>
      <c r="B33" s="451" t="s">
        <v>407</v>
      </c>
      <c r="C33" s="452"/>
      <c r="D33" s="73">
        <v>0</v>
      </c>
      <c r="E33" s="4" t="s">
        <v>397</v>
      </c>
      <c r="F33" s="170">
        <f>'1.1'!F31</f>
        <v>103050.68284482758</v>
      </c>
      <c r="G33" s="75">
        <v>10</v>
      </c>
      <c r="H33" s="6">
        <f t="shared" si="1"/>
        <v>0</v>
      </c>
      <c r="I33" s="81"/>
    </row>
    <row r="34" spans="1:9">
      <c r="A34" s="155"/>
      <c r="B34" s="426" t="s">
        <v>408</v>
      </c>
      <c r="C34" s="427"/>
      <c r="D34" s="73">
        <v>0</v>
      </c>
      <c r="E34" s="4" t="s">
        <v>397</v>
      </c>
      <c r="F34" s="170">
        <f>'1.1'!F32</f>
        <v>177569.84431034481</v>
      </c>
      <c r="G34" s="75">
        <v>13</v>
      </c>
      <c r="H34" s="6">
        <f t="shared" si="1"/>
        <v>0</v>
      </c>
      <c r="I34" s="81"/>
    </row>
    <row r="35" spans="1:9" ht="15.75">
      <c r="A35" s="155"/>
      <c r="B35" s="453" t="s">
        <v>409</v>
      </c>
      <c r="C35" s="454"/>
      <c r="D35" s="74">
        <v>0</v>
      </c>
      <c r="E35" s="43" t="s">
        <v>397</v>
      </c>
      <c r="F35" s="170">
        <f>'1.1'!F33</f>
        <v>117646.13922413792</v>
      </c>
      <c r="G35" s="76">
        <v>10</v>
      </c>
      <c r="H35" s="6">
        <f t="shared" si="1"/>
        <v>0</v>
      </c>
      <c r="I35" s="81"/>
    </row>
    <row r="36" spans="1:9" ht="15.75">
      <c r="A36" s="45" t="s">
        <v>410</v>
      </c>
      <c r="B36" s="9"/>
      <c r="C36" s="9"/>
      <c r="D36" s="9"/>
      <c r="E36" s="9"/>
      <c r="F36" s="9"/>
      <c r="G36" s="9"/>
      <c r="H36" s="87">
        <f>SUM(H23:H35)</f>
        <v>0</v>
      </c>
      <c r="I36" s="79"/>
    </row>
    <row r="37" spans="1:9">
      <c r="A37" s="8"/>
      <c r="B37" s="9"/>
      <c r="C37" s="9"/>
      <c r="D37" s="9"/>
      <c r="E37" s="9"/>
      <c r="F37" s="9"/>
      <c r="G37" s="9"/>
      <c r="H37" s="10"/>
      <c r="I37" s="79"/>
    </row>
    <row r="38" spans="1:9" ht="15.75">
      <c r="A38" s="428" t="s">
        <v>7</v>
      </c>
      <c r="B38" s="429"/>
      <c r="C38" s="9"/>
      <c r="D38" s="9"/>
      <c r="E38" s="9"/>
      <c r="F38" s="9"/>
      <c r="G38" s="9"/>
      <c r="H38" s="10"/>
      <c r="I38" s="79"/>
    </row>
    <row r="39" spans="1:9" ht="15.75">
      <c r="A39" s="40" t="s">
        <v>385</v>
      </c>
      <c r="B39" s="430" t="s">
        <v>386</v>
      </c>
      <c r="C39" s="431"/>
      <c r="D39" s="32" t="s">
        <v>86</v>
      </c>
      <c r="E39" s="32" t="s">
        <v>390</v>
      </c>
      <c r="F39" s="32" t="s">
        <v>411</v>
      </c>
      <c r="G39" s="32" t="s">
        <v>393</v>
      </c>
      <c r="H39" s="33" t="s">
        <v>412</v>
      </c>
      <c r="I39" s="79"/>
    </row>
    <row r="40" spans="1:9" ht="15.75">
      <c r="A40" s="46">
        <v>1</v>
      </c>
      <c r="B40" s="482" t="s">
        <v>413</v>
      </c>
      <c r="C40" s="483"/>
      <c r="D40" s="73">
        <v>0</v>
      </c>
      <c r="E40" s="47" t="s">
        <v>397</v>
      </c>
      <c r="F40" s="73">
        <v>10</v>
      </c>
      <c r="G40" s="170">
        <v>69701.16508838383</v>
      </c>
      <c r="H40" s="6">
        <f>(D40*G40)/F40</f>
        <v>0</v>
      </c>
      <c r="I40" s="81"/>
    </row>
    <row r="41" spans="1:9" ht="15.75">
      <c r="A41" s="46">
        <v>2</v>
      </c>
      <c r="B41" s="422" t="s">
        <v>414</v>
      </c>
      <c r="C41" s="423"/>
      <c r="D41" s="73">
        <v>0</v>
      </c>
      <c r="E41" s="47" t="s">
        <v>397</v>
      </c>
      <c r="F41" s="73">
        <v>1</v>
      </c>
      <c r="G41" s="170">
        <v>2500000</v>
      </c>
      <c r="H41" s="6">
        <f t="shared" ref="H41:H52" si="2">(D41*G41)/F41</f>
        <v>0</v>
      </c>
      <c r="I41" s="81"/>
    </row>
    <row r="42" spans="1:9" ht="15.75">
      <c r="A42" s="46">
        <v>3</v>
      </c>
      <c r="B42" s="422" t="s">
        <v>415</v>
      </c>
      <c r="C42" s="423"/>
      <c r="D42" s="73">
        <v>0</v>
      </c>
      <c r="E42" s="47" t="s">
        <v>397</v>
      </c>
      <c r="F42" s="73">
        <v>10</v>
      </c>
      <c r="G42" s="170">
        <v>55509.259259259248</v>
      </c>
      <c r="H42" s="6">
        <f t="shared" si="2"/>
        <v>0</v>
      </c>
      <c r="I42" s="81"/>
    </row>
    <row r="43" spans="1:9" ht="15.75">
      <c r="A43" s="46">
        <v>4</v>
      </c>
      <c r="B43" s="422" t="s">
        <v>416</v>
      </c>
      <c r="C43" s="423"/>
      <c r="D43" s="73">
        <v>0</v>
      </c>
      <c r="E43" s="47" t="s">
        <v>397</v>
      </c>
      <c r="F43" s="73">
        <v>13</v>
      </c>
      <c r="G43" s="170">
        <v>1000000</v>
      </c>
      <c r="H43" s="6">
        <f t="shared" si="2"/>
        <v>0</v>
      </c>
      <c r="I43" s="81"/>
    </row>
    <row r="44" spans="1:9" ht="15.75">
      <c r="A44" s="46">
        <v>5</v>
      </c>
      <c r="B44" s="422" t="s">
        <v>417</v>
      </c>
      <c r="C44" s="423"/>
      <c r="D44" s="73">
        <v>0</v>
      </c>
      <c r="E44" s="47" t="s">
        <v>397</v>
      </c>
      <c r="F44" s="73">
        <v>10</v>
      </c>
      <c r="G44" s="170">
        <v>120000</v>
      </c>
      <c r="H44" s="6">
        <f t="shared" si="2"/>
        <v>0</v>
      </c>
      <c r="I44" s="81"/>
    </row>
    <row r="45" spans="1:9" ht="15.75">
      <c r="A45" s="46">
        <v>6</v>
      </c>
      <c r="B45" s="422" t="s">
        <v>418</v>
      </c>
      <c r="C45" s="423"/>
      <c r="D45" s="73">
        <v>0</v>
      </c>
      <c r="E45" s="47" t="s">
        <v>419</v>
      </c>
      <c r="F45" s="73">
        <v>10</v>
      </c>
      <c r="G45" s="170">
        <v>28500</v>
      </c>
      <c r="H45" s="6">
        <f t="shared" si="2"/>
        <v>0</v>
      </c>
      <c r="I45" s="81"/>
    </row>
    <row r="46" spans="1:9" ht="15.75">
      <c r="A46" s="46">
        <v>7</v>
      </c>
      <c r="B46" s="422" t="s">
        <v>420</v>
      </c>
      <c r="C46" s="423"/>
      <c r="D46" s="73">
        <v>0</v>
      </c>
      <c r="E46" s="47" t="s">
        <v>421</v>
      </c>
      <c r="F46" s="73">
        <v>1</v>
      </c>
      <c r="G46" s="170">
        <v>464100</v>
      </c>
      <c r="H46" s="6">
        <f t="shared" si="2"/>
        <v>0</v>
      </c>
      <c r="I46" s="81"/>
    </row>
    <row r="47" spans="1:9" ht="15.75">
      <c r="A47" s="46">
        <v>8</v>
      </c>
      <c r="B47" s="422" t="s">
        <v>422</v>
      </c>
      <c r="C47" s="423"/>
      <c r="D47" s="73">
        <v>0</v>
      </c>
      <c r="E47" s="47" t="s">
        <v>423</v>
      </c>
      <c r="F47" s="73">
        <v>1</v>
      </c>
      <c r="G47" s="170">
        <v>952380.95238095231</v>
      </c>
      <c r="H47" s="6">
        <f t="shared" si="2"/>
        <v>0</v>
      </c>
      <c r="I47" s="81"/>
    </row>
    <row r="48" spans="1:9" ht="15.75">
      <c r="A48" s="46">
        <v>9</v>
      </c>
      <c r="B48" s="422" t="s">
        <v>424</v>
      </c>
      <c r="C48" s="423"/>
      <c r="D48" s="73">
        <v>0</v>
      </c>
      <c r="E48" s="47" t="s">
        <v>423</v>
      </c>
      <c r="F48" s="73">
        <v>1</v>
      </c>
      <c r="G48" s="170">
        <v>2700000</v>
      </c>
      <c r="H48" s="6">
        <f t="shared" si="2"/>
        <v>0</v>
      </c>
      <c r="I48" s="81"/>
    </row>
    <row r="49" spans="1:9" ht="15.75">
      <c r="A49" s="46">
        <v>10</v>
      </c>
      <c r="B49" s="422" t="s">
        <v>425</v>
      </c>
      <c r="C49" s="423"/>
      <c r="D49" s="73">
        <v>0</v>
      </c>
      <c r="E49" s="47" t="s">
        <v>423</v>
      </c>
      <c r="F49" s="73">
        <v>2</v>
      </c>
      <c r="G49" s="170">
        <v>3800000</v>
      </c>
      <c r="H49" s="6">
        <f t="shared" si="2"/>
        <v>0</v>
      </c>
      <c r="I49" s="81"/>
    </row>
    <row r="50" spans="1:9" ht="15.75">
      <c r="A50" s="46">
        <v>11</v>
      </c>
      <c r="B50" s="422" t="s">
        <v>426</v>
      </c>
      <c r="C50" s="423"/>
      <c r="D50" s="73">
        <v>0</v>
      </c>
      <c r="E50" s="47" t="s">
        <v>423</v>
      </c>
      <c r="F50" s="73">
        <v>10</v>
      </c>
      <c r="G50" s="170">
        <v>3200000</v>
      </c>
      <c r="H50" s="6">
        <f t="shared" si="2"/>
        <v>0</v>
      </c>
      <c r="I50" s="81"/>
    </row>
    <row r="51" spans="1:9" ht="15.75">
      <c r="A51" s="46">
        <v>12</v>
      </c>
      <c r="B51" s="422" t="s">
        <v>427</v>
      </c>
      <c r="C51" s="423"/>
      <c r="D51" s="73">
        <v>0</v>
      </c>
      <c r="E51" s="47" t="s">
        <v>423</v>
      </c>
      <c r="F51" s="73">
        <v>2</v>
      </c>
      <c r="G51" s="170">
        <v>2600000</v>
      </c>
      <c r="H51" s="6">
        <f t="shared" si="2"/>
        <v>0</v>
      </c>
      <c r="I51" s="81"/>
    </row>
    <row r="52" spans="1:9" ht="15.75">
      <c r="A52" s="50">
        <v>13</v>
      </c>
      <c r="B52" s="424" t="s">
        <v>428</v>
      </c>
      <c r="C52" s="425"/>
      <c r="D52" s="73">
        <v>0</v>
      </c>
      <c r="E52" s="51" t="s">
        <v>397</v>
      </c>
      <c r="F52" s="73">
        <v>1</v>
      </c>
      <c r="G52" s="170">
        <v>4500000</v>
      </c>
      <c r="H52" s="6">
        <f t="shared" si="2"/>
        <v>0</v>
      </c>
      <c r="I52" s="81"/>
    </row>
    <row r="53" spans="1:9" ht="15.75">
      <c r="A53" s="53" t="s">
        <v>429</v>
      </c>
      <c r="B53" s="9"/>
      <c r="C53" s="38"/>
      <c r="D53" s="38"/>
      <c r="E53" s="38"/>
      <c r="F53" s="9"/>
      <c r="G53" s="9"/>
      <c r="H53" s="88">
        <f>SUM(H40:H52)</f>
        <v>0</v>
      </c>
      <c r="I53" s="81"/>
    </row>
    <row r="54" spans="1:9">
      <c r="A54" s="8"/>
      <c r="B54" s="9"/>
      <c r="C54" s="9"/>
      <c r="D54" s="54"/>
      <c r="E54" s="54"/>
      <c r="F54" s="54"/>
      <c r="G54" s="54"/>
      <c r="H54" s="10"/>
      <c r="I54" s="79"/>
    </row>
    <row r="55" spans="1:9" ht="15.75">
      <c r="A55" s="428" t="s">
        <v>8</v>
      </c>
      <c r="B55" s="429"/>
      <c r="C55" s="9"/>
      <c r="D55" s="54"/>
      <c r="E55" s="54"/>
      <c r="F55" s="54"/>
      <c r="G55" s="54"/>
      <c r="H55" s="10"/>
      <c r="I55" s="79"/>
    </row>
    <row r="56" spans="1:9" ht="15.75">
      <c r="A56" s="40" t="s">
        <v>385</v>
      </c>
      <c r="B56" s="430" t="s">
        <v>386</v>
      </c>
      <c r="C56" s="431"/>
      <c r="D56" s="55" t="s">
        <v>390</v>
      </c>
      <c r="E56" s="55" t="s">
        <v>86</v>
      </c>
      <c r="F56" s="55" t="s">
        <v>430</v>
      </c>
      <c r="G56" s="55" t="s">
        <v>431</v>
      </c>
      <c r="H56" s="33" t="s">
        <v>393</v>
      </c>
      <c r="I56" s="79"/>
    </row>
    <row r="57" spans="1:9" ht="15.75">
      <c r="A57" s="46">
        <v>1</v>
      </c>
      <c r="B57" s="422" t="s">
        <v>432</v>
      </c>
      <c r="C57" s="423"/>
      <c r="D57" s="56" t="s">
        <v>397</v>
      </c>
      <c r="E57" s="73">
        <v>1</v>
      </c>
      <c r="F57" s="170">
        <v>210000</v>
      </c>
      <c r="G57" s="73">
        <v>2</v>
      </c>
      <c r="H57" s="42">
        <f>(E57*F57)/G57</f>
        <v>105000</v>
      </c>
      <c r="I57" s="81"/>
    </row>
    <row r="58" spans="1:9" ht="15.75">
      <c r="A58" s="46">
        <v>2</v>
      </c>
      <c r="B58" s="482" t="s">
        <v>433</v>
      </c>
      <c r="C58" s="483"/>
      <c r="D58" s="57" t="s">
        <v>434</v>
      </c>
      <c r="E58" s="73">
        <v>0</v>
      </c>
      <c r="F58" s="170">
        <v>410150.85714285716</v>
      </c>
      <c r="G58" s="73">
        <v>72</v>
      </c>
      <c r="H58" s="42">
        <f t="shared" ref="H58:H59" si="3">(E58*F58)/G58</f>
        <v>0</v>
      </c>
      <c r="I58" s="81"/>
    </row>
    <row r="59" spans="1:9" ht="15.75">
      <c r="A59" s="50">
        <v>3</v>
      </c>
      <c r="B59" s="424" t="s">
        <v>435</v>
      </c>
      <c r="C59" s="425"/>
      <c r="D59" s="58" t="s">
        <v>434</v>
      </c>
      <c r="E59" s="73">
        <v>0</v>
      </c>
      <c r="F59" s="170">
        <v>500000</v>
      </c>
      <c r="G59" s="73">
        <v>10</v>
      </c>
      <c r="H59" s="42">
        <f t="shared" si="3"/>
        <v>0</v>
      </c>
      <c r="I59" s="81"/>
    </row>
    <row r="60" spans="1:9" ht="15.75">
      <c r="A60" s="45" t="s">
        <v>436</v>
      </c>
      <c r="B60" s="9"/>
      <c r="C60" s="38"/>
      <c r="D60" s="38"/>
      <c r="E60" s="38"/>
      <c r="F60" s="9"/>
      <c r="G60" s="9"/>
      <c r="H60" s="87">
        <f>SUM(H57:H59)</f>
        <v>105000</v>
      </c>
      <c r="I60" s="79"/>
    </row>
    <row r="61" spans="1:9">
      <c r="A61" s="59"/>
      <c r="B61" s="9"/>
      <c r="C61" s="9"/>
      <c r="D61" s="9"/>
      <c r="E61" s="38"/>
      <c r="F61" s="9"/>
      <c r="G61" s="9"/>
      <c r="H61" s="10"/>
      <c r="I61" s="79"/>
    </row>
    <row r="62" spans="1:9" ht="15.75">
      <c r="A62" s="428" t="s">
        <v>9</v>
      </c>
      <c r="B62" s="429"/>
      <c r="C62" s="60"/>
      <c r="D62" s="61"/>
      <c r="E62" s="62"/>
      <c r="F62" s="63"/>
      <c r="G62" s="64"/>
      <c r="H62" s="10"/>
      <c r="I62" s="79"/>
    </row>
    <row r="63" spans="1:9" ht="15.75">
      <c r="A63" s="40" t="s">
        <v>385</v>
      </c>
      <c r="B63" s="430" t="s">
        <v>386</v>
      </c>
      <c r="C63" s="431"/>
      <c r="D63" s="55" t="s">
        <v>86</v>
      </c>
      <c r="E63" s="55" t="s">
        <v>390</v>
      </c>
      <c r="F63" s="55" t="s">
        <v>431</v>
      </c>
      <c r="G63" s="55" t="s">
        <v>430</v>
      </c>
      <c r="H63" s="33" t="s">
        <v>393</v>
      </c>
      <c r="I63" s="79"/>
    </row>
    <row r="64" spans="1:9" ht="15.75">
      <c r="A64" s="46">
        <v>1</v>
      </c>
      <c r="B64" s="422" t="s">
        <v>437</v>
      </c>
      <c r="C64" s="423"/>
      <c r="D64" s="73">
        <v>0</v>
      </c>
      <c r="E64" s="47" t="s">
        <v>423</v>
      </c>
      <c r="F64" s="73">
        <v>10</v>
      </c>
      <c r="G64" s="170">
        <v>70000</v>
      </c>
      <c r="H64" s="49">
        <f>(D64*G64)/F64</f>
        <v>0</v>
      </c>
      <c r="I64" s="79"/>
    </row>
    <row r="65" spans="1:9" ht="15.75">
      <c r="A65" s="46">
        <v>2</v>
      </c>
      <c r="B65" s="422" t="s">
        <v>438</v>
      </c>
      <c r="C65" s="423"/>
      <c r="D65" s="73">
        <v>0</v>
      </c>
      <c r="E65" s="47" t="s">
        <v>423</v>
      </c>
      <c r="F65" s="73">
        <v>13</v>
      </c>
      <c r="G65" s="170">
        <v>45000</v>
      </c>
      <c r="H65" s="49">
        <f t="shared" ref="H65:H66" si="4">(D65*G65)/F65</f>
        <v>0</v>
      </c>
      <c r="I65" s="79"/>
    </row>
    <row r="66" spans="1:9" ht="15.75">
      <c r="A66" s="50">
        <v>3</v>
      </c>
      <c r="B66" s="424" t="s">
        <v>439</v>
      </c>
      <c r="C66" s="425"/>
      <c r="D66" s="73">
        <v>0</v>
      </c>
      <c r="E66" s="51" t="s">
        <v>423</v>
      </c>
      <c r="F66" s="73">
        <v>13</v>
      </c>
      <c r="G66" s="170">
        <v>20000</v>
      </c>
      <c r="H66" s="49">
        <f t="shared" si="4"/>
        <v>0</v>
      </c>
      <c r="I66" s="79"/>
    </row>
    <row r="67" spans="1:9" ht="15.75">
      <c r="A67" s="45" t="s">
        <v>440</v>
      </c>
      <c r="B67" s="9"/>
      <c r="C67" s="38"/>
      <c r="D67" s="54"/>
      <c r="E67" s="54"/>
      <c r="F67" s="54"/>
      <c r="G67" s="54"/>
      <c r="H67" s="39">
        <f>SUM(H64:H66)</f>
        <v>0</v>
      </c>
      <c r="I67" s="79"/>
    </row>
    <row r="68" spans="1:9">
      <c r="A68" s="59"/>
      <c r="B68" s="9"/>
      <c r="C68" s="9"/>
      <c r="D68" s="9"/>
      <c r="E68" s="65"/>
      <c r="F68" s="9"/>
      <c r="G68" s="9"/>
      <c r="H68" s="10"/>
      <c r="I68" s="79"/>
    </row>
    <row r="69" spans="1:9" ht="15.75">
      <c r="A69" s="66" t="s">
        <v>441</v>
      </c>
      <c r="B69" s="9"/>
      <c r="C69" s="9"/>
      <c r="D69" s="9"/>
      <c r="E69" s="9"/>
      <c r="F69" s="9"/>
      <c r="G69" s="9"/>
      <c r="H69" s="86">
        <f>H67+H60+H53+H36+H19</f>
        <v>2178445</v>
      </c>
      <c r="I69" s="79"/>
    </row>
    <row r="70" spans="1:9">
      <c r="A70" s="8"/>
      <c r="B70" s="9"/>
      <c r="C70" s="9"/>
      <c r="D70" s="9"/>
      <c r="E70" s="9"/>
      <c r="F70" s="9"/>
      <c r="G70" s="9"/>
      <c r="H70" s="10"/>
      <c r="I70" s="79"/>
    </row>
    <row r="71" spans="1:9" ht="16.5" thickBot="1">
      <c r="A71" s="67" t="s">
        <v>442</v>
      </c>
      <c r="B71" s="25"/>
      <c r="C71" s="68">
        <v>0.05</v>
      </c>
      <c r="D71" s="25"/>
      <c r="E71" s="25"/>
      <c r="F71" s="25"/>
      <c r="G71" s="25"/>
      <c r="H71" s="69"/>
      <c r="I71" s="79"/>
    </row>
    <row r="72" spans="1:9" ht="16.5" thickTop="1">
      <c r="A72" s="70" t="s">
        <v>443</v>
      </c>
      <c r="B72" s="28"/>
      <c r="C72" s="71">
        <v>0.19</v>
      </c>
      <c r="D72" s="28"/>
      <c r="E72" s="28"/>
      <c r="F72" s="28"/>
      <c r="G72" s="28"/>
      <c r="H72" s="84"/>
      <c r="I72" s="79"/>
    </row>
    <row r="73" spans="1:9">
      <c r="A73" s="8"/>
      <c r="B73" s="9"/>
      <c r="C73" s="9"/>
      <c r="D73" s="9"/>
      <c r="E73" s="9"/>
      <c r="F73" s="9"/>
      <c r="G73" s="9"/>
      <c r="H73" s="10"/>
      <c r="I73" s="79"/>
    </row>
    <row r="74" spans="1:9" ht="15.75">
      <c r="A74" s="59" t="s">
        <v>444</v>
      </c>
      <c r="B74" s="9"/>
      <c r="C74" s="9"/>
      <c r="D74" s="9"/>
      <c r="E74" s="9"/>
      <c r="F74" s="9"/>
      <c r="G74" s="9"/>
      <c r="H74" s="39"/>
      <c r="I74" s="79"/>
    </row>
  </sheetData>
  <mergeCells count="51">
    <mergeCell ref="B64:C64"/>
    <mergeCell ref="B65:C65"/>
    <mergeCell ref="B66:C66"/>
    <mergeCell ref="B56:C56"/>
    <mergeCell ref="B57:C57"/>
    <mergeCell ref="B58:C58"/>
    <mergeCell ref="B59:C59"/>
    <mergeCell ref="A62:B62"/>
    <mergeCell ref="B63:C63"/>
    <mergeCell ref="A55:B55"/>
    <mergeCell ref="B42:C42"/>
    <mergeCell ref="B43:C43"/>
    <mergeCell ref="B44:C44"/>
    <mergeCell ref="B45:C45"/>
    <mergeCell ref="B46:C46"/>
    <mergeCell ref="B47:C47"/>
    <mergeCell ref="B48:C48"/>
    <mergeCell ref="B49:C49"/>
    <mergeCell ref="B50:C50"/>
    <mergeCell ref="B51:C51"/>
    <mergeCell ref="B52:C52"/>
    <mergeCell ref="B41:C41"/>
    <mergeCell ref="B28:C28"/>
    <mergeCell ref="B29:C29"/>
    <mergeCell ref="B30:C30"/>
    <mergeCell ref="B31:C31"/>
    <mergeCell ref="B32:C32"/>
    <mergeCell ref="B33:C33"/>
    <mergeCell ref="B34:C34"/>
    <mergeCell ref="B35:C35"/>
    <mergeCell ref="A38:B38"/>
    <mergeCell ref="B39:C39"/>
    <mergeCell ref="B40:C40"/>
    <mergeCell ref="B27:C27"/>
    <mergeCell ref="B13:D13"/>
    <mergeCell ref="B14:D14"/>
    <mergeCell ref="B15:D15"/>
    <mergeCell ref="B16:D16"/>
    <mergeCell ref="B17:D17"/>
    <mergeCell ref="A21:B21"/>
    <mergeCell ref="B22:C22"/>
    <mergeCell ref="B23:C23"/>
    <mergeCell ref="B24:C24"/>
    <mergeCell ref="B25:C25"/>
    <mergeCell ref="B26:C26"/>
    <mergeCell ref="B12:D12"/>
    <mergeCell ref="A1:H1"/>
    <mergeCell ref="A2:H2"/>
    <mergeCell ref="B6:G6"/>
    <mergeCell ref="B10:D10"/>
    <mergeCell ref="B11:D11"/>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31A6DB09-B800-41CD-ADA4-E08FFDE3C742}">
            <xm:f>'1.1'!H21&gt;0</xm:f>
            <x14:dxf>
              <font>
                <b/>
                <i/>
                <color rgb="FF253E66"/>
              </font>
              <fill>
                <patternFill>
                  <bgColor rgb="FF8ED2C9"/>
                </patternFill>
              </fill>
            </x14:dxf>
          </x14:cfRule>
          <xm:sqref>B23:B25 B41:B52 B57 B64:B66 B35 B59 B27 B30:B33</xm:sqref>
        </x14:conditionalFormatting>
        <x14:conditionalFormatting xmlns:xm="http://schemas.microsoft.com/office/excel/2006/main">
          <x14:cfRule type="expression" priority="2" id="{AB9B5500-976C-4371-81D8-FD7D68488FA3}">
            <xm:f>'1.1'!#REF!&gt;0</xm:f>
            <x14:dxf>
              <font>
                <b/>
                <i/>
                <color rgb="FF253E66"/>
              </font>
              <fill>
                <patternFill>
                  <bgColor rgb="FF8ED2C9"/>
                </patternFill>
              </fill>
            </x14:dxf>
          </x14:cfRule>
          <xm:sqref>C27 C30:C33</xm:sqref>
        </x14:conditionalFormatting>
        <x14:conditionalFormatting xmlns:xm="http://schemas.microsoft.com/office/excel/2006/main">
          <x14:cfRule type="expression" priority="4" id="{707B6691-0699-43EB-A569-BD54337D78D6}">
            <xm:f>'1.1'!#REF!&gt;0</xm:f>
            <x14:dxf>
              <fill>
                <patternFill>
                  <bgColor rgb="FFFFFF99"/>
                </patternFill>
              </fill>
            </x14:dxf>
          </x14:cfRule>
          <xm:sqref>C23</xm:sqref>
        </x14:conditionalFormatting>
        <x14:conditionalFormatting xmlns:xm="http://schemas.microsoft.com/office/excel/2006/main">
          <x14:cfRule type="expression" priority="3" id="{E8E94179-F565-43E4-BFAD-B1BD83829420}">
            <xm:f>'1.1'!#REF!&gt;0</xm:f>
            <x14:dxf>
              <font>
                <b/>
                <i/>
                <color rgb="FF253E66"/>
              </font>
              <fill>
                <patternFill>
                  <bgColor rgb="FF8ED2C9"/>
                </patternFill>
              </fill>
            </x14:dxf>
          </x14:cfRule>
          <xm:sqref>C23:C25 C41:C52 C57 C64:C66 C35 C59</xm:sqref>
        </x14:conditionalFormatting>
        <x14:conditionalFormatting xmlns:xm="http://schemas.microsoft.com/office/excel/2006/main">
          <x14:cfRule type="expression" priority="5" id="{C23A184A-C3D2-4146-BCBF-D84682E739CB}">
            <xm:f>'1.1'!#REF!&gt;0</xm:f>
            <x14:dxf>
              <fill>
                <patternFill>
                  <bgColor rgb="FFFFFF99"/>
                </patternFill>
              </fill>
            </x14:dxf>
          </x14:cfRule>
          <xm:sqref>C27 C30:C33</xm:sqref>
        </x14:conditionalFormatting>
      </x14:conditionalFormattings>
    </ext>
  </extLs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I74"/>
  <sheetViews>
    <sheetView topLeftCell="B1" workbookViewId="0">
      <selection activeCell="B20" sqref="B20"/>
    </sheetView>
  </sheetViews>
  <sheetFormatPr baseColWidth="10" defaultColWidth="11.42578125" defaultRowHeight="15"/>
  <cols>
    <col min="1" max="1" width="20.5703125" customWidth="1"/>
    <col min="2" max="2" width="117.140625" customWidth="1"/>
    <col min="3" max="3" width="16.140625" customWidth="1"/>
    <col min="4" max="4" width="11.140625" bestFit="1" customWidth="1"/>
    <col min="5" max="5" width="17.28515625" bestFit="1" customWidth="1"/>
    <col min="6" max="6" width="21.140625" customWidth="1"/>
    <col min="7" max="7" width="23.7109375" customWidth="1"/>
    <col min="8" max="8" width="22.85546875" customWidth="1"/>
    <col min="9" max="9" width="16" bestFit="1" customWidth="1"/>
  </cols>
  <sheetData>
    <row r="1" spans="1:9" ht="16.5" customHeight="1" thickTop="1">
      <c r="A1" s="441" t="s">
        <v>364</v>
      </c>
      <c r="B1" s="442"/>
      <c r="C1" s="442"/>
      <c r="D1" s="442"/>
      <c r="E1" s="442"/>
      <c r="F1" s="442"/>
      <c r="G1" s="442"/>
      <c r="H1" s="443"/>
      <c r="I1" s="79"/>
    </row>
    <row r="2" spans="1:9" ht="15.75">
      <c r="A2" s="444" t="s">
        <v>378</v>
      </c>
      <c r="B2" s="445"/>
      <c r="C2" s="445"/>
      <c r="D2" s="445"/>
      <c r="E2" s="445"/>
      <c r="F2" s="445"/>
      <c r="G2" s="445"/>
      <c r="H2" s="446"/>
      <c r="I2" s="79"/>
    </row>
    <row r="3" spans="1:9">
      <c r="A3" s="8"/>
      <c r="B3" s="9"/>
      <c r="C3" s="9"/>
      <c r="D3" s="9"/>
      <c r="E3" s="9"/>
      <c r="F3" s="9"/>
      <c r="G3" s="9"/>
      <c r="H3" s="10"/>
      <c r="I3" s="79"/>
    </row>
    <row r="4" spans="1:9" ht="15.75">
      <c r="A4" s="11" t="s">
        <v>379</v>
      </c>
      <c r="B4" s="12" t="s">
        <v>73</v>
      </c>
      <c r="C4" s="13"/>
      <c r="D4" s="14"/>
      <c r="E4" s="15" t="s">
        <v>380</v>
      </c>
      <c r="F4" s="16">
        <f>H69</f>
        <v>3151689</v>
      </c>
      <c r="G4" s="13" t="s">
        <v>381</v>
      </c>
      <c r="H4" s="17" t="s">
        <v>382</v>
      </c>
      <c r="I4" s="79"/>
    </row>
    <row r="5" spans="1:9" ht="15.75">
      <c r="A5" s="18"/>
      <c r="B5" s="19"/>
      <c r="C5" s="13"/>
      <c r="D5" s="20"/>
      <c r="E5" s="15"/>
      <c r="F5" s="21"/>
      <c r="G5" s="13"/>
      <c r="H5" s="22"/>
      <c r="I5" s="79"/>
    </row>
    <row r="6" spans="1:9" ht="15.75">
      <c r="A6" s="18" t="s">
        <v>383</v>
      </c>
      <c r="B6" s="447" t="str">
        <f>A1</f>
        <v>SUMINISTRO DE POSTE DE CONCRETO DE 14 M X 1050 KGF VIBRADO Y REFORZADO</v>
      </c>
      <c r="C6" s="447"/>
      <c r="D6" s="447"/>
      <c r="E6" s="447"/>
      <c r="F6" s="447"/>
      <c r="G6" s="448"/>
      <c r="H6" s="23" t="s">
        <v>14</v>
      </c>
      <c r="I6" s="79"/>
    </row>
    <row r="7" spans="1:9" ht="15.75" thickBot="1">
      <c r="A7" s="24"/>
      <c r="B7" s="25"/>
      <c r="C7" s="25"/>
      <c r="D7" s="25"/>
      <c r="E7" s="25"/>
      <c r="F7" s="25"/>
      <c r="G7" s="25"/>
      <c r="H7" s="26"/>
      <c r="I7" s="79"/>
    </row>
    <row r="8" spans="1:9" ht="15.75" thickTop="1">
      <c r="A8" s="27"/>
      <c r="B8" s="28"/>
      <c r="C8" s="28"/>
      <c r="D8" s="28"/>
      <c r="E8" s="28"/>
      <c r="F8" s="28"/>
      <c r="G8" s="28"/>
      <c r="H8" s="29"/>
      <c r="I8" s="79"/>
    </row>
    <row r="9" spans="1:9" ht="15.75">
      <c r="A9" s="30" t="s">
        <v>5</v>
      </c>
      <c r="B9" s="9"/>
      <c r="C9" s="9"/>
      <c r="D9" s="9"/>
      <c r="E9" s="9"/>
      <c r="F9" s="9"/>
      <c r="G9" s="9"/>
      <c r="H9" s="10"/>
      <c r="I9" s="79"/>
    </row>
    <row r="10" spans="1:9" ht="15.75">
      <c r="A10" s="31" t="s">
        <v>385</v>
      </c>
      <c r="B10" s="449" t="s">
        <v>386</v>
      </c>
      <c r="C10" s="450"/>
      <c r="D10" s="431"/>
      <c r="E10" s="32" t="s">
        <v>85</v>
      </c>
      <c r="F10" s="32" t="s">
        <v>387</v>
      </c>
      <c r="G10" s="32" t="s">
        <v>86</v>
      </c>
      <c r="H10" s="33" t="s">
        <v>388</v>
      </c>
      <c r="I10" s="80"/>
    </row>
    <row r="11" spans="1:9">
      <c r="A11" s="4">
        <v>13</v>
      </c>
      <c r="B11" s="481" t="str">
        <f>VLOOKUP(A11,'Cotización materiales'!$C$3:$K$57,2,FALSE)</f>
        <v>POSTE DE CONCRETO DE 14 MTS X 1050 REFORZADO Y VIBRADO</v>
      </c>
      <c r="C11" s="432"/>
      <c r="D11" s="427"/>
      <c r="E11" s="4" t="s">
        <v>14</v>
      </c>
      <c r="F11" s="285">
        <f>VLOOKUP(A11,'Cotización materiales'!$C$3:$K$57,9,FALSE)</f>
        <v>3046689</v>
      </c>
      <c r="G11" s="75">
        <f>VLOOKUP(A11,'Cotización materiales'!$C$3:$K$57,4,FALSE)</f>
        <v>1</v>
      </c>
      <c r="H11" s="6">
        <f>F11*G11</f>
        <v>3046689</v>
      </c>
      <c r="I11" s="79"/>
    </row>
    <row r="12" spans="1:9">
      <c r="A12" s="4"/>
      <c r="B12" s="481"/>
      <c r="C12" s="432"/>
      <c r="D12" s="427"/>
      <c r="E12" s="4"/>
      <c r="F12" s="285"/>
      <c r="G12" s="75"/>
      <c r="H12" s="6">
        <f t="shared" ref="H12:H18" si="0">F12*G12</f>
        <v>0</v>
      </c>
      <c r="I12" s="79"/>
    </row>
    <row r="13" spans="1:9">
      <c r="A13" s="4"/>
      <c r="B13" s="481"/>
      <c r="C13" s="432"/>
      <c r="D13" s="427"/>
      <c r="E13" s="4"/>
      <c r="F13" s="285"/>
      <c r="G13" s="75"/>
      <c r="H13" s="6">
        <f>F13*G13</f>
        <v>0</v>
      </c>
      <c r="I13" s="79"/>
    </row>
    <row r="14" spans="1:9">
      <c r="A14" s="4"/>
      <c r="B14" s="481"/>
      <c r="C14" s="432"/>
      <c r="D14" s="427"/>
      <c r="E14" s="4"/>
      <c r="F14" s="285"/>
      <c r="G14" s="75"/>
      <c r="H14" s="6">
        <f t="shared" si="0"/>
        <v>0</v>
      </c>
      <c r="I14" s="79"/>
    </row>
    <row r="15" spans="1:9">
      <c r="A15" s="4"/>
      <c r="B15" s="481"/>
      <c r="C15" s="432"/>
      <c r="D15" s="427"/>
      <c r="E15" s="4"/>
      <c r="F15" s="285"/>
      <c r="G15" s="75"/>
      <c r="H15" s="6">
        <f t="shared" si="0"/>
        <v>0</v>
      </c>
      <c r="I15" s="79"/>
    </row>
    <row r="16" spans="1:9">
      <c r="A16" s="4"/>
      <c r="B16" s="481"/>
      <c r="C16" s="432"/>
      <c r="D16" s="427"/>
      <c r="E16" s="4"/>
      <c r="F16" s="285"/>
      <c r="G16" s="75"/>
      <c r="H16" s="6">
        <f t="shared" si="0"/>
        <v>0</v>
      </c>
      <c r="I16" s="79"/>
    </row>
    <row r="17" spans="1:9">
      <c r="A17" s="4"/>
      <c r="B17" s="481"/>
      <c r="C17" s="432"/>
      <c r="D17" s="427"/>
      <c r="E17" s="4"/>
      <c r="F17" s="285"/>
      <c r="G17" s="75"/>
      <c r="H17" s="6">
        <f t="shared" si="0"/>
        <v>0</v>
      </c>
      <c r="I17" s="79"/>
    </row>
    <row r="18" spans="1:9">
      <c r="A18" s="4"/>
      <c r="B18" s="158"/>
      <c r="C18" s="159"/>
      <c r="D18" s="160"/>
      <c r="E18" s="5"/>
      <c r="F18" s="5"/>
      <c r="G18" s="5"/>
      <c r="H18" s="6">
        <f t="shared" si="0"/>
        <v>0</v>
      </c>
      <c r="I18" s="79"/>
    </row>
    <row r="19" spans="1:9" ht="15.75">
      <c r="A19" s="37" t="s">
        <v>389</v>
      </c>
      <c r="B19" s="9"/>
      <c r="C19" s="38"/>
      <c r="D19" s="38"/>
      <c r="E19" s="38"/>
      <c r="F19" s="9"/>
      <c r="G19" s="9"/>
      <c r="H19" s="87">
        <f>SUM(H11:H18)</f>
        <v>3046689</v>
      </c>
      <c r="I19" s="79"/>
    </row>
    <row r="20" spans="1:9">
      <c r="A20" s="8"/>
      <c r="B20" s="9"/>
      <c r="C20" s="9"/>
      <c r="D20" s="9"/>
      <c r="E20" s="9"/>
      <c r="F20" s="9"/>
      <c r="G20" s="9"/>
      <c r="H20" s="10"/>
      <c r="I20" s="79"/>
    </row>
    <row r="21" spans="1:9" ht="15.75">
      <c r="A21" s="428" t="s">
        <v>6</v>
      </c>
      <c r="B21" s="429"/>
      <c r="C21" s="9"/>
      <c r="D21" s="9"/>
      <c r="E21" s="9"/>
      <c r="F21" s="9"/>
      <c r="G21" s="9"/>
      <c r="H21" s="10"/>
      <c r="I21" s="79"/>
    </row>
    <row r="22" spans="1:9" ht="15.75">
      <c r="A22" s="40" t="s">
        <v>385</v>
      </c>
      <c r="B22" s="430" t="s">
        <v>386</v>
      </c>
      <c r="C22" s="431"/>
      <c r="D22" s="32" t="s">
        <v>86</v>
      </c>
      <c r="E22" s="32" t="s">
        <v>390</v>
      </c>
      <c r="F22" s="32" t="s">
        <v>391</v>
      </c>
      <c r="G22" s="32" t="s">
        <v>392</v>
      </c>
      <c r="H22" s="33" t="s">
        <v>393</v>
      </c>
      <c r="I22" s="79"/>
    </row>
    <row r="23" spans="1:9" ht="15.75">
      <c r="A23" s="155"/>
      <c r="B23" s="451" t="s">
        <v>396</v>
      </c>
      <c r="C23" s="452"/>
      <c r="D23" s="73">
        <v>0</v>
      </c>
      <c r="E23" s="4" t="s">
        <v>397</v>
      </c>
      <c r="F23" s="170">
        <f>'1.1'!F21</f>
        <v>491355.26262931031</v>
      </c>
      <c r="G23" s="75">
        <v>10</v>
      </c>
      <c r="H23" s="6">
        <f>(D23*F23)/G23</f>
        <v>0</v>
      </c>
      <c r="I23" s="81"/>
    </row>
    <row r="24" spans="1:9" ht="15.75">
      <c r="A24" s="155"/>
      <c r="B24" s="451" t="s">
        <v>398</v>
      </c>
      <c r="C24" s="452"/>
      <c r="D24" s="73">
        <v>0</v>
      </c>
      <c r="E24" s="4" t="s">
        <v>397</v>
      </c>
      <c r="F24" s="170">
        <f>'1.1'!F22</f>
        <v>491355.26262931031</v>
      </c>
      <c r="G24" s="75">
        <v>10</v>
      </c>
      <c r="H24" s="6">
        <f t="shared" ref="H24:H35" si="1">(D24*F24)/G24</f>
        <v>0</v>
      </c>
      <c r="I24" s="81"/>
    </row>
    <row r="25" spans="1:9" ht="15.75">
      <c r="A25" s="155"/>
      <c r="B25" s="451" t="s">
        <v>399</v>
      </c>
      <c r="C25" s="452"/>
      <c r="D25" s="73">
        <v>0</v>
      </c>
      <c r="E25" s="4" t="s">
        <v>397</v>
      </c>
      <c r="F25" s="170">
        <f>'1.1'!F23</f>
        <v>316219.23517241376</v>
      </c>
      <c r="G25" s="75">
        <v>5</v>
      </c>
      <c r="H25" s="6">
        <f t="shared" si="1"/>
        <v>0</v>
      </c>
      <c r="I25" s="81"/>
    </row>
    <row r="26" spans="1:9">
      <c r="A26" s="155"/>
      <c r="B26" s="426" t="s">
        <v>400</v>
      </c>
      <c r="C26" s="427"/>
      <c r="D26" s="73">
        <v>0</v>
      </c>
      <c r="E26" s="4" t="s">
        <v>397</v>
      </c>
      <c r="F26" s="170">
        <f>'1.1'!F24</f>
        <v>301624.55599137931</v>
      </c>
      <c r="G26" s="75">
        <v>10</v>
      </c>
      <c r="H26" s="6">
        <f t="shared" si="1"/>
        <v>0</v>
      </c>
      <c r="I26" s="81"/>
    </row>
    <row r="27" spans="1:9" ht="15.75">
      <c r="A27" s="155"/>
      <c r="B27" s="451" t="s">
        <v>401</v>
      </c>
      <c r="C27" s="452"/>
      <c r="D27" s="73">
        <v>0</v>
      </c>
      <c r="E27" s="4" t="s">
        <v>397</v>
      </c>
      <c r="F27" s="170">
        <f>'1.1'!F25</f>
        <v>257840.51844827583</v>
      </c>
      <c r="G27" s="75">
        <v>10</v>
      </c>
      <c r="H27" s="6">
        <f t="shared" si="1"/>
        <v>0</v>
      </c>
      <c r="I27" s="81"/>
    </row>
    <row r="28" spans="1:9">
      <c r="A28" s="155"/>
      <c r="B28" s="426" t="s">
        <v>402</v>
      </c>
      <c r="C28" s="427"/>
      <c r="D28" s="73">
        <v>0</v>
      </c>
      <c r="E28" s="4" t="s">
        <v>397</v>
      </c>
      <c r="F28" s="170">
        <f>'1.1'!F26</f>
        <v>199461.84262931033</v>
      </c>
      <c r="G28" s="75">
        <v>10</v>
      </c>
      <c r="H28" s="6">
        <f t="shared" si="1"/>
        <v>0</v>
      </c>
      <c r="I28" s="81"/>
    </row>
    <row r="29" spans="1:9">
      <c r="A29" s="155"/>
      <c r="B29" s="426" t="s">
        <v>403</v>
      </c>
      <c r="C29" s="427"/>
      <c r="D29" s="73">
        <v>0</v>
      </c>
      <c r="E29" s="4" t="s">
        <v>397</v>
      </c>
      <c r="F29" s="170">
        <f>'1.1'!F27</f>
        <v>81158.643620689661</v>
      </c>
      <c r="G29" s="75">
        <v>10</v>
      </c>
      <c r="H29" s="6">
        <f t="shared" si="1"/>
        <v>0</v>
      </c>
      <c r="I29" s="81"/>
    </row>
    <row r="30" spans="1:9" ht="15.75">
      <c r="A30" s="155"/>
      <c r="B30" s="451" t="s">
        <v>404</v>
      </c>
      <c r="C30" s="452"/>
      <c r="D30" s="73">
        <v>0</v>
      </c>
      <c r="E30" s="4" t="s">
        <v>397</v>
      </c>
      <c r="F30" s="170">
        <f>'1.1'!F28</f>
        <v>184867.16344827582</v>
      </c>
      <c r="G30" s="75">
        <v>10</v>
      </c>
      <c r="H30" s="6">
        <f t="shared" si="1"/>
        <v>0</v>
      </c>
      <c r="I30" s="81"/>
    </row>
    <row r="31" spans="1:9" ht="15.75">
      <c r="A31" s="155"/>
      <c r="B31" s="451" t="s">
        <v>405</v>
      </c>
      <c r="C31" s="452"/>
      <c r="D31" s="73">
        <v>0</v>
      </c>
      <c r="E31" s="4" t="s">
        <v>397</v>
      </c>
      <c r="F31" s="170">
        <f>'1.1'!F29</f>
        <v>117645.32112068964</v>
      </c>
      <c r="G31" s="75">
        <v>13</v>
      </c>
      <c r="H31" s="6">
        <f t="shared" si="1"/>
        <v>0</v>
      </c>
      <c r="I31" s="81"/>
    </row>
    <row r="32" spans="1:9" ht="15.75">
      <c r="A32" s="155"/>
      <c r="B32" s="451" t="s">
        <v>406</v>
      </c>
      <c r="C32" s="452"/>
      <c r="D32" s="73">
        <v>0</v>
      </c>
      <c r="E32" s="4" t="s">
        <v>397</v>
      </c>
      <c r="F32" s="170">
        <f>'1.1'!F30</f>
        <v>184867.16344827582</v>
      </c>
      <c r="G32" s="75">
        <v>13</v>
      </c>
      <c r="H32" s="6">
        <f t="shared" si="1"/>
        <v>0</v>
      </c>
      <c r="I32" s="81"/>
    </row>
    <row r="33" spans="1:9" ht="15.75">
      <c r="A33" s="155"/>
      <c r="B33" s="451" t="s">
        <v>407</v>
      </c>
      <c r="C33" s="452"/>
      <c r="D33" s="73">
        <v>0</v>
      </c>
      <c r="E33" s="4" t="s">
        <v>397</v>
      </c>
      <c r="F33" s="170">
        <f>'1.1'!F31</f>
        <v>103050.68284482758</v>
      </c>
      <c r="G33" s="75">
        <v>10</v>
      </c>
      <c r="H33" s="6">
        <f t="shared" si="1"/>
        <v>0</v>
      </c>
      <c r="I33" s="81"/>
    </row>
    <row r="34" spans="1:9">
      <c r="A34" s="155"/>
      <c r="B34" s="426" t="s">
        <v>408</v>
      </c>
      <c r="C34" s="427"/>
      <c r="D34" s="73">
        <v>0</v>
      </c>
      <c r="E34" s="4" t="s">
        <v>397</v>
      </c>
      <c r="F34" s="170">
        <f>'1.1'!F32</f>
        <v>177569.84431034481</v>
      </c>
      <c r="G34" s="75">
        <v>13</v>
      </c>
      <c r="H34" s="6">
        <f t="shared" si="1"/>
        <v>0</v>
      </c>
      <c r="I34" s="81"/>
    </row>
    <row r="35" spans="1:9" ht="15.75">
      <c r="A35" s="155"/>
      <c r="B35" s="453" t="s">
        <v>409</v>
      </c>
      <c r="C35" s="454"/>
      <c r="D35" s="74">
        <v>0</v>
      </c>
      <c r="E35" s="43" t="s">
        <v>397</v>
      </c>
      <c r="F35" s="170">
        <f>'1.1'!F33</f>
        <v>117646.13922413792</v>
      </c>
      <c r="G35" s="76">
        <v>10</v>
      </c>
      <c r="H35" s="6">
        <f t="shared" si="1"/>
        <v>0</v>
      </c>
      <c r="I35" s="81"/>
    </row>
    <row r="36" spans="1:9" ht="15.75">
      <c r="A36" s="45" t="s">
        <v>410</v>
      </c>
      <c r="B36" s="9"/>
      <c r="C36" s="9"/>
      <c r="D36" s="9"/>
      <c r="E36" s="9"/>
      <c r="F36" s="9"/>
      <c r="G36" s="9"/>
      <c r="H36" s="87">
        <f>SUM(H23:H35)</f>
        <v>0</v>
      </c>
      <c r="I36" s="79"/>
    </row>
    <row r="37" spans="1:9">
      <c r="A37" s="8"/>
      <c r="B37" s="9"/>
      <c r="C37" s="9"/>
      <c r="D37" s="9"/>
      <c r="E37" s="9"/>
      <c r="F37" s="9"/>
      <c r="G37" s="9"/>
      <c r="H37" s="10"/>
      <c r="I37" s="79"/>
    </row>
    <row r="38" spans="1:9" ht="15.75">
      <c r="A38" s="428" t="s">
        <v>7</v>
      </c>
      <c r="B38" s="429"/>
      <c r="C38" s="9"/>
      <c r="D38" s="9"/>
      <c r="E38" s="9"/>
      <c r="F38" s="9"/>
      <c r="G38" s="9"/>
      <c r="H38" s="10"/>
      <c r="I38" s="79"/>
    </row>
    <row r="39" spans="1:9" ht="15.75">
      <c r="A39" s="40" t="s">
        <v>385</v>
      </c>
      <c r="B39" s="430" t="s">
        <v>386</v>
      </c>
      <c r="C39" s="431"/>
      <c r="D39" s="32" t="s">
        <v>86</v>
      </c>
      <c r="E39" s="32" t="s">
        <v>390</v>
      </c>
      <c r="F39" s="32" t="s">
        <v>411</v>
      </c>
      <c r="G39" s="32" t="s">
        <v>393</v>
      </c>
      <c r="H39" s="33" t="s">
        <v>412</v>
      </c>
      <c r="I39" s="79"/>
    </row>
    <row r="40" spans="1:9" ht="15.75">
      <c r="A40" s="46">
        <v>1</v>
      </c>
      <c r="B40" s="482" t="s">
        <v>413</v>
      </c>
      <c r="C40" s="483"/>
      <c r="D40" s="73">
        <v>0</v>
      </c>
      <c r="E40" s="47" t="s">
        <v>397</v>
      </c>
      <c r="F40" s="73">
        <v>10</v>
      </c>
      <c r="G40" s="170">
        <v>69701.16508838383</v>
      </c>
      <c r="H40" s="6">
        <f>(D40*G40)/F40</f>
        <v>0</v>
      </c>
      <c r="I40" s="81"/>
    </row>
    <row r="41" spans="1:9" ht="15.75">
      <c r="A41" s="46">
        <v>2</v>
      </c>
      <c r="B41" s="422" t="s">
        <v>414</v>
      </c>
      <c r="C41" s="423"/>
      <c r="D41" s="73">
        <v>0</v>
      </c>
      <c r="E41" s="47" t="s">
        <v>397</v>
      </c>
      <c r="F41" s="73">
        <v>1</v>
      </c>
      <c r="G41" s="170">
        <v>2500000</v>
      </c>
      <c r="H41" s="6">
        <f t="shared" ref="H41:H52" si="2">(D41*G41)/F41</f>
        <v>0</v>
      </c>
      <c r="I41" s="81"/>
    </row>
    <row r="42" spans="1:9" ht="15.75">
      <c r="A42" s="46">
        <v>3</v>
      </c>
      <c r="B42" s="422" t="s">
        <v>415</v>
      </c>
      <c r="C42" s="423"/>
      <c r="D42" s="73">
        <v>0</v>
      </c>
      <c r="E42" s="47" t="s">
        <v>397</v>
      </c>
      <c r="F42" s="73">
        <v>10</v>
      </c>
      <c r="G42" s="170">
        <v>55509.259259259248</v>
      </c>
      <c r="H42" s="6">
        <f t="shared" si="2"/>
        <v>0</v>
      </c>
      <c r="I42" s="81"/>
    </row>
    <row r="43" spans="1:9" ht="15.75">
      <c r="A43" s="46">
        <v>4</v>
      </c>
      <c r="B43" s="422" t="s">
        <v>416</v>
      </c>
      <c r="C43" s="423"/>
      <c r="D43" s="73">
        <v>0</v>
      </c>
      <c r="E43" s="47" t="s">
        <v>397</v>
      </c>
      <c r="F43" s="73">
        <v>13</v>
      </c>
      <c r="G43" s="170">
        <v>1000000</v>
      </c>
      <c r="H43" s="6">
        <f t="shared" si="2"/>
        <v>0</v>
      </c>
      <c r="I43" s="81"/>
    </row>
    <row r="44" spans="1:9" ht="15.75">
      <c r="A44" s="46">
        <v>5</v>
      </c>
      <c r="B44" s="422" t="s">
        <v>417</v>
      </c>
      <c r="C44" s="423"/>
      <c r="D44" s="73">
        <v>0</v>
      </c>
      <c r="E44" s="47" t="s">
        <v>397</v>
      </c>
      <c r="F44" s="73">
        <v>10</v>
      </c>
      <c r="G44" s="170">
        <v>120000</v>
      </c>
      <c r="H44" s="6">
        <f t="shared" si="2"/>
        <v>0</v>
      </c>
      <c r="I44" s="81"/>
    </row>
    <row r="45" spans="1:9" ht="15.75">
      <c r="A45" s="46">
        <v>6</v>
      </c>
      <c r="B45" s="422" t="s">
        <v>418</v>
      </c>
      <c r="C45" s="423"/>
      <c r="D45" s="73">
        <v>0</v>
      </c>
      <c r="E45" s="47" t="s">
        <v>419</v>
      </c>
      <c r="F45" s="73">
        <v>10</v>
      </c>
      <c r="G45" s="170">
        <v>28500</v>
      </c>
      <c r="H45" s="6">
        <f t="shared" si="2"/>
        <v>0</v>
      </c>
      <c r="I45" s="81"/>
    </row>
    <row r="46" spans="1:9" ht="15.75">
      <c r="A46" s="46">
        <v>7</v>
      </c>
      <c r="B46" s="422" t="s">
        <v>420</v>
      </c>
      <c r="C46" s="423"/>
      <c r="D46" s="73">
        <v>0</v>
      </c>
      <c r="E46" s="47" t="s">
        <v>421</v>
      </c>
      <c r="F46" s="73">
        <v>1</v>
      </c>
      <c r="G46" s="170">
        <v>464100</v>
      </c>
      <c r="H46" s="6">
        <f t="shared" si="2"/>
        <v>0</v>
      </c>
      <c r="I46" s="81"/>
    </row>
    <row r="47" spans="1:9" ht="15.75">
      <c r="A47" s="46">
        <v>8</v>
      </c>
      <c r="B47" s="422" t="s">
        <v>422</v>
      </c>
      <c r="C47" s="423"/>
      <c r="D47" s="73">
        <v>0</v>
      </c>
      <c r="E47" s="47" t="s">
        <v>423</v>
      </c>
      <c r="F47" s="73">
        <v>1</v>
      </c>
      <c r="G47" s="170">
        <v>952380.95238095231</v>
      </c>
      <c r="H47" s="6">
        <f t="shared" si="2"/>
        <v>0</v>
      </c>
      <c r="I47" s="81"/>
    </row>
    <row r="48" spans="1:9" ht="15.75">
      <c r="A48" s="46">
        <v>9</v>
      </c>
      <c r="B48" s="422" t="s">
        <v>424</v>
      </c>
      <c r="C48" s="423"/>
      <c r="D48" s="73">
        <v>0</v>
      </c>
      <c r="E48" s="47" t="s">
        <v>423</v>
      </c>
      <c r="F48" s="73">
        <v>1</v>
      </c>
      <c r="G48" s="170">
        <v>2700000</v>
      </c>
      <c r="H48" s="6">
        <f t="shared" si="2"/>
        <v>0</v>
      </c>
      <c r="I48" s="81"/>
    </row>
    <row r="49" spans="1:9" ht="15.75">
      <c r="A49" s="46">
        <v>10</v>
      </c>
      <c r="B49" s="422" t="s">
        <v>425</v>
      </c>
      <c r="C49" s="423"/>
      <c r="D49" s="73">
        <v>0</v>
      </c>
      <c r="E49" s="47" t="s">
        <v>423</v>
      </c>
      <c r="F49" s="73">
        <v>2</v>
      </c>
      <c r="G49" s="170">
        <v>3800000</v>
      </c>
      <c r="H49" s="6">
        <f t="shared" si="2"/>
        <v>0</v>
      </c>
      <c r="I49" s="81"/>
    </row>
    <row r="50" spans="1:9" ht="15.75">
      <c r="A50" s="46">
        <v>11</v>
      </c>
      <c r="B50" s="422" t="s">
        <v>426</v>
      </c>
      <c r="C50" s="423"/>
      <c r="D50" s="73">
        <v>0</v>
      </c>
      <c r="E50" s="47" t="s">
        <v>423</v>
      </c>
      <c r="F50" s="73">
        <v>10</v>
      </c>
      <c r="G50" s="170">
        <v>3200000</v>
      </c>
      <c r="H50" s="6">
        <f t="shared" si="2"/>
        <v>0</v>
      </c>
      <c r="I50" s="81"/>
    </row>
    <row r="51" spans="1:9" ht="15.75">
      <c r="A51" s="46">
        <v>12</v>
      </c>
      <c r="B51" s="422" t="s">
        <v>427</v>
      </c>
      <c r="C51" s="423"/>
      <c r="D51" s="73">
        <v>0</v>
      </c>
      <c r="E51" s="47" t="s">
        <v>423</v>
      </c>
      <c r="F51" s="73">
        <v>2</v>
      </c>
      <c r="G51" s="170">
        <v>2600000</v>
      </c>
      <c r="H51" s="6">
        <f t="shared" si="2"/>
        <v>0</v>
      </c>
      <c r="I51" s="81"/>
    </row>
    <row r="52" spans="1:9" ht="15.75">
      <c r="A52" s="50">
        <v>13</v>
      </c>
      <c r="B52" s="424" t="s">
        <v>428</v>
      </c>
      <c r="C52" s="425"/>
      <c r="D52" s="73">
        <v>0</v>
      </c>
      <c r="E52" s="51" t="s">
        <v>397</v>
      </c>
      <c r="F52" s="73">
        <v>1</v>
      </c>
      <c r="G52" s="170">
        <v>4500000</v>
      </c>
      <c r="H52" s="6">
        <f t="shared" si="2"/>
        <v>0</v>
      </c>
      <c r="I52" s="81"/>
    </row>
    <row r="53" spans="1:9" ht="15.75">
      <c r="A53" s="53" t="s">
        <v>429</v>
      </c>
      <c r="B53" s="9"/>
      <c r="C53" s="38"/>
      <c r="D53" s="38"/>
      <c r="E53" s="38"/>
      <c r="F53" s="9"/>
      <c r="G53" s="9"/>
      <c r="H53" s="88">
        <f>SUM(H40:H52)</f>
        <v>0</v>
      </c>
      <c r="I53" s="81"/>
    </row>
    <row r="54" spans="1:9">
      <c r="A54" s="8"/>
      <c r="B54" s="9"/>
      <c r="C54" s="9"/>
      <c r="D54" s="54"/>
      <c r="E54" s="54"/>
      <c r="F54" s="54"/>
      <c r="G54" s="54"/>
      <c r="H54" s="10"/>
      <c r="I54" s="79"/>
    </row>
    <row r="55" spans="1:9" ht="15.75">
      <c r="A55" s="428" t="s">
        <v>8</v>
      </c>
      <c r="B55" s="429"/>
      <c r="C55" s="9"/>
      <c r="D55" s="54"/>
      <c r="E55" s="54"/>
      <c r="F55" s="54"/>
      <c r="G55" s="54"/>
      <c r="H55" s="10"/>
      <c r="I55" s="79"/>
    </row>
    <row r="56" spans="1:9" ht="15.75">
      <c r="A56" s="40" t="s">
        <v>385</v>
      </c>
      <c r="B56" s="430" t="s">
        <v>386</v>
      </c>
      <c r="C56" s="431"/>
      <c r="D56" s="55" t="s">
        <v>390</v>
      </c>
      <c r="E56" s="55" t="s">
        <v>86</v>
      </c>
      <c r="F56" s="55" t="s">
        <v>430</v>
      </c>
      <c r="G56" s="55" t="s">
        <v>431</v>
      </c>
      <c r="H56" s="33" t="s">
        <v>393</v>
      </c>
      <c r="I56" s="79"/>
    </row>
    <row r="57" spans="1:9" ht="15.75">
      <c r="A57" s="46">
        <v>1</v>
      </c>
      <c r="B57" s="422" t="s">
        <v>432</v>
      </c>
      <c r="C57" s="423"/>
      <c r="D57" s="56" t="s">
        <v>397</v>
      </c>
      <c r="E57" s="73">
        <v>1</v>
      </c>
      <c r="F57" s="170">
        <v>210000</v>
      </c>
      <c r="G57" s="73">
        <v>2</v>
      </c>
      <c r="H57" s="42">
        <f>(E57*F57)/G57</f>
        <v>105000</v>
      </c>
      <c r="I57" s="81"/>
    </row>
    <row r="58" spans="1:9" ht="15.75">
      <c r="A58" s="46">
        <v>2</v>
      </c>
      <c r="B58" s="482" t="s">
        <v>433</v>
      </c>
      <c r="C58" s="483"/>
      <c r="D58" s="57" t="s">
        <v>434</v>
      </c>
      <c r="E58" s="73">
        <v>0</v>
      </c>
      <c r="F58" s="170">
        <v>410150.85714285716</v>
      </c>
      <c r="G58" s="73">
        <v>72</v>
      </c>
      <c r="H58" s="42">
        <f t="shared" ref="H58:H59" si="3">(E58*F58)/G58</f>
        <v>0</v>
      </c>
      <c r="I58" s="81"/>
    </row>
    <row r="59" spans="1:9" ht="15.75">
      <c r="A59" s="50">
        <v>3</v>
      </c>
      <c r="B59" s="424" t="s">
        <v>435</v>
      </c>
      <c r="C59" s="425"/>
      <c r="D59" s="58" t="s">
        <v>434</v>
      </c>
      <c r="E59" s="73">
        <v>0</v>
      </c>
      <c r="F59" s="170">
        <v>500000</v>
      </c>
      <c r="G59" s="73">
        <v>10</v>
      </c>
      <c r="H59" s="42">
        <f t="shared" si="3"/>
        <v>0</v>
      </c>
      <c r="I59" s="81"/>
    </row>
    <row r="60" spans="1:9" ht="15.75">
      <c r="A60" s="45" t="s">
        <v>436</v>
      </c>
      <c r="B60" s="9"/>
      <c r="C60" s="38"/>
      <c r="D60" s="38"/>
      <c r="E60" s="38"/>
      <c r="F60" s="9"/>
      <c r="G60" s="9"/>
      <c r="H60" s="87">
        <f>SUM(H57:H59)</f>
        <v>105000</v>
      </c>
      <c r="I60" s="79"/>
    </row>
    <row r="61" spans="1:9">
      <c r="A61" s="59"/>
      <c r="B61" s="9"/>
      <c r="C61" s="9"/>
      <c r="D61" s="9"/>
      <c r="E61" s="38"/>
      <c r="F61" s="9"/>
      <c r="G61" s="9"/>
      <c r="H61" s="10"/>
      <c r="I61" s="79"/>
    </row>
    <row r="62" spans="1:9" ht="15.75">
      <c r="A62" s="428" t="s">
        <v>9</v>
      </c>
      <c r="B62" s="429"/>
      <c r="C62" s="60"/>
      <c r="D62" s="61"/>
      <c r="E62" s="62"/>
      <c r="F62" s="63"/>
      <c r="G62" s="64"/>
      <c r="H62" s="10"/>
      <c r="I62" s="79"/>
    </row>
    <row r="63" spans="1:9" ht="15.75">
      <c r="A63" s="40" t="s">
        <v>385</v>
      </c>
      <c r="B63" s="430" t="s">
        <v>386</v>
      </c>
      <c r="C63" s="431"/>
      <c r="D63" s="55" t="s">
        <v>86</v>
      </c>
      <c r="E63" s="55" t="s">
        <v>390</v>
      </c>
      <c r="F63" s="55" t="s">
        <v>431</v>
      </c>
      <c r="G63" s="55" t="s">
        <v>430</v>
      </c>
      <c r="H63" s="33" t="s">
        <v>393</v>
      </c>
      <c r="I63" s="79"/>
    </row>
    <row r="64" spans="1:9" ht="15.75">
      <c r="A64" s="46">
        <v>1</v>
      </c>
      <c r="B64" s="422" t="s">
        <v>437</v>
      </c>
      <c r="C64" s="423"/>
      <c r="D64" s="73">
        <v>0</v>
      </c>
      <c r="E64" s="47" t="s">
        <v>423</v>
      </c>
      <c r="F64" s="73">
        <v>10</v>
      </c>
      <c r="G64" s="170">
        <v>70000</v>
      </c>
      <c r="H64" s="49">
        <f>(D64*G64)/F64</f>
        <v>0</v>
      </c>
      <c r="I64" s="79"/>
    </row>
    <row r="65" spans="1:9" ht="15.75">
      <c r="A65" s="46">
        <v>2</v>
      </c>
      <c r="B65" s="422" t="s">
        <v>438</v>
      </c>
      <c r="C65" s="423"/>
      <c r="D65" s="73">
        <v>0</v>
      </c>
      <c r="E65" s="47" t="s">
        <v>423</v>
      </c>
      <c r="F65" s="73">
        <v>13</v>
      </c>
      <c r="G65" s="170">
        <v>45000</v>
      </c>
      <c r="H65" s="49">
        <f t="shared" ref="H65:H66" si="4">(D65*G65)/F65</f>
        <v>0</v>
      </c>
      <c r="I65" s="79"/>
    </row>
    <row r="66" spans="1:9" ht="15.75">
      <c r="A66" s="50">
        <v>3</v>
      </c>
      <c r="B66" s="424" t="s">
        <v>439</v>
      </c>
      <c r="C66" s="425"/>
      <c r="D66" s="73">
        <v>0</v>
      </c>
      <c r="E66" s="51" t="s">
        <v>423</v>
      </c>
      <c r="F66" s="73">
        <v>13</v>
      </c>
      <c r="G66" s="170">
        <v>20000</v>
      </c>
      <c r="H66" s="49">
        <f t="shared" si="4"/>
        <v>0</v>
      </c>
      <c r="I66" s="79"/>
    </row>
    <row r="67" spans="1:9" ht="15.75">
      <c r="A67" s="45" t="s">
        <v>440</v>
      </c>
      <c r="B67" s="9"/>
      <c r="C67" s="38"/>
      <c r="D67" s="54"/>
      <c r="E67" s="54"/>
      <c r="F67" s="54"/>
      <c r="G67" s="54"/>
      <c r="H67" s="39">
        <f>SUM(H64:H66)</f>
        <v>0</v>
      </c>
      <c r="I67" s="79"/>
    </row>
    <row r="68" spans="1:9">
      <c r="A68" s="59"/>
      <c r="B68" s="9"/>
      <c r="C68" s="9"/>
      <c r="D68" s="9"/>
      <c r="E68" s="65"/>
      <c r="F68" s="9"/>
      <c r="G68" s="9"/>
      <c r="H68" s="10"/>
      <c r="I68" s="79"/>
    </row>
    <row r="69" spans="1:9" ht="15.75">
      <c r="A69" s="66" t="s">
        <v>441</v>
      </c>
      <c r="B69" s="9"/>
      <c r="C69" s="9"/>
      <c r="D69" s="9"/>
      <c r="E69" s="9"/>
      <c r="F69" s="9"/>
      <c r="G69" s="9"/>
      <c r="H69" s="86">
        <f>H67+H60+H53+H36+H19</f>
        <v>3151689</v>
      </c>
      <c r="I69" s="79"/>
    </row>
    <row r="70" spans="1:9">
      <c r="A70" s="8"/>
      <c r="B70" s="9"/>
      <c r="C70" s="9"/>
      <c r="D70" s="9"/>
      <c r="E70" s="9"/>
      <c r="F70" s="9"/>
      <c r="G70" s="9"/>
      <c r="H70" s="10"/>
      <c r="I70" s="79"/>
    </row>
    <row r="71" spans="1:9" ht="16.5" thickBot="1">
      <c r="A71" s="67" t="s">
        <v>442</v>
      </c>
      <c r="B71" s="25"/>
      <c r="C71" s="68">
        <v>0.05</v>
      </c>
      <c r="D71" s="25"/>
      <c r="E71" s="25"/>
      <c r="F71" s="25"/>
      <c r="G71" s="25"/>
      <c r="H71" s="69"/>
      <c r="I71" s="79"/>
    </row>
    <row r="72" spans="1:9" ht="16.5" thickTop="1">
      <c r="A72" s="70" t="s">
        <v>443</v>
      </c>
      <c r="B72" s="28"/>
      <c r="C72" s="71">
        <v>0.19</v>
      </c>
      <c r="D72" s="28"/>
      <c r="E72" s="28"/>
      <c r="F72" s="28"/>
      <c r="G72" s="28"/>
      <c r="H72" s="84"/>
      <c r="I72" s="79"/>
    </row>
    <row r="73" spans="1:9">
      <c r="A73" s="8"/>
      <c r="B73" s="9"/>
      <c r="C73" s="9"/>
      <c r="D73" s="9"/>
      <c r="E73" s="9"/>
      <c r="F73" s="9"/>
      <c r="G73" s="9"/>
      <c r="H73" s="10"/>
      <c r="I73" s="79"/>
    </row>
    <row r="74" spans="1:9" ht="15.75">
      <c r="A74" s="59" t="s">
        <v>444</v>
      </c>
      <c r="B74" s="9"/>
      <c r="C74" s="9"/>
      <c r="D74" s="9"/>
      <c r="E74" s="9"/>
      <c r="F74" s="9"/>
      <c r="G74" s="9"/>
      <c r="H74" s="39"/>
      <c r="I74" s="79"/>
    </row>
  </sheetData>
  <mergeCells count="51">
    <mergeCell ref="B64:C64"/>
    <mergeCell ref="B65:C65"/>
    <mergeCell ref="B66:C66"/>
    <mergeCell ref="B56:C56"/>
    <mergeCell ref="B57:C57"/>
    <mergeCell ref="B58:C58"/>
    <mergeCell ref="B59:C59"/>
    <mergeCell ref="A62:B62"/>
    <mergeCell ref="B63:C63"/>
    <mergeCell ref="A55:B55"/>
    <mergeCell ref="B42:C42"/>
    <mergeCell ref="B43:C43"/>
    <mergeCell ref="B44:C44"/>
    <mergeCell ref="B45:C45"/>
    <mergeCell ref="B46:C46"/>
    <mergeCell ref="B47:C47"/>
    <mergeCell ref="B48:C48"/>
    <mergeCell ref="B49:C49"/>
    <mergeCell ref="B50:C50"/>
    <mergeCell ref="B51:C51"/>
    <mergeCell ref="B52:C52"/>
    <mergeCell ref="B41:C41"/>
    <mergeCell ref="B28:C28"/>
    <mergeCell ref="B29:C29"/>
    <mergeCell ref="B30:C30"/>
    <mergeCell ref="B31:C31"/>
    <mergeCell ref="B32:C32"/>
    <mergeCell ref="B33:C33"/>
    <mergeCell ref="B34:C34"/>
    <mergeCell ref="B35:C35"/>
    <mergeCell ref="A38:B38"/>
    <mergeCell ref="B39:C39"/>
    <mergeCell ref="B40:C40"/>
    <mergeCell ref="B27:C27"/>
    <mergeCell ref="B13:D13"/>
    <mergeCell ref="B14:D14"/>
    <mergeCell ref="B15:D15"/>
    <mergeCell ref="B16:D16"/>
    <mergeCell ref="B17:D17"/>
    <mergeCell ref="A21:B21"/>
    <mergeCell ref="B22:C22"/>
    <mergeCell ref="B23:C23"/>
    <mergeCell ref="B24:C24"/>
    <mergeCell ref="B25:C25"/>
    <mergeCell ref="B26:C26"/>
    <mergeCell ref="B12:D12"/>
    <mergeCell ref="A1:H1"/>
    <mergeCell ref="A2:H2"/>
    <mergeCell ref="B6:G6"/>
    <mergeCell ref="B10:D10"/>
    <mergeCell ref="B11:D11"/>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DD64C660-783D-46E0-B1BF-DD00A2DB54E4}">
            <xm:f>'1.1'!H21&gt;0</xm:f>
            <x14:dxf>
              <font>
                <b/>
                <i/>
                <color rgb="FF253E66"/>
              </font>
              <fill>
                <patternFill>
                  <bgColor rgb="FF8ED2C9"/>
                </patternFill>
              </fill>
            </x14:dxf>
          </x14:cfRule>
          <xm:sqref>B23:B25 B41:B52 B57 B64:B66 B35 B59 B27 B30:B33</xm:sqref>
        </x14:conditionalFormatting>
        <x14:conditionalFormatting xmlns:xm="http://schemas.microsoft.com/office/excel/2006/main">
          <x14:cfRule type="expression" priority="2" id="{FE5289B1-2B17-497E-BB6D-4BA727C99C84}">
            <xm:f>'1.1'!#REF!&gt;0</xm:f>
            <x14:dxf>
              <font>
                <b/>
                <i/>
                <color rgb="FF253E66"/>
              </font>
              <fill>
                <patternFill>
                  <bgColor rgb="FF8ED2C9"/>
                </patternFill>
              </fill>
            </x14:dxf>
          </x14:cfRule>
          <xm:sqref>C27 C30:C33</xm:sqref>
        </x14:conditionalFormatting>
        <x14:conditionalFormatting xmlns:xm="http://schemas.microsoft.com/office/excel/2006/main">
          <x14:cfRule type="expression" priority="4" id="{59B0C88E-AA68-4547-B7F9-8576F05E89EF}">
            <xm:f>'1.1'!#REF!&gt;0</xm:f>
            <x14:dxf>
              <fill>
                <patternFill>
                  <bgColor rgb="FFFFFF99"/>
                </patternFill>
              </fill>
            </x14:dxf>
          </x14:cfRule>
          <xm:sqref>C23</xm:sqref>
        </x14:conditionalFormatting>
        <x14:conditionalFormatting xmlns:xm="http://schemas.microsoft.com/office/excel/2006/main">
          <x14:cfRule type="expression" priority="3" id="{2D2A6E55-AED3-4DAD-B63D-B49668AE1E3E}">
            <xm:f>'1.1'!#REF!&gt;0</xm:f>
            <x14:dxf>
              <font>
                <b/>
                <i/>
                <color rgb="FF253E66"/>
              </font>
              <fill>
                <patternFill>
                  <bgColor rgb="FF8ED2C9"/>
                </patternFill>
              </fill>
            </x14:dxf>
          </x14:cfRule>
          <xm:sqref>C23:C25 C41:C52 C57 C64:C66 C35 C59</xm:sqref>
        </x14:conditionalFormatting>
        <x14:conditionalFormatting xmlns:xm="http://schemas.microsoft.com/office/excel/2006/main">
          <x14:cfRule type="expression" priority="5" id="{A757E4E3-7D2D-49DB-A2DD-8F10D151AA67}">
            <xm:f>'1.1'!#REF!&gt;0</xm:f>
            <x14:dxf>
              <fill>
                <patternFill>
                  <bgColor rgb="FFFFFF99"/>
                </patternFill>
              </fill>
            </x14:dxf>
          </x14:cfRule>
          <xm:sqref>C27 C30:C33</xm:sqref>
        </x14:conditionalFormatting>
      </x14:conditionalFormattings>
    </ext>
  </extLst>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I74"/>
  <sheetViews>
    <sheetView workbookViewId="0">
      <selection activeCell="B4" sqref="B4"/>
    </sheetView>
  </sheetViews>
  <sheetFormatPr baseColWidth="10" defaultColWidth="11.42578125" defaultRowHeight="15"/>
  <cols>
    <col min="1" max="1" width="20.5703125" customWidth="1"/>
    <col min="2" max="2" width="117.140625" customWidth="1"/>
    <col min="3" max="3" width="16.140625" customWidth="1"/>
    <col min="4" max="4" width="11.140625" bestFit="1" customWidth="1"/>
    <col min="5" max="5" width="17.28515625" bestFit="1" customWidth="1"/>
    <col min="6" max="6" width="21.140625" customWidth="1"/>
    <col min="7" max="7" width="23.7109375" customWidth="1"/>
    <col min="8" max="8" width="22.85546875" customWidth="1"/>
    <col min="9" max="9" width="16" bestFit="1" customWidth="1"/>
  </cols>
  <sheetData>
    <row r="1" spans="1:9" ht="16.5" customHeight="1" thickTop="1">
      <c r="A1" s="441" t="s">
        <v>365</v>
      </c>
      <c r="B1" s="442"/>
      <c r="C1" s="442"/>
      <c r="D1" s="442"/>
      <c r="E1" s="442"/>
      <c r="F1" s="442"/>
      <c r="G1" s="442"/>
      <c r="H1" s="443"/>
      <c r="I1" s="79"/>
    </row>
    <row r="2" spans="1:9" ht="15.75">
      <c r="A2" s="444" t="s">
        <v>378</v>
      </c>
      <c r="B2" s="445"/>
      <c r="C2" s="445"/>
      <c r="D2" s="445"/>
      <c r="E2" s="445"/>
      <c r="F2" s="445"/>
      <c r="G2" s="445"/>
      <c r="H2" s="446"/>
      <c r="I2" s="79"/>
    </row>
    <row r="3" spans="1:9">
      <c r="A3" s="8"/>
      <c r="B3" s="9"/>
      <c r="C3" s="9"/>
      <c r="D3" s="9"/>
      <c r="E3" s="9"/>
      <c r="F3" s="9"/>
      <c r="G3" s="9"/>
      <c r="H3" s="10"/>
      <c r="I3" s="79"/>
    </row>
    <row r="4" spans="1:9" ht="15.75">
      <c r="A4" s="11" t="s">
        <v>379</v>
      </c>
      <c r="B4" s="12" t="s">
        <v>74</v>
      </c>
      <c r="C4" s="13"/>
      <c r="D4" s="14"/>
      <c r="E4" s="15" t="s">
        <v>380</v>
      </c>
      <c r="F4" s="16">
        <f>H69</f>
        <v>4801050.37</v>
      </c>
      <c r="G4" s="13" t="s">
        <v>381</v>
      </c>
      <c r="H4" s="17" t="s">
        <v>382</v>
      </c>
      <c r="I4" s="79"/>
    </row>
    <row r="5" spans="1:9" ht="15.75">
      <c r="A5" s="18"/>
      <c r="B5" s="19"/>
      <c r="C5" s="13"/>
      <c r="D5" s="20"/>
      <c r="E5" s="15"/>
      <c r="F5" s="21"/>
      <c r="G5" s="13"/>
      <c r="H5" s="22"/>
      <c r="I5" s="79"/>
    </row>
    <row r="6" spans="1:9" ht="15.75">
      <c r="A6" s="18" t="s">
        <v>383</v>
      </c>
      <c r="B6" s="447" t="str">
        <f>A1</f>
        <v>SUMINISTRO DE POSTE DE CONCRETO DE 16 M X 1350 KGF VIBRADO Y REFORZADO</v>
      </c>
      <c r="C6" s="447"/>
      <c r="D6" s="447"/>
      <c r="E6" s="447"/>
      <c r="F6" s="447"/>
      <c r="G6" s="448"/>
      <c r="H6" s="23" t="s">
        <v>14</v>
      </c>
      <c r="I6" s="79"/>
    </row>
    <row r="7" spans="1:9" ht="15.75" thickBot="1">
      <c r="A7" s="24"/>
      <c r="B7" s="25"/>
      <c r="C7" s="25"/>
      <c r="D7" s="25"/>
      <c r="E7" s="25"/>
      <c r="F7" s="25"/>
      <c r="G7" s="25"/>
      <c r="H7" s="26"/>
      <c r="I7" s="79"/>
    </row>
    <row r="8" spans="1:9" ht="15.75" thickTop="1">
      <c r="A8" s="27"/>
      <c r="B8" s="28"/>
      <c r="C8" s="28"/>
      <c r="D8" s="28"/>
      <c r="E8" s="28"/>
      <c r="F8" s="28"/>
      <c r="G8" s="28"/>
      <c r="H8" s="29"/>
      <c r="I8" s="79"/>
    </row>
    <row r="9" spans="1:9" ht="15.75">
      <c r="A9" s="30" t="s">
        <v>5</v>
      </c>
      <c r="B9" s="9"/>
      <c r="C9" s="9"/>
      <c r="D9" s="9"/>
      <c r="E9" s="9"/>
      <c r="F9" s="9"/>
      <c r="G9" s="9"/>
      <c r="H9" s="10"/>
      <c r="I9" s="79"/>
    </row>
    <row r="10" spans="1:9" ht="15.75">
      <c r="A10" s="31" t="s">
        <v>385</v>
      </c>
      <c r="B10" s="449" t="s">
        <v>386</v>
      </c>
      <c r="C10" s="450"/>
      <c r="D10" s="431"/>
      <c r="E10" s="32" t="s">
        <v>85</v>
      </c>
      <c r="F10" s="32" t="s">
        <v>387</v>
      </c>
      <c r="G10" s="32" t="s">
        <v>86</v>
      </c>
      <c r="H10" s="33" t="s">
        <v>388</v>
      </c>
      <c r="I10" s="80"/>
    </row>
    <row r="11" spans="1:9">
      <c r="A11" s="4">
        <v>14</v>
      </c>
      <c r="B11" s="481" t="str">
        <f>VLOOKUP(A11,'Cotización materiales'!$C$3:$K$57,2,FALSE)</f>
        <v>POSTE DE CONCRETO DE 16 MTS X 1350 REFORZADO Y VIBRADO</v>
      </c>
      <c r="C11" s="432"/>
      <c r="D11" s="427"/>
      <c r="E11" s="4" t="s">
        <v>146</v>
      </c>
      <c r="F11" s="285">
        <f>VLOOKUP(A11,'Cotización materiales'!$C$3:$K$57,9,FALSE)</f>
        <v>4696050.37</v>
      </c>
      <c r="G11" s="75">
        <v>1</v>
      </c>
      <c r="H11" s="6">
        <f>F11*G11</f>
        <v>4696050.37</v>
      </c>
      <c r="I11" s="79"/>
    </row>
    <row r="12" spans="1:9">
      <c r="A12" s="4"/>
      <c r="B12" s="481"/>
      <c r="C12" s="432"/>
      <c r="D12" s="427"/>
      <c r="E12" s="4"/>
      <c r="F12" s="285"/>
      <c r="G12" s="75"/>
      <c r="H12" s="6">
        <f t="shared" ref="H12:H18" si="0">F12*G12</f>
        <v>0</v>
      </c>
      <c r="I12" s="79"/>
    </row>
    <row r="13" spans="1:9">
      <c r="A13" s="4"/>
      <c r="B13" s="481"/>
      <c r="C13" s="432"/>
      <c r="D13" s="427"/>
      <c r="E13" s="4"/>
      <c r="F13" s="285"/>
      <c r="G13" s="75"/>
      <c r="H13" s="6">
        <f>F13*G13</f>
        <v>0</v>
      </c>
      <c r="I13" s="79"/>
    </row>
    <row r="14" spans="1:9">
      <c r="A14" s="4"/>
      <c r="B14" s="481"/>
      <c r="C14" s="432"/>
      <c r="D14" s="427"/>
      <c r="E14" s="4"/>
      <c r="F14" s="285"/>
      <c r="G14" s="75"/>
      <c r="H14" s="6">
        <f t="shared" si="0"/>
        <v>0</v>
      </c>
      <c r="I14" s="79"/>
    </row>
    <row r="15" spans="1:9">
      <c r="A15" s="4"/>
      <c r="B15" s="481"/>
      <c r="C15" s="432"/>
      <c r="D15" s="427"/>
      <c r="E15" s="4"/>
      <c r="F15" s="285"/>
      <c r="G15" s="75"/>
      <c r="H15" s="6">
        <f t="shared" si="0"/>
        <v>0</v>
      </c>
      <c r="I15" s="79"/>
    </row>
    <row r="16" spans="1:9">
      <c r="A16" s="4"/>
      <c r="B16" s="481"/>
      <c r="C16" s="432"/>
      <c r="D16" s="427"/>
      <c r="E16" s="4"/>
      <c r="F16" s="285"/>
      <c r="G16" s="75"/>
      <c r="H16" s="6">
        <f t="shared" si="0"/>
        <v>0</v>
      </c>
      <c r="I16" s="79"/>
    </row>
    <row r="17" spans="1:9">
      <c r="A17" s="4"/>
      <c r="B17" s="481"/>
      <c r="C17" s="432"/>
      <c r="D17" s="427"/>
      <c r="E17" s="4"/>
      <c r="F17" s="170"/>
      <c r="G17" s="75"/>
      <c r="H17" s="6">
        <f t="shared" si="0"/>
        <v>0</v>
      </c>
      <c r="I17" s="79"/>
    </row>
    <row r="18" spans="1:9">
      <c r="A18" s="4"/>
      <c r="B18" s="158"/>
      <c r="C18" s="159"/>
      <c r="D18" s="160"/>
      <c r="E18" s="5"/>
      <c r="F18" s="5"/>
      <c r="G18" s="5"/>
      <c r="H18" s="6">
        <f t="shared" si="0"/>
        <v>0</v>
      </c>
      <c r="I18" s="79"/>
    </row>
    <row r="19" spans="1:9" ht="15.75">
      <c r="A19" s="37" t="s">
        <v>389</v>
      </c>
      <c r="B19" s="9"/>
      <c r="C19" s="38"/>
      <c r="D19" s="38"/>
      <c r="E19" s="38"/>
      <c r="F19" s="9"/>
      <c r="G19" s="9"/>
      <c r="H19" s="87">
        <f>SUM(H11:H18)</f>
        <v>4696050.37</v>
      </c>
      <c r="I19" s="79"/>
    </row>
    <row r="20" spans="1:9">
      <c r="A20" s="8"/>
      <c r="B20" s="9"/>
      <c r="C20" s="9"/>
      <c r="D20" s="9"/>
      <c r="E20" s="9"/>
      <c r="F20" s="9"/>
      <c r="G20" s="9"/>
      <c r="H20" s="10"/>
      <c r="I20" s="79"/>
    </row>
    <row r="21" spans="1:9" ht="15.75">
      <c r="A21" s="428" t="s">
        <v>6</v>
      </c>
      <c r="B21" s="429"/>
      <c r="C21" s="9"/>
      <c r="D21" s="9"/>
      <c r="E21" s="9"/>
      <c r="F21" s="9"/>
      <c r="G21" s="9"/>
      <c r="H21" s="10"/>
      <c r="I21" s="79"/>
    </row>
    <row r="22" spans="1:9" ht="15.75">
      <c r="A22" s="40" t="s">
        <v>385</v>
      </c>
      <c r="B22" s="430" t="s">
        <v>386</v>
      </c>
      <c r="C22" s="431"/>
      <c r="D22" s="32" t="s">
        <v>86</v>
      </c>
      <c r="E22" s="32" t="s">
        <v>390</v>
      </c>
      <c r="F22" s="32" t="s">
        <v>391</v>
      </c>
      <c r="G22" s="32" t="s">
        <v>392</v>
      </c>
      <c r="H22" s="33" t="s">
        <v>393</v>
      </c>
      <c r="I22" s="79"/>
    </row>
    <row r="23" spans="1:9" ht="15.75">
      <c r="A23" s="155"/>
      <c r="B23" s="451" t="s">
        <v>396</v>
      </c>
      <c r="C23" s="452"/>
      <c r="D23" s="73">
        <v>0</v>
      </c>
      <c r="E23" s="4" t="s">
        <v>397</v>
      </c>
      <c r="F23" s="170">
        <f>'1.1'!F21</f>
        <v>491355.26262931031</v>
      </c>
      <c r="G23" s="75">
        <v>10</v>
      </c>
      <c r="H23" s="6">
        <f>(D23*F23)/G23</f>
        <v>0</v>
      </c>
      <c r="I23" s="81"/>
    </row>
    <row r="24" spans="1:9" ht="15.75">
      <c r="A24" s="155"/>
      <c r="B24" s="451" t="s">
        <v>398</v>
      </c>
      <c r="C24" s="452"/>
      <c r="D24" s="73">
        <v>0</v>
      </c>
      <c r="E24" s="4" t="s">
        <v>397</v>
      </c>
      <c r="F24" s="170">
        <f>'1.1'!F22</f>
        <v>491355.26262931031</v>
      </c>
      <c r="G24" s="75">
        <v>10</v>
      </c>
      <c r="H24" s="6">
        <f t="shared" ref="H24:H35" si="1">(D24*F24)/G24</f>
        <v>0</v>
      </c>
      <c r="I24" s="81"/>
    </row>
    <row r="25" spans="1:9" ht="15.75">
      <c r="A25" s="155"/>
      <c r="B25" s="451" t="s">
        <v>399</v>
      </c>
      <c r="C25" s="452"/>
      <c r="D25" s="73">
        <v>0</v>
      </c>
      <c r="E25" s="4" t="s">
        <v>397</v>
      </c>
      <c r="F25" s="170">
        <f>'1.1'!F23</f>
        <v>316219.23517241376</v>
      </c>
      <c r="G25" s="75">
        <v>5</v>
      </c>
      <c r="H25" s="6">
        <f t="shared" si="1"/>
        <v>0</v>
      </c>
      <c r="I25" s="81"/>
    </row>
    <row r="26" spans="1:9">
      <c r="A26" s="155"/>
      <c r="B26" s="426" t="s">
        <v>400</v>
      </c>
      <c r="C26" s="427"/>
      <c r="D26" s="73">
        <v>0</v>
      </c>
      <c r="E26" s="4" t="s">
        <v>397</v>
      </c>
      <c r="F26" s="170">
        <f>'1.1'!F24</f>
        <v>301624.55599137931</v>
      </c>
      <c r="G26" s="75">
        <v>10</v>
      </c>
      <c r="H26" s="6">
        <f t="shared" si="1"/>
        <v>0</v>
      </c>
      <c r="I26" s="81"/>
    </row>
    <row r="27" spans="1:9" ht="15.75">
      <c r="A27" s="155"/>
      <c r="B27" s="451" t="s">
        <v>401</v>
      </c>
      <c r="C27" s="452"/>
      <c r="D27" s="73">
        <v>0</v>
      </c>
      <c r="E27" s="4" t="s">
        <v>397</v>
      </c>
      <c r="F27" s="170">
        <f>'1.1'!F25</f>
        <v>257840.51844827583</v>
      </c>
      <c r="G27" s="75">
        <v>10</v>
      </c>
      <c r="H27" s="6">
        <f t="shared" si="1"/>
        <v>0</v>
      </c>
      <c r="I27" s="81"/>
    </row>
    <row r="28" spans="1:9">
      <c r="A28" s="155"/>
      <c r="B28" s="426" t="s">
        <v>402</v>
      </c>
      <c r="C28" s="427"/>
      <c r="D28" s="73">
        <v>0</v>
      </c>
      <c r="E28" s="4" t="s">
        <v>397</v>
      </c>
      <c r="F28" s="170">
        <f>'1.1'!F26</f>
        <v>199461.84262931033</v>
      </c>
      <c r="G28" s="75">
        <v>10</v>
      </c>
      <c r="H28" s="6">
        <f t="shared" si="1"/>
        <v>0</v>
      </c>
      <c r="I28" s="81"/>
    </row>
    <row r="29" spans="1:9">
      <c r="A29" s="155"/>
      <c r="B29" s="426" t="s">
        <v>403</v>
      </c>
      <c r="C29" s="427"/>
      <c r="D29" s="73">
        <v>0</v>
      </c>
      <c r="E29" s="4" t="s">
        <v>397</v>
      </c>
      <c r="F29" s="170">
        <f>'1.1'!F27</f>
        <v>81158.643620689661</v>
      </c>
      <c r="G29" s="75">
        <v>10</v>
      </c>
      <c r="H29" s="6">
        <f t="shared" si="1"/>
        <v>0</v>
      </c>
      <c r="I29" s="81"/>
    </row>
    <row r="30" spans="1:9" ht="15.75">
      <c r="A30" s="155"/>
      <c r="B30" s="451" t="s">
        <v>404</v>
      </c>
      <c r="C30" s="452"/>
      <c r="D30" s="73">
        <v>0</v>
      </c>
      <c r="E30" s="4" t="s">
        <v>397</v>
      </c>
      <c r="F30" s="170">
        <f>'1.1'!F28</f>
        <v>184867.16344827582</v>
      </c>
      <c r="G30" s="75">
        <v>10</v>
      </c>
      <c r="H30" s="6">
        <f t="shared" si="1"/>
        <v>0</v>
      </c>
      <c r="I30" s="81"/>
    </row>
    <row r="31" spans="1:9" ht="15.75">
      <c r="A31" s="155"/>
      <c r="B31" s="451" t="s">
        <v>405</v>
      </c>
      <c r="C31" s="452"/>
      <c r="D31" s="73">
        <v>0</v>
      </c>
      <c r="E31" s="4" t="s">
        <v>397</v>
      </c>
      <c r="F31" s="170">
        <f>'1.1'!F29</f>
        <v>117645.32112068964</v>
      </c>
      <c r="G31" s="75">
        <v>13</v>
      </c>
      <c r="H31" s="6">
        <f t="shared" si="1"/>
        <v>0</v>
      </c>
      <c r="I31" s="81"/>
    </row>
    <row r="32" spans="1:9" ht="15.75">
      <c r="A32" s="155"/>
      <c r="B32" s="451" t="s">
        <v>406</v>
      </c>
      <c r="C32" s="452"/>
      <c r="D32" s="73">
        <v>0</v>
      </c>
      <c r="E32" s="4" t="s">
        <v>397</v>
      </c>
      <c r="F32" s="170">
        <f>'1.1'!F30</f>
        <v>184867.16344827582</v>
      </c>
      <c r="G32" s="75">
        <v>13</v>
      </c>
      <c r="H32" s="6">
        <f t="shared" si="1"/>
        <v>0</v>
      </c>
      <c r="I32" s="81"/>
    </row>
    <row r="33" spans="1:9" ht="15.75">
      <c r="A33" s="155"/>
      <c r="B33" s="451" t="s">
        <v>407</v>
      </c>
      <c r="C33" s="452"/>
      <c r="D33" s="73">
        <v>0</v>
      </c>
      <c r="E33" s="4" t="s">
        <v>397</v>
      </c>
      <c r="F33" s="170">
        <f>'1.1'!F31</f>
        <v>103050.68284482758</v>
      </c>
      <c r="G33" s="75">
        <v>10</v>
      </c>
      <c r="H33" s="6">
        <f t="shared" si="1"/>
        <v>0</v>
      </c>
      <c r="I33" s="81"/>
    </row>
    <row r="34" spans="1:9">
      <c r="A34" s="155"/>
      <c r="B34" s="426" t="s">
        <v>408</v>
      </c>
      <c r="C34" s="427"/>
      <c r="D34" s="73">
        <v>0</v>
      </c>
      <c r="E34" s="4" t="s">
        <v>397</v>
      </c>
      <c r="F34" s="170">
        <f>'1.1'!F32</f>
        <v>177569.84431034481</v>
      </c>
      <c r="G34" s="75">
        <v>13</v>
      </c>
      <c r="H34" s="6">
        <f t="shared" si="1"/>
        <v>0</v>
      </c>
      <c r="I34" s="81"/>
    </row>
    <row r="35" spans="1:9" ht="15.75">
      <c r="A35" s="155"/>
      <c r="B35" s="453" t="s">
        <v>409</v>
      </c>
      <c r="C35" s="454"/>
      <c r="D35" s="74">
        <v>0</v>
      </c>
      <c r="E35" s="43" t="s">
        <v>397</v>
      </c>
      <c r="F35" s="170">
        <f>'1.1'!F33</f>
        <v>117646.13922413792</v>
      </c>
      <c r="G35" s="76">
        <v>10</v>
      </c>
      <c r="H35" s="6">
        <f t="shared" si="1"/>
        <v>0</v>
      </c>
      <c r="I35" s="81"/>
    </row>
    <row r="36" spans="1:9" ht="15.75">
      <c r="A36" s="45" t="s">
        <v>410</v>
      </c>
      <c r="B36" s="9"/>
      <c r="C36" s="9"/>
      <c r="D36" s="9"/>
      <c r="E36" s="9"/>
      <c r="F36" s="9"/>
      <c r="G36" s="9"/>
      <c r="H36" s="87">
        <f>SUM(H23:H35)</f>
        <v>0</v>
      </c>
      <c r="I36" s="79"/>
    </row>
    <row r="37" spans="1:9">
      <c r="A37" s="8"/>
      <c r="B37" s="9"/>
      <c r="C37" s="9"/>
      <c r="D37" s="9"/>
      <c r="E37" s="9"/>
      <c r="F37" s="9"/>
      <c r="G37" s="9"/>
      <c r="H37" s="10"/>
      <c r="I37" s="79"/>
    </row>
    <row r="38" spans="1:9" ht="15.75">
      <c r="A38" s="428" t="s">
        <v>7</v>
      </c>
      <c r="B38" s="429"/>
      <c r="C38" s="9"/>
      <c r="D38" s="9"/>
      <c r="E38" s="9"/>
      <c r="F38" s="9"/>
      <c r="G38" s="9"/>
      <c r="H38" s="10"/>
      <c r="I38" s="79"/>
    </row>
    <row r="39" spans="1:9" ht="15.75">
      <c r="A39" s="40" t="s">
        <v>385</v>
      </c>
      <c r="B39" s="430" t="s">
        <v>386</v>
      </c>
      <c r="C39" s="431"/>
      <c r="D39" s="32" t="s">
        <v>86</v>
      </c>
      <c r="E39" s="32" t="s">
        <v>390</v>
      </c>
      <c r="F39" s="32" t="s">
        <v>411</v>
      </c>
      <c r="G39" s="32" t="s">
        <v>393</v>
      </c>
      <c r="H39" s="33" t="s">
        <v>412</v>
      </c>
      <c r="I39" s="79"/>
    </row>
    <row r="40" spans="1:9" ht="15.75">
      <c r="A40" s="46">
        <v>1</v>
      </c>
      <c r="B40" s="482" t="s">
        <v>413</v>
      </c>
      <c r="C40" s="483"/>
      <c r="D40" s="73">
        <v>0</v>
      </c>
      <c r="E40" s="47" t="s">
        <v>397</v>
      </c>
      <c r="F40" s="73">
        <v>10</v>
      </c>
      <c r="G40" s="170">
        <v>69701.16508838383</v>
      </c>
      <c r="H40" s="6">
        <f>(D40*G40)/F40</f>
        <v>0</v>
      </c>
      <c r="I40" s="81"/>
    </row>
    <row r="41" spans="1:9" ht="15.75">
      <c r="A41" s="46">
        <v>2</v>
      </c>
      <c r="B41" s="422" t="s">
        <v>414</v>
      </c>
      <c r="C41" s="423"/>
      <c r="D41" s="73">
        <v>0</v>
      </c>
      <c r="E41" s="47" t="s">
        <v>397</v>
      </c>
      <c r="F41" s="73">
        <v>1</v>
      </c>
      <c r="G41" s="170">
        <v>2500000</v>
      </c>
      <c r="H41" s="6">
        <f t="shared" ref="H41:H52" si="2">(D41*G41)/F41</f>
        <v>0</v>
      </c>
      <c r="I41" s="81"/>
    </row>
    <row r="42" spans="1:9" ht="15.75">
      <c r="A42" s="46">
        <v>3</v>
      </c>
      <c r="B42" s="422" t="s">
        <v>415</v>
      </c>
      <c r="C42" s="423"/>
      <c r="D42" s="73">
        <v>0</v>
      </c>
      <c r="E42" s="47" t="s">
        <v>397</v>
      </c>
      <c r="F42" s="73">
        <v>10</v>
      </c>
      <c r="G42" s="170">
        <v>55509.259259259248</v>
      </c>
      <c r="H42" s="6">
        <f t="shared" si="2"/>
        <v>0</v>
      </c>
      <c r="I42" s="81"/>
    </row>
    <row r="43" spans="1:9" ht="15.75">
      <c r="A43" s="46">
        <v>4</v>
      </c>
      <c r="B43" s="422" t="s">
        <v>416</v>
      </c>
      <c r="C43" s="423"/>
      <c r="D43" s="73">
        <v>0</v>
      </c>
      <c r="E43" s="47" t="s">
        <v>397</v>
      </c>
      <c r="F43" s="73">
        <v>13</v>
      </c>
      <c r="G43" s="170">
        <v>1000000</v>
      </c>
      <c r="H43" s="6">
        <f t="shared" si="2"/>
        <v>0</v>
      </c>
      <c r="I43" s="81"/>
    </row>
    <row r="44" spans="1:9" ht="15.75">
      <c r="A44" s="46">
        <v>5</v>
      </c>
      <c r="B44" s="422" t="s">
        <v>417</v>
      </c>
      <c r="C44" s="423"/>
      <c r="D44" s="73">
        <v>0</v>
      </c>
      <c r="E44" s="47" t="s">
        <v>397</v>
      </c>
      <c r="F44" s="73">
        <v>10</v>
      </c>
      <c r="G44" s="170">
        <v>120000</v>
      </c>
      <c r="H44" s="6">
        <f t="shared" si="2"/>
        <v>0</v>
      </c>
      <c r="I44" s="81"/>
    </row>
    <row r="45" spans="1:9" ht="15.75">
      <c r="A45" s="46">
        <v>6</v>
      </c>
      <c r="B45" s="422" t="s">
        <v>418</v>
      </c>
      <c r="C45" s="423"/>
      <c r="D45" s="73">
        <v>0</v>
      </c>
      <c r="E45" s="47" t="s">
        <v>419</v>
      </c>
      <c r="F45" s="73">
        <v>10</v>
      </c>
      <c r="G45" s="170">
        <v>28500</v>
      </c>
      <c r="H45" s="6">
        <f t="shared" si="2"/>
        <v>0</v>
      </c>
      <c r="I45" s="81"/>
    </row>
    <row r="46" spans="1:9" ht="15.75">
      <c r="A46" s="46">
        <v>7</v>
      </c>
      <c r="B46" s="422" t="s">
        <v>420</v>
      </c>
      <c r="C46" s="423"/>
      <c r="D46" s="73">
        <v>0</v>
      </c>
      <c r="E46" s="47" t="s">
        <v>421</v>
      </c>
      <c r="F46" s="73">
        <v>1</v>
      </c>
      <c r="G46" s="170">
        <v>464100</v>
      </c>
      <c r="H46" s="6">
        <f t="shared" si="2"/>
        <v>0</v>
      </c>
      <c r="I46" s="81"/>
    </row>
    <row r="47" spans="1:9" ht="15.75">
      <c r="A47" s="46">
        <v>8</v>
      </c>
      <c r="B47" s="422" t="s">
        <v>422</v>
      </c>
      <c r="C47" s="423"/>
      <c r="D47" s="73">
        <v>0</v>
      </c>
      <c r="E47" s="47" t="s">
        <v>423</v>
      </c>
      <c r="F47" s="73">
        <v>1</v>
      </c>
      <c r="G47" s="170">
        <v>952380.95238095231</v>
      </c>
      <c r="H47" s="6">
        <f t="shared" si="2"/>
        <v>0</v>
      </c>
      <c r="I47" s="81"/>
    </row>
    <row r="48" spans="1:9" ht="15.75">
      <c r="A48" s="46">
        <v>9</v>
      </c>
      <c r="B48" s="422" t="s">
        <v>424</v>
      </c>
      <c r="C48" s="423"/>
      <c r="D48" s="73">
        <v>0</v>
      </c>
      <c r="E48" s="47" t="s">
        <v>423</v>
      </c>
      <c r="F48" s="73">
        <v>1</v>
      </c>
      <c r="G48" s="170">
        <v>2700000</v>
      </c>
      <c r="H48" s="6">
        <f t="shared" si="2"/>
        <v>0</v>
      </c>
      <c r="I48" s="81"/>
    </row>
    <row r="49" spans="1:9" ht="15.75">
      <c r="A49" s="46">
        <v>10</v>
      </c>
      <c r="B49" s="422" t="s">
        <v>425</v>
      </c>
      <c r="C49" s="423"/>
      <c r="D49" s="73">
        <v>0</v>
      </c>
      <c r="E49" s="47" t="s">
        <v>423</v>
      </c>
      <c r="F49" s="73">
        <v>2</v>
      </c>
      <c r="G49" s="170">
        <v>3800000</v>
      </c>
      <c r="H49" s="6">
        <f t="shared" si="2"/>
        <v>0</v>
      </c>
      <c r="I49" s="81"/>
    </row>
    <row r="50" spans="1:9" ht="15.75">
      <c r="A50" s="46">
        <v>11</v>
      </c>
      <c r="B50" s="422" t="s">
        <v>426</v>
      </c>
      <c r="C50" s="423"/>
      <c r="D50" s="73">
        <v>0</v>
      </c>
      <c r="E50" s="47" t="s">
        <v>423</v>
      </c>
      <c r="F50" s="73">
        <v>10</v>
      </c>
      <c r="G50" s="170">
        <v>3200000</v>
      </c>
      <c r="H50" s="6">
        <f t="shared" si="2"/>
        <v>0</v>
      </c>
      <c r="I50" s="81"/>
    </row>
    <row r="51" spans="1:9" ht="15.75">
      <c r="A51" s="46">
        <v>12</v>
      </c>
      <c r="B51" s="422" t="s">
        <v>427</v>
      </c>
      <c r="C51" s="423"/>
      <c r="D51" s="73">
        <v>0</v>
      </c>
      <c r="E51" s="47" t="s">
        <v>423</v>
      </c>
      <c r="F51" s="73">
        <v>2</v>
      </c>
      <c r="G51" s="170">
        <v>2600000</v>
      </c>
      <c r="H51" s="6">
        <f t="shared" si="2"/>
        <v>0</v>
      </c>
      <c r="I51" s="81"/>
    </row>
    <row r="52" spans="1:9" ht="15.75">
      <c r="A52" s="50">
        <v>13</v>
      </c>
      <c r="B52" s="424" t="s">
        <v>428</v>
      </c>
      <c r="C52" s="425"/>
      <c r="D52" s="73">
        <v>0</v>
      </c>
      <c r="E52" s="51" t="s">
        <v>397</v>
      </c>
      <c r="F52" s="73">
        <v>1</v>
      </c>
      <c r="G52" s="170">
        <v>4500000</v>
      </c>
      <c r="H52" s="6">
        <f t="shared" si="2"/>
        <v>0</v>
      </c>
      <c r="I52" s="81"/>
    </row>
    <row r="53" spans="1:9" ht="15.75">
      <c r="A53" s="53" t="s">
        <v>429</v>
      </c>
      <c r="B53" s="9"/>
      <c r="C53" s="38"/>
      <c r="D53" s="38"/>
      <c r="E53" s="38"/>
      <c r="F53" s="9"/>
      <c r="G53" s="9"/>
      <c r="H53" s="88">
        <f>SUM(H40:H52)</f>
        <v>0</v>
      </c>
      <c r="I53" s="81"/>
    </row>
    <row r="54" spans="1:9">
      <c r="A54" s="8"/>
      <c r="B54" s="9"/>
      <c r="C54" s="9"/>
      <c r="D54" s="54"/>
      <c r="E54" s="54"/>
      <c r="F54" s="54"/>
      <c r="G54" s="54"/>
      <c r="H54" s="10"/>
      <c r="I54" s="79"/>
    </row>
    <row r="55" spans="1:9" ht="15.75">
      <c r="A55" s="428" t="s">
        <v>8</v>
      </c>
      <c r="B55" s="429"/>
      <c r="C55" s="9"/>
      <c r="D55" s="54"/>
      <c r="E55" s="54"/>
      <c r="F55" s="54"/>
      <c r="G55" s="54"/>
      <c r="H55" s="10"/>
      <c r="I55" s="79"/>
    </row>
    <row r="56" spans="1:9" ht="15.75">
      <c r="A56" s="40" t="s">
        <v>385</v>
      </c>
      <c r="B56" s="430" t="s">
        <v>386</v>
      </c>
      <c r="C56" s="431"/>
      <c r="D56" s="55" t="s">
        <v>390</v>
      </c>
      <c r="E56" s="55" t="s">
        <v>86</v>
      </c>
      <c r="F56" s="55" t="s">
        <v>430</v>
      </c>
      <c r="G56" s="55" t="s">
        <v>431</v>
      </c>
      <c r="H56" s="33" t="s">
        <v>393</v>
      </c>
      <c r="I56" s="79"/>
    </row>
    <row r="57" spans="1:9" ht="15.75">
      <c r="A57" s="46">
        <v>1</v>
      </c>
      <c r="B57" s="422" t="s">
        <v>432</v>
      </c>
      <c r="C57" s="423"/>
      <c r="D57" s="56" t="s">
        <v>397</v>
      </c>
      <c r="E57" s="73">
        <v>1</v>
      </c>
      <c r="F57" s="170">
        <v>210000</v>
      </c>
      <c r="G57" s="73">
        <v>2</v>
      </c>
      <c r="H57" s="42">
        <f>(E57*F57)/G57</f>
        <v>105000</v>
      </c>
      <c r="I57" s="81"/>
    </row>
    <row r="58" spans="1:9" ht="15.75">
      <c r="A58" s="46">
        <v>2</v>
      </c>
      <c r="B58" s="482" t="s">
        <v>433</v>
      </c>
      <c r="C58" s="483"/>
      <c r="D58" s="57" t="s">
        <v>434</v>
      </c>
      <c r="E58" s="73">
        <v>0</v>
      </c>
      <c r="F58" s="170">
        <v>410150.85714285716</v>
      </c>
      <c r="G58" s="73">
        <v>72</v>
      </c>
      <c r="H58" s="42">
        <f t="shared" ref="H58:H59" si="3">(E58*F58)/G58</f>
        <v>0</v>
      </c>
      <c r="I58" s="81"/>
    </row>
    <row r="59" spans="1:9" ht="15.75">
      <c r="A59" s="50">
        <v>3</v>
      </c>
      <c r="B59" s="424" t="s">
        <v>435</v>
      </c>
      <c r="C59" s="425"/>
      <c r="D59" s="58" t="s">
        <v>434</v>
      </c>
      <c r="E59" s="73">
        <v>0</v>
      </c>
      <c r="F59" s="170">
        <v>500000</v>
      </c>
      <c r="G59" s="73">
        <v>10</v>
      </c>
      <c r="H59" s="42">
        <f t="shared" si="3"/>
        <v>0</v>
      </c>
      <c r="I59" s="81"/>
    </row>
    <row r="60" spans="1:9" ht="15.75">
      <c r="A60" s="45" t="s">
        <v>436</v>
      </c>
      <c r="B60" s="9"/>
      <c r="C60" s="38"/>
      <c r="D60" s="38"/>
      <c r="E60" s="38"/>
      <c r="F60" s="9"/>
      <c r="G60" s="9"/>
      <c r="H60" s="87">
        <f>SUM(H57:H59)</f>
        <v>105000</v>
      </c>
      <c r="I60" s="79"/>
    </row>
    <row r="61" spans="1:9">
      <c r="A61" s="59"/>
      <c r="B61" s="9"/>
      <c r="C61" s="9"/>
      <c r="D61" s="9"/>
      <c r="E61" s="38"/>
      <c r="F61" s="9"/>
      <c r="G61" s="9"/>
      <c r="H61" s="10"/>
      <c r="I61" s="79"/>
    </row>
    <row r="62" spans="1:9" ht="15.75">
      <c r="A62" s="428" t="s">
        <v>9</v>
      </c>
      <c r="B62" s="429"/>
      <c r="C62" s="60"/>
      <c r="D62" s="61"/>
      <c r="E62" s="62"/>
      <c r="F62" s="63"/>
      <c r="G62" s="64"/>
      <c r="H62" s="10"/>
      <c r="I62" s="79"/>
    </row>
    <row r="63" spans="1:9" ht="15.75">
      <c r="A63" s="40" t="s">
        <v>385</v>
      </c>
      <c r="B63" s="430" t="s">
        <v>386</v>
      </c>
      <c r="C63" s="431"/>
      <c r="D63" s="55" t="s">
        <v>86</v>
      </c>
      <c r="E63" s="55" t="s">
        <v>390</v>
      </c>
      <c r="F63" s="55" t="s">
        <v>431</v>
      </c>
      <c r="G63" s="55" t="s">
        <v>430</v>
      </c>
      <c r="H63" s="33" t="s">
        <v>393</v>
      </c>
      <c r="I63" s="79"/>
    </row>
    <row r="64" spans="1:9" ht="15.75">
      <c r="A64" s="46">
        <v>1</v>
      </c>
      <c r="B64" s="422" t="s">
        <v>437</v>
      </c>
      <c r="C64" s="423"/>
      <c r="D64" s="73">
        <v>0</v>
      </c>
      <c r="E64" s="47" t="s">
        <v>423</v>
      </c>
      <c r="F64" s="73">
        <v>10</v>
      </c>
      <c r="G64" s="170">
        <v>70000</v>
      </c>
      <c r="H64" s="49">
        <f>(D64*G64)/F64</f>
        <v>0</v>
      </c>
      <c r="I64" s="79"/>
    </row>
    <row r="65" spans="1:9" ht="15.75">
      <c r="A65" s="46">
        <v>2</v>
      </c>
      <c r="B65" s="422" t="s">
        <v>438</v>
      </c>
      <c r="C65" s="423"/>
      <c r="D65" s="73">
        <v>0</v>
      </c>
      <c r="E65" s="47" t="s">
        <v>423</v>
      </c>
      <c r="F65" s="73">
        <v>13</v>
      </c>
      <c r="G65" s="170">
        <v>45000</v>
      </c>
      <c r="H65" s="49">
        <f t="shared" ref="H65:H66" si="4">(D65*G65)/F65</f>
        <v>0</v>
      </c>
      <c r="I65" s="79"/>
    </row>
    <row r="66" spans="1:9" ht="15.75">
      <c r="A66" s="50">
        <v>3</v>
      </c>
      <c r="B66" s="424" t="s">
        <v>439</v>
      </c>
      <c r="C66" s="425"/>
      <c r="D66" s="73">
        <v>0</v>
      </c>
      <c r="E66" s="51" t="s">
        <v>423</v>
      </c>
      <c r="F66" s="73">
        <v>13</v>
      </c>
      <c r="G66" s="170">
        <v>20000</v>
      </c>
      <c r="H66" s="49">
        <f t="shared" si="4"/>
        <v>0</v>
      </c>
      <c r="I66" s="79"/>
    </row>
    <row r="67" spans="1:9" ht="15.75">
      <c r="A67" s="45" t="s">
        <v>440</v>
      </c>
      <c r="B67" s="9"/>
      <c r="C67" s="38"/>
      <c r="D67" s="54"/>
      <c r="E67" s="54"/>
      <c r="F67" s="54"/>
      <c r="G67" s="54"/>
      <c r="H67" s="39">
        <f>SUM(H64:H66)</f>
        <v>0</v>
      </c>
      <c r="I67" s="79"/>
    </row>
    <row r="68" spans="1:9">
      <c r="A68" s="59"/>
      <c r="B68" s="9"/>
      <c r="C68" s="9"/>
      <c r="D68" s="9"/>
      <c r="E68" s="65"/>
      <c r="F68" s="9"/>
      <c r="G68" s="9"/>
      <c r="H68" s="10"/>
      <c r="I68" s="79"/>
    </row>
    <row r="69" spans="1:9" ht="15.75">
      <c r="A69" s="66" t="s">
        <v>441</v>
      </c>
      <c r="B69" s="9"/>
      <c r="C69" s="9"/>
      <c r="D69" s="9"/>
      <c r="E69" s="9"/>
      <c r="F69" s="9"/>
      <c r="G69" s="9"/>
      <c r="H69" s="86">
        <f>H67+H60+H53+H36+H19</f>
        <v>4801050.37</v>
      </c>
      <c r="I69" s="79"/>
    </row>
    <row r="70" spans="1:9">
      <c r="A70" s="8"/>
      <c r="B70" s="9"/>
      <c r="C70" s="9"/>
      <c r="D70" s="9"/>
      <c r="E70" s="9"/>
      <c r="F70" s="9"/>
      <c r="G70" s="9"/>
      <c r="H70" s="10"/>
      <c r="I70" s="79"/>
    </row>
    <row r="71" spans="1:9" ht="16.5" thickBot="1">
      <c r="A71" s="67" t="s">
        <v>442</v>
      </c>
      <c r="B71" s="25"/>
      <c r="C71" s="68">
        <v>0.05</v>
      </c>
      <c r="D71" s="25"/>
      <c r="E71" s="25"/>
      <c r="F71" s="25"/>
      <c r="G71" s="25"/>
      <c r="H71" s="69"/>
      <c r="I71" s="79"/>
    </row>
    <row r="72" spans="1:9" ht="16.5" thickTop="1">
      <c r="A72" s="70" t="s">
        <v>443</v>
      </c>
      <c r="B72" s="28"/>
      <c r="C72" s="71">
        <v>0.19</v>
      </c>
      <c r="D72" s="28"/>
      <c r="E72" s="28"/>
      <c r="F72" s="28"/>
      <c r="G72" s="28"/>
      <c r="H72" s="84"/>
      <c r="I72" s="79"/>
    </row>
    <row r="73" spans="1:9">
      <c r="A73" s="8"/>
      <c r="B73" s="9"/>
      <c r="C73" s="9"/>
      <c r="D73" s="9"/>
      <c r="E73" s="9"/>
      <c r="F73" s="9"/>
      <c r="G73" s="9"/>
      <c r="H73" s="10"/>
      <c r="I73" s="79"/>
    </row>
    <row r="74" spans="1:9" ht="15.75">
      <c r="A74" s="59" t="s">
        <v>444</v>
      </c>
      <c r="B74" s="9"/>
      <c r="C74" s="9"/>
      <c r="D74" s="9"/>
      <c r="E74" s="9"/>
      <c r="F74" s="9"/>
      <c r="G74" s="9"/>
      <c r="H74" s="39"/>
      <c r="I74" s="79"/>
    </row>
  </sheetData>
  <mergeCells count="51">
    <mergeCell ref="B64:C64"/>
    <mergeCell ref="B65:C65"/>
    <mergeCell ref="B66:C66"/>
    <mergeCell ref="B56:C56"/>
    <mergeCell ref="B57:C57"/>
    <mergeCell ref="B58:C58"/>
    <mergeCell ref="B59:C59"/>
    <mergeCell ref="A62:B62"/>
    <mergeCell ref="B63:C63"/>
    <mergeCell ref="A55:B55"/>
    <mergeCell ref="B42:C42"/>
    <mergeCell ref="B43:C43"/>
    <mergeCell ref="B44:C44"/>
    <mergeCell ref="B45:C45"/>
    <mergeCell ref="B46:C46"/>
    <mergeCell ref="B47:C47"/>
    <mergeCell ref="B48:C48"/>
    <mergeCell ref="B49:C49"/>
    <mergeCell ref="B50:C50"/>
    <mergeCell ref="B51:C51"/>
    <mergeCell ref="B52:C52"/>
    <mergeCell ref="B41:C41"/>
    <mergeCell ref="B28:C28"/>
    <mergeCell ref="B29:C29"/>
    <mergeCell ref="B30:C30"/>
    <mergeCell ref="B31:C31"/>
    <mergeCell ref="B32:C32"/>
    <mergeCell ref="B33:C33"/>
    <mergeCell ref="B34:C34"/>
    <mergeCell ref="B35:C35"/>
    <mergeCell ref="A38:B38"/>
    <mergeCell ref="B39:C39"/>
    <mergeCell ref="B40:C40"/>
    <mergeCell ref="B27:C27"/>
    <mergeCell ref="B13:D13"/>
    <mergeCell ref="B14:D14"/>
    <mergeCell ref="B15:D15"/>
    <mergeCell ref="B16:D16"/>
    <mergeCell ref="B17:D17"/>
    <mergeCell ref="A21:B21"/>
    <mergeCell ref="B22:C22"/>
    <mergeCell ref="B23:C23"/>
    <mergeCell ref="B24:C24"/>
    <mergeCell ref="B25:C25"/>
    <mergeCell ref="B26:C26"/>
    <mergeCell ref="B12:D12"/>
    <mergeCell ref="A1:H1"/>
    <mergeCell ref="A2:H2"/>
    <mergeCell ref="B6:G6"/>
    <mergeCell ref="B10:D10"/>
    <mergeCell ref="B11:D11"/>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A45E7B74-4064-409F-B14D-5167D6049885}">
            <xm:f>'1.1'!H21&gt;0</xm:f>
            <x14:dxf>
              <font>
                <b/>
                <i/>
                <color rgb="FF253E66"/>
              </font>
              <fill>
                <patternFill>
                  <bgColor rgb="FF8ED2C9"/>
                </patternFill>
              </fill>
            </x14:dxf>
          </x14:cfRule>
          <xm:sqref>B23:B25 B41:B52 B57 B64:B66 B35 B59 B27 B30:B33</xm:sqref>
        </x14:conditionalFormatting>
        <x14:conditionalFormatting xmlns:xm="http://schemas.microsoft.com/office/excel/2006/main">
          <x14:cfRule type="expression" priority="2" id="{1DDE63A4-9183-4F8E-B74F-E8A4D01959FA}">
            <xm:f>'1.1'!#REF!&gt;0</xm:f>
            <x14:dxf>
              <font>
                <b/>
                <i/>
                <color rgb="FF253E66"/>
              </font>
              <fill>
                <patternFill>
                  <bgColor rgb="FF8ED2C9"/>
                </patternFill>
              </fill>
            </x14:dxf>
          </x14:cfRule>
          <xm:sqref>C27 C30:C33</xm:sqref>
        </x14:conditionalFormatting>
        <x14:conditionalFormatting xmlns:xm="http://schemas.microsoft.com/office/excel/2006/main">
          <x14:cfRule type="expression" priority="4" id="{BE9A5791-3284-4FFC-896E-0A91179619C7}">
            <xm:f>'1.1'!#REF!&gt;0</xm:f>
            <x14:dxf>
              <fill>
                <patternFill>
                  <bgColor rgb="FFFFFF99"/>
                </patternFill>
              </fill>
            </x14:dxf>
          </x14:cfRule>
          <xm:sqref>C23</xm:sqref>
        </x14:conditionalFormatting>
        <x14:conditionalFormatting xmlns:xm="http://schemas.microsoft.com/office/excel/2006/main">
          <x14:cfRule type="expression" priority="3" id="{F380D2D6-3397-4E3D-8568-99AE3016CC93}">
            <xm:f>'1.1'!#REF!&gt;0</xm:f>
            <x14:dxf>
              <font>
                <b/>
                <i/>
                <color rgb="FF253E66"/>
              </font>
              <fill>
                <patternFill>
                  <bgColor rgb="FF8ED2C9"/>
                </patternFill>
              </fill>
            </x14:dxf>
          </x14:cfRule>
          <xm:sqref>C23:C25 C41:C52 C57 C64:C66 C35 C59</xm:sqref>
        </x14:conditionalFormatting>
        <x14:conditionalFormatting xmlns:xm="http://schemas.microsoft.com/office/excel/2006/main">
          <x14:cfRule type="expression" priority="5" id="{0CD1AEC0-217A-4F2E-BAA5-751889451848}">
            <xm:f>'1.1'!#REF!&gt;0</xm:f>
            <x14:dxf>
              <fill>
                <patternFill>
                  <bgColor rgb="FFFFFF99"/>
                </patternFill>
              </fill>
            </x14:dxf>
          </x14:cfRule>
          <xm:sqref>C27 C30:C33</xm:sqref>
        </x14:conditionalFormatting>
      </x14:conditionalFormattings>
    </ext>
  </extLst>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I76"/>
  <sheetViews>
    <sheetView topLeftCell="A7" workbookViewId="0">
      <selection activeCell="K71" sqref="K71"/>
    </sheetView>
  </sheetViews>
  <sheetFormatPr baseColWidth="10" defaultColWidth="11.42578125" defaultRowHeight="15"/>
  <cols>
    <col min="1" max="1" width="20.5703125" customWidth="1"/>
    <col min="2" max="2" width="117.140625" customWidth="1"/>
    <col min="3" max="3" width="16.140625" customWidth="1"/>
    <col min="4" max="4" width="11.140625" bestFit="1" customWidth="1"/>
    <col min="5" max="5" width="17.28515625" bestFit="1" customWidth="1"/>
    <col min="6" max="6" width="21.140625" customWidth="1"/>
    <col min="7" max="7" width="23.7109375" customWidth="1"/>
    <col min="8" max="8" width="22.85546875" customWidth="1"/>
    <col min="9" max="9" width="16" bestFit="1" customWidth="1"/>
  </cols>
  <sheetData>
    <row r="1" spans="1:9" ht="16.5" thickTop="1">
      <c r="A1" s="441" t="s">
        <v>517</v>
      </c>
      <c r="B1" s="442"/>
      <c r="C1" s="442"/>
      <c r="D1" s="442"/>
      <c r="E1" s="442"/>
      <c r="F1" s="442"/>
      <c r="G1" s="442"/>
      <c r="H1" s="443"/>
      <c r="I1" s="79"/>
    </row>
    <row r="2" spans="1:9" ht="15.75">
      <c r="A2" s="444" t="s">
        <v>378</v>
      </c>
      <c r="B2" s="445"/>
      <c r="C2" s="445"/>
      <c r="D2" s="445"/>
      <c r="E2" s="445"/>
      <c r="F2" s="445"/>
      <c r="G2" s="445"/>
      <c r="H2" s="446"/>
      <c r="I2" s="79"/>
    </row>
    <row r="3" spans="1:9">
      <c r="A3" s="8"/>
      <c r="B3" s="9"/>
      <c r="C3" s="9"/>
      <c r="D3" s="9"/>
      <c r="E3" s="9"/>
      <c r="F3" s="9"/>
      <c r="G3" s="9"/>
      <c r="H3" s="10"/>
      <c r="I3" s="79"/>
    </row>
    <row r="4" spans="1:9" ht="15.75">
      <c r="A4" s="11" t="s">
        <v>379</v>
      </c>
      <c r="B4" s="12" t="s">
        <v>75</v>
      </c>
      <c r="C4" s="13"/>
      <c r="D4" s="14"/>
      <c r="E4" s="15" t="s">
        <v>380</v>
      </c>
      <c r="F4" s="16">
        <f>H69</f>
        <v>28014.718249999998</v>
      </c>
      <c r="G4" s="13" t="s">
        <v>381</v>
      </c>
      <c r="H4" s="17" t="s">
        <v>382</v>
      </c>
      <c r="I4" s="79"/>
    </row>
    <row r="5" spans="1:9" ht="15.75">
      <c r="A5" s="18"/>
      <c r="B5" s="19"/>
      <c r="C5" s="13"/>
      <c r="D5" s="20"/>
      <c r="E5" s="15"/>
      <c r="F5" s="21"/>
      <c r="G5" s="13"/>
      <c r="H5" s="22"/>
      <c r="I5" s="79"/>
    </row>
    <row r="6" spans="1:9" ht="15.75">
      <c r="A6" s="18" t="s">
        <v>383</v>
      </c>
      <c r="B6" s="447" t="str">
        <f>A1</f>
        <v xml:space="preserve">SUMINISTRO DE CABLE ECOLÓGICO TRICAPA  XLPE-TK 2/0 </v>
      </c>
      <c r="C6" s="447"/>
      <c r="D6" s="447"/>
      <c r="E6" s="447"/>
      <c r="F6" s="447"/>
      <c r="G6" s="448"/>
      <c r="H6" s="23" t="s">
        <v>14</v>
      </c>
      <c r="I6" s="79"/>
    </row>
    <row r="7" spans="1:9" ht="15.75" thickBot="1">
      <c r="A7" s="24"/>
      <c r="B7" s="25"/>
      <c r="C7" s="25"/>
      <c r="D7" s="25"/>
      <c r="E7" s="25"/>
      <c r="F7" s="25"/>
      <c r="G7" s="25"/>
      <c r="H7" s="26"/>
      <c r="I7" s="79"/>
    </row>
    <row r="8" spans="1:9" ht="15.75" thickTop="1">
      <c r="A8" s="27"/>
      <c r="B8" s="28"/>
      <c r="C8" s="28"/>
      <c r="D8" s="28"/>
      <c r="E8" s="28"/>
      <c r="F8" s="28"/>
      <c r="G8" s="28"/>
      <c r="H8" s="29"/>
      <c r="I8" s="79"/>
    </row>
    <row r="9" spans="1:9" ht="15.75">
      <c r="A9" s="30" t="s">
        <v>5</v>
      </c>
      <c r="B9" s="9"/>
      <c r="C9" s="9"/>
      <c r="D9" s="9"/>
      <c r="E9" s="9"/>
      <c r="F9" s="9"/>
      <c r="G9" s="9"/>
      <c r="H9" s="10"/>
      <c r="I9" s="79"/>
    </row>
    <row r="10" spans="1:9" ht="15.75">
      <c r="A10" s="31" t="s">
        <v>385</v>
      </c>
      <c r="B10" s="449" t="s">
        <v>386</v>
      </c>
      <c r="C10" s="450"/>
      <c r="D10" s="431"/>
      <c r="E10" s="32" t="s">
        <v>85</v>
      </c>
      <c r="F10" s="32" t="s">
        <v>387</v>
      </c>
      <c r="G10" s="32" t="s">
        <v>86</v>
      </c>
      <c r="H10" s="33" t="s">
        <v>388</v>
      </c>
      <c r="I10" s="80"/>
    </row>
    <row r="11" spans="1:9">
      <c r="A11" s="4"/>
      <c r="B11" s="481"/>
      <c r="C11" s="432"/>
      <c r="D11" s="427"/>
      <c r="E11" s="4"/>
      <c r="F11" s="285"/>
      <c r="G11" s="75"/>
      <c r="H11" s="6">
        <f>F11*G11</f>
        <v>0</v>
      </c>
      <c r="I11" s="79"/>
    </row>
    <row r="12" spans="1:9">
      <c r="A12" s="4">
        <v>9</v>
      </c>
      <c r="B12" s="481" t="str">
        <f>VLOOKUP(A12,'Cotización materiales'!$C$3:$K$57,2,FALSE)</f>
        <v>CABLE ECOLÓGICO TRICAPA NO 2/0 XLPE-TK 35KV CONDUCTOR ACSR</v>
      </c>
      <c r="C12" s="432"/>
      <c r="D12" s="427"/>
      <c r="E12" s="4" t="str">
        <f>VLOOKUP(A12,'Cotización materiales'!$C$3:$K$57,3,FALSE)</f>
        <v>MTS</v>
      </c>
      <c r="F12" s="285">
        <f>VLOOKUP(A12,'Cotización materiales'!$C$3:$K$57,9,FALSE)</f>
        <v>27930.718249999998</v>
      </c>
      <c r="G12" s="75">
        <v>1</v>
      </c>
      <c r="H12" s="6">
        <f t="shared" ref="H12:H18" si="0">F12*G12</f>
        <v>27930.718249999998</v>
      </c>
      <c r="I12" s="79"/>
    </row>
    <row r="13" spans="1:9">
      <c r="A13" s="4"/>
      <c r="B13" s="481"/>
      <c r="C13" s="432"/>
      <c r="D13" s="427"/>
      <c r="E13" s="4"/>
      <c r="F13" s="285"/>
      <c r="G13" s="75"/>
      <c r="H13" s="6">
        <f>F13*G13</f>
        <v>0</v>
      </c>
      <c r="I13" s="79"/>
    </row>
    <row r="14" spans="1:9">
      <c r="A14" s="4"/>
      <c r="B14" s="481"/>
      <c r="C14" s="432"/>
      <c r="D14" s="427"/>
      <c r="E14" s="4"/>
      <c r="F14" s="285"/>
      <c r="G14" s="75"/>
      <c r="H14" s="6">
        <f t="shared" si="0"/>
        <v>0</v>
      </c>
      <c r="I14" s="79"/>
    </row>
    <row r="15" spans="1:9">
      <c r="A15" s="4"/>
      <c r="B15" s="481"/>
      <c r="C15" s="432"/>
      <c r="D15" s="427"/>
      <c r="E15" s="4"/>
      <c r="F15" s="285"/>
      <c r="G15" s="75"/>
      <c r="H15" s="6">
        <f t="shared" si="0"/>
        <v>0</v>
      </c>
      <c r="I15" s="79"/>
    </row>
    <row r="16" spans="1:9">
      <c r="A16" s="4"/>
      <c r="B16" s="481"/>
      <c r="C16" s="432"/>
      <c r="D16" s="427"/>
      <c r="E16" s="4"/>
      <c r="F16" s="285"/>
      <c r="G16" s="75"/>
      <c r="H16" s="6">
        <f t="shared" si="0"/>
        <v>0</v>
      </c>
      <c r="I16" s="79"/>
    </row>
    <row r="17" spans="1:9">
      <c r="A17" s="4"/>
      <c r="B17" s="481"/>
      <c r="C17" s="432"/>
      <c r="D17" s="427"/>
      <c r="E17" s="4"/>
      <c r="F17" s="285"/>
      <c r="G17" s="75"/>
      <c r="H17" s="6">
        <f t="shared" si="0"/>
        <v>0</v>
      </c>
      <c r="I17" s="79"/>
    </row>
    <row r="18" spans="1:9">
      <c r="A18" s="4"/>
      <c r="B18" s="158"/>
      <c r="C18" s="159"/>
      <c r="D18" s="160"/>
      <c r="E18" s="5"/>
      <c r="F18" s="5"/>
      <c r="G18" s="5"/>
      <c r="H18" s="6">
        <f t="shared" si="0"/>
        <v>0</v>
      </c>
      <c r="I18" s="79"/>
    </row>
    <row r="19" spans="1:9" ht="15.75">
      <c r="A19" s="37" t="s">
        <v>389</v>
      </c>
      <c r="B19" s="9"/>
      <c r="C19" s="38"/>
      <c r="D19" s="38"/>
      <c r="E19" s="38"/>
      <c r="F19" s="9"/>
      <c r="G19" s="9"/>
      <c r="H19" s="87">
        <f>SUM(H11:H18)</f>
        <v>27930.718249999998</v>
      </c>
      <c r="I19" s="79"/>
    </row>
    <row r="20" spans="1:9">
      <c r="A20" s="8"/>
      <c r="B20" s="9"/>
      <c r="C20" s="9"/>
      <c r="D20" s="9"/>
      <c r="E20" s="9"/>
      <c r="F20" s="9"/>
      <c r="G20" s="9"/>
      <c r="H20" s="10"/>
      <c r="I20" s="79"/>
    </row>
    <row r="21" spans="1:9" ht="15.75">
      <c r="A21" s="428" t="s">
        <v>6</v>
      </c>
      <c r="B21" s="429"/>
      <c r="C21" s="9"/>
      <c r="D21" s="9"/>
      <c r="E21" s="9"/>
      <c r="F21" s="9"/>
      <c r="G21" s="9"/>
      <c r="H21" s="10"/>
      <c r="I21" s="79"/>
    </row>
    <row r="22" spans="1:9" ht="15.75">
      <c r="A22" s="40" t="s">
        <v>385</v>
      </c>
      <c r="B22" s="430" t="s">
        <v>386</v>
      </c>
      <c r="C22" s="431"/>
      <c r="D22" s="32" t="s">
        <v>86</v>
      </c>
      <c r="E22" s="32" t="s">
        <v>390</v>
      </c>
      <c r="F22" s="32" t="s">
        <v>391</v>
      </c>
      <c r="G22" s="32" t="s">
        <v>392</v>
      </c>
      <c r="H22" s="33" t="s">
        <v>393</v>
      </c>
      <c r="I22" s="79"/>
    </row>
    <row r="23" spans="1:9" ht="15.75">
      <c r="A23" s="155"/>
      <c r="B23" s="451" t="s">
        <v>396</v>
      </c>
      <c r="C23" s="452"/>
      <c r="D23" s="73">
        <v>0</v>
      </c>
      <c r="E23" s="4" t="s">
        <v>397</v>
      </c>
      <c r="F23" s="170">
        <f>'1.1'!F21</f>
        <v>491355.26262931031</v>
      </c>
      <c r="G23" s="75">
        <v>10</v>
      </c>
      <c r="H23" s="6">
        <f>(D23*F23)/G23</f>
        <v>0</v>
      </c>
      <c r="I23" s="81"/>
    </row>
    <row r="24" spans="1:9" ht="15.75">
      <c r="A24" s="155"/>
      <c r="B24" s="451" t="s">
        <v>398</v>
      </c>
      <c r="C24" s="452"/>
      <c r="D24" s="73">
        <v>0</v>
      </c>
      <c r="E24" s="4" t="s">
        <v>397</v>
      </c>
      <c r="F24" s="170">
        <f>'1.1'!F22</f>
        <v>491355.26262931031</v>
      </c>
      <c r="G24" s="75">
        <v>10</v>
      </c>
      <c r="H24" s="6">
        <f t="shared" ref="H24:H35" si="1">(D24*F24)/G24</f>
        <v>0</v>
      </c>
      <c r="I24" s="81"/>
    </row>
    <row r="25" spans="1:9" ht="15.75">
      <c r="A25" s="155"/>
      <c r="B25" s="451" t="s">
        <v>399</v>
      </c>
      <c r="C25" s="452"/>
      <c r="D25" s="73">
        <v>0</v>
      </c>
      <c r="E25" s="4" t="s">
        <v>397</v>
      </c>
      <c r="F25" s="170">
        <f>'1.1'!F23</f>
        <v>316219.23517241376</v>
      </c>
      <c r="G25" s="75">
        <v>5</v>
      </c>
      <c r="H25" s="6">
        <f t="shared" si="1"/>
        <v>0</v>
      </c>
      <c r="I25" s="81"/>
    </row>
    <row r="26" spans="1:9">
      <c r="A26" s="155"/>
      <c r="B26" s="426" t="s">
        <v>400</v>
      </c>
      <c r="C26" s="427"/>
      <c r="D26" s="73">
        <v>0</v>
      </c>
      <c r="E26" s="4" t="s">
        <v>397</v>
      </c>
      <c r="F26" s="170">
        <f>'1.1'!F24</f>
        <v>301624.55599137931</v>
      </c>
      <c r="G26" s="75">
        <v>10</v>
      </c>
      <c r="H26" s="6">
        <f t="shared" si="1"/>
        <v>0</v>
      </c>
      <c r="I26" s="81"/>
    </row>
    <row r="27" spans="1:9" ht="15.75">
      <c r="A27" s="155"/>
      <c r="B27" s="451" t="s">
        <v>401</v>
      </c>
      <c r="C27" s="452"/>
      <c r="D27" s="73">
        <v>0</v>
      </c>
      <c r="E27" s="4" t="s">
        <v>397</v>
      </c>
      <c r="F27" s="170">
        <f>'1.1'!F25</f>
        <v>257840.51844827583</v>
      </c>
      <c r="G27" s="75">
        <v>10</v>
      </c>
      <c r="H27" s="6">
        <f t="shared" si="1"/>
        <v>0</v>
      </c>
      <c r="I27" s="81"/>
    </row>
    <row r="28" spans="1:9">
      <c r="A28" s="155"/>
      <c r="B28" s="426" t="s">
        <v>402</v>
      </c>
      <c r="C28" s="427"/>
      <c r="D28" s="73">
        <v>0</v>
      </c>
      <c r="E28" s="4" t="s">
        <v>397</v>
      </c>
      <c r="F28" s="170">
        <f>'1.1'!F26</f>
        <v>199461.84262931033</v>
      </c>
      <c r="G28" s="75">
        <v>10</v>
      </c>
      <c r="H28" s="6">
        <f t="shared" si="1"/>
        <v>0</v>
      </c>
      <c r="I28" s="81"/>
    </row>
    <row r="29" spans="1:9">
      <c r="A29" s="155"/>
      <c r="B29" s="426" t="s">
        <v>403</v>
      </c>
      <c r="C29" s="427"/>
      <c r="D29" s="73">
        <v>0</v>
      </c>
      <c r="E29" s="4" t="s">
        <v>397</v>
      </c>
      <c r="F29" s="170">
        <f>'1.1'!F27</f>
        <v>81158.643620689661</v>
      </c>
      <c r="G29" s="75">
        <v>10</v>
      </c>
      <c r="H29" s="6">
        <f t="shared" si="1"/>
        <v>0</v>
      </c>
      <c r="I29" s="81"/>
    </row>
    <row r="30" spans="1:9" ht="15.75">
      <c r="A30" s="155"/>
      <c r="B30" s="451" t="s">
        <v>404</v>
      </c>
      <c r="C30" s="452"/>
      <c r="D30" s="73">
        <v>0</v>
      </c>
      <c r="E30" s="4" t="s">
        <v>397</v>
      </c>
      <c r="F30" s="170">
        <f>'1.1'!F28</f>
        <v>184867.16344827582</v>
      </c>
      <c r="G30" s="75">
        <v>10</v>
      </c>
      <c r="H30" s="6">
        <f t="shared" si="1"/>
        <v>0</v>
      </c>
      <c r="I30" s="81"/>
    </row>
    <row r="31" spans="1:9" ht="15.75">
      <c r="A31" s="155"/>
      <c r="B31" s="451" t="s">
        <v>405</v>
      </c>
      <c r="C31" s="452"/>
      <c r="D31" s="73">
        <v>0</v>
      </c>
      <c r="E31" s="4" t="s">
        <v>397</v>
      </c>
      <c r="F31" s="170">
        <f>'1.1'!F29</f>
        <v>117645.32112068964</v>
      </c>
      <c r="G31" s="75">
        <v>13</v>
      </c>
      <c r="H31" s="6">
        <f t="shared" si="1"/>
        <v>0</v>
      </c>
      <c r="I31" s="81"/>
    </row>
    <row r="32" spans="1:9" ht="15.75">
      <c r="A32" s="155"/>
      <c r="B32" s="451" t="s">
        <v>406</v>
      </c>
      <c r="C32" s="452"/>
      <c r="D32" s="73">
        <v>0</v>
      </c>
      <c r="E32" s="4" t="s">
        <v>397</v>
      </c>
      <c r="F32" s="170">
        <f>'1.1'!F30</f>
        <v>184867.16344827582</v>
      </c>
      <c r="G32" s="75">
        <v>13</v>
      </c>
      <c r="H32" s="6">
        <f t="shared" si="1"/>
        <v>0</v>
      </c>
      <c r="I32" s="81"/>
    </row>
    <row r="33" spans="1:9" ht="15.75">
      <c r="A33" s="155"/>
      <c r="B33" s="451" t="s">
        <v>407</v>
      </c>
      <c r="C33" s="452"/>
      <c r="D33" s="73">
        <v>0</v>
      </c>
      <c r="E33" s="4" t="s">
        <v>397</v>
      </c>
      <c r="F33" s="170">
        <f>'1.1'!F31</f>
        <v>103050.68284482758</v>
      </c>
      <c r="G33" s="75">
        <v>10</v>
      </c>
      <c r="H33" s="6">
        <f t="shared" si="1"/>
        <v>0</v>
      </c>
      <c r="I33" s="81"/>
    </row>
    <row r="34" spans="1:9">
      <c r="A34" s="155"/>
      <c r="B34" s="426" t="s">
        <v>408</v>
      </c>
      <c r="C34" s="427"/>
      <c r="D34" s="73">
        <v>0</v>
      </c>
      <c r="E34" s="4" t="s">
        <v>397</v>
      </c>
      <c r="F34" s="170">
        <f>'1.1'!F32</f>
        <v>177569.84431034481</v>
      </c>
      <c r="G34" s="75">
        <v>13</v>
      </c>
      <c r="H34" s="6">
        <f t="shared" si="1"/>
        <v>0</v>
      </c>
      <c r="I34" s="81"/>
    </row>
    <row r="35" spans="1:9" ht="15.75">
      <c r="A35" s="155"/>
      <c r="B35" s="453" t="s">
        <v>409</v>
      </c>
      <c r="C35" s="454"/>
      <c r="D35" s="74">
        <v>0</v>
      </c>
      <c r="E35" s="43" t="s">
        <v>397</v>
      </c>
      <c r="F35" s="170">
        <f>'1.1'!F33</f>
        <v>117646.13922413792</v>
      </c>
      <c r="G35" s="76">
        <v>10</v>
      </c>
      <c r="H35" s="6">
        <f t="shared" si="1"/>
        <v>0</v>
      </c>
      <c r="I35" s="81"/>
    </row>
    <row r="36" spans="1:9" ht="15.75">
      <c r="A36" s="45" t="s">
        <v>410</v>
      </c>
      <c r="B36" s="9"/>
      <c r="C36" s="9"/>
      <c r="D36" s="9"/>
      <c r="E36" s="9"/>
      <c r="F36" s="9"/>
      <c r="G36" s="9"/>
      <c r="H36" s="87">
        <f>SUM(H23:H35)</f>
        <v>0</v>
      </c>
      <c r="I36" s="79"/>
    </row>
    <row r="37" spans="1:9">
      <c r="A37" s="8"/>
      <c r="B37" s="9"/>
      <c r="C37" s="9"/>
      <c r="D37" s="9"/>
      <c r="E37" s="9"/>
      <c r="F37" s="9"/>
      <c r="G37" s="9"/>
      <c r="H37" s="10"/>
      <c r="I37" s="79"/>
    </row>
    <row r="38" spans="1:9" ht="15.75">
      <c r="A38" s="428" t="s">
        <v>7</v>
      </c>
      <c r="B38" s="429"/>
      <c r="C38" s="9"/>
      <c r="D38" s="9"/>
      <c r="E38" s="9"/>
      <c r="F38" s="9"/>
      <c r="G38" s="9"/>
      <c r="H38" s="10"/>
      <c r="I38" s="79"/>
    </row>
    <row r="39" spans="1:9" ht="15.75">
      <c r="A39" s="40" t="s">
        <v>385</v>
      </c>
      <c r="B39" s="430" t="s">
        <v>386</v>
      </c>
      <c r="C39" s="431"/>
      <c r="D39" s="32" t="s">
        <v>86</v>
      </c>
      <c r="E39" s="32" t="s">
        <v>390</v>
      </c>
      <c r="F39" s="32" t="s">
        <v>411</v>
      </c>
      <c r="G39" s="32" t="s">
        <v>393</v>
      </c>
      <c r="H39" s="33" t="s">
        <v>412</v>
      </c>
      <c r="I39" s="79"/>
    </row>
    <row r="40" spans="1:9" ht="15.75">
      <c r="A40" s="46">
        <v>1</v>
      </c>
      <c r="B40" s="482" t="s">
        <v>413</v>
      </c>
      <c r="C40" s="483"/>
      <c r="D40" s="73">
        <v>0</v>
      </c>
      <c r="E40" s="47" t="s">
        <v>397</v>
      </c>
      <c r="F40" s="73">
        <v>10</v>
      </c>
      <c r="G40" s="170">
        <v>69701.16508838383</v>
      </c>
      <c r="H40" s="6">
        <f>(D40*G40)/F40</f>
        <v>0</v>
      </c>
      <c r="I40" s="81"/>
    </row>
    <row r="41" spans="1:9" ht="15.75">
      <c r="A41" s="46">
        <v>2</v>
      </c>
      <c r="B41" s="422" t="s">
        <v>414</v>
      </c>
      <c r="C41" s="423"/>
      <c r="D41" s="73">
        <v>0</v>
      </c>
      <c r="E41" s="47" t="s">
        <v>397</v>
      </c>
      <c r="F41" s="73">
        <v>1</v>
      </c>
      <c r="G41" s="170">
        <v>2500000</v>
      </c>
      <c r="H41" s="6">
        <f t="shared" ref="H41:H52" si="2">(D41*G41)/F41</f>
        <v>0</v>
      </c>
      <c r="I41" s="81"/>
    </row>
    <row r="42" spans="1:9" ht="15.75">
      <c r="A42" s="46">
        <v>3</v>
      </c>
      <c r="B42" s="422" t="s">
        <v>415</v>
      </c>
      <c r="C42" s="423"/>
      <c r="D42" s="73">
        <v>0</v>
      </c>
      <c r="E42" s="47" t="s">
        <v>397</v>
      </c>
      <c r="F42" s="73">
        <v>10</v>
      </c>
      <c r="G42" s="170">
        <v>55509.259259259248</v>
      </c>
      <c r="H42" s="6">
        <f t="shared" si="2"/>
        <v>0</v>
      </c>
      <c r="I42" s="81"/>
    </row>
    <row r="43" spans="1:9" ht="15.75">
      <c r="A43" s="46">
        <v>4</v>
      </c>
      <c r="B43" s="422" t="s">
        <v>416</v>
      </c>
      <c r="C43" s="423"/>
      <c r="D43" s="73">
        <v>0</v>
      </c>
      <c r="E43" s="47" t="s">
        <v>397</v>
      </c>
      <c r="F43" s="73">
        <v>13</v>
      </c>
      <c r="G43" s="170">
        <v>1000000</v>
      </c>
      <c r="H43" s="6">
        <f t="shared" si="2"/>
        <v>0</v>
      </c>
      <c r="I43" s="81"/>
    </row>
    <row r="44" spans="1:9" ht="15.75">
      <c r="A44" s="46">
        <v>5</v>
      </c>
      <c r="B44" s="422" t="s">
        <v>417</v>
      </c>
      <c r="C44" s="423"/>
      <c r="D44" s="73">
        <v>0</v>
      </c>
      <c r="E44" s="47" t="s">
        <v>397</v>
      </c>
      <c r="F44" s="73">
        <v>10</v>
      </c>
      <c r="G44" s="170">
        <v>120000</v>
      </c>
      <c r="H44" s="6">
        <f t="shared" si="2"/>
        <v>0</v>
      </c>
      <c r="I44" s="81"/>
    </row>
    <row r="45" spans="1:9" ht="15.75">
      <c r="A45" s="46">
        <v>6</v>
      </c>
      <c r="B45" s="422" t="s">
        <v>418</v>
      </c>
      <c r="C45" s="423"/>
      <c r="D45" s="73">
        <v>0</v>
      </c>
      <c r="E45" s="47" t="s">
        <v>419</v>
      </c>
      <c r="F45" s="73">
        <v>10</v>
      </c>
      <c r="G45" s="170">
        <v>28500</v>
      </c>
      <c r="H45" s="6">
        <f t="shared" si="2"/>
        <v>0</v>
      </c>
      <c r="I45" s="81"/>
    </row>
    <row r="46" spans="1:9" ht="15.75">
      <c r="A46" s="46">
        <v>7</v>
      </c>
      <c r="B46" s="422" t="s">
        <v>420</v>
      </c>
      <c r="C46" s="423"/>
      <c r="D46" s="73">
        <v>0</v>
      </c>
      <c r="E46" s="47" t="s">
        <v>421</v>
      </c>
      <c r="F46" s="73">
        <v>1</v>
      </c>
      <c r="G46" s="170">
        <v>464100</v>
      </c>
      <c r="H46" s="6">
        <f t="shared" si="2"/>
        <v>0</v>
      </c>
      <c r="I46" s="81"/>
    </row>
    <row r="47" spans="1:9" ht="15.75">
      <c r="A47" s="46">
        <v>8</v>
      </c>
      <c r="B47" s="422" t="s">
        <v>422</v>
      </c>
      <c r="C47" s="423"/>
      <c r="D47" s="73">
        <v>0</v>
      </c>
      <c r="E47" s="47" t="s">
        <v>423</v>
      </c>
      <c r="F47" s="73">
        <v>1</v>
      </c>
      <c r="G47" s="170">
        <v>952380.95238095231</v>
      </c>
      <c r="H47" s="6">
        <f t="shared" si="2"/>
        <v>0</v>
      </c>
      <c r="I47" s="81"/>
    </row>
    <row r="48" spans="1:9" ht="15.75">
      <c r="A48" s="46">
        <v>9</v>
      </c>
      <c r="B48" s="422" t="s">
        <v>424</v>
      </c>
      <c r="C48" s="423"/>
      <c r="D48" s="73">
        <v>0</v>
      </c>
      <c r="E48" s="47" t="s">
        <v>423</v>
      </c>
      <c r="F48" s="73">
        <v>1</v>
      </c>
      <c r="G48" s="170">
        <v>2700000</v>
      </c>
      <c r="H48" s="6">
        <f t="shared" si="2"/>
        <v>0</v>
      </c>
      <c r="I48" s="81"/>
    </row>
    <row r="49" spans="1:9" ht="15.75">
      <c r="A49" s="46">
        <v>10</v>
      </c>
      <c r="B49" s="422" t="s">
        <v>425</v>
      </c>
      <c r="C49" s="423"/>
      <c r="D49" s="73">
        <v>0</v>
      </c>
      <c r="E49" s="47" t="s">
        <v>423</v>
      </c>
      <c r="F49" s="73">
        <v>2</v>
      </c>
      <c r="G49" s="170">
        <v>3800000</v>
      </c>
      <c r="H49" s="6">
        <f t="shared" si="2"/>
        <v>0</v>
      </c>
      <c r="I49" s="81"/>
    </row>
    <row r="50" spans="1:9" ht="15.75">
      <c r="A50" s="46">
        <v>11</v>
      </c>
      <c r="B50" s="422" t="s">
        <v>426</v>
      </c>
      <c r="C50" s="423"/>
      <c r="D50" s="73">
        <v>0</v>
      </c>
      <c r="E50" s="47" t="s">
        <v>423</v>
      </c>
      <c r="F50" s="73">
        <v>10</v>
      </c>
      <c r="G50" s="170">
        <v>3200000</v>
      </c>
      <c r="H50" s="6">
        <f t="shared" si="2"/>
        <v>0</v>
      </c>
      <c r="I50" s="81"/>
    </row>
    <row r="51" spans="1:9" ht="15.75">
      <c r="A51" s="46">
        <v>12</v>
      </c>
      <c r="B51" s="422" t="s">
        <v>427</v>
      </c>
      <c r="C51" s="423"/>
      <c r="D51" s="73">
        <v>0</v>
      </c>
      <c r="E51" s="47" t="s">
        <v>423</v>
      </c>
      <c r="F51" s="73">
        <v>2</v>
      </c>
      <c r="G51" s="170">
        <v>2600000</v>
      </c>
      <c r="H51" s="6">
        <f t="shared" si="2"/>
        <v>0</v>
      </c>
      <c r="I51" s="81"/>
    </row>
    <row r="52" spans="1:9" ht="15.75">
      <c r="A52" s="50">
        <v>13</v>
      </c>
      <c r="B52" s="424" t="s">
        <v>428</v>
      </c>
      <c r="C52" s="425"/>
      <c r="D52" s="73">
        <v>0</v>
      </c>
      <c r="E52" s="51" t="s">
        <v>397</v>
      </c>
      <c r="F52" s="73">
        <v>1</v>
      </c>
      <c r="G52" s="170">
        <v>4500000</v>
      </c>
      <c r="H52" s="6">
        <f t="shared" si="2"/>
        <v>0</v>
      </c>
      <c r="I52" s="81"/>
    </row>
    <row r="53" spans="1:9" ht="15.75">
      <c r="A53" s="53" t="s">
        <v>429</v>
      </c>
      <c r="B53" s="9"/>
      <c r="C53" s="38"/>
      <c r="D53" s="38"/>
      <c r="E53" s="38"/>
      <c r="F53" s="9"/>
      <c r="G53" s="9"/>
      <c r="H53" s="88">
        <f>SUM(H40:H52)</f>
        <v>0</v>
      </c>
      <c r="I53" s="81"/>
    </row>
    <row r="54" spans="1:9">
      <c r="A54" s="8"/>
      <c r="B54" s="9"/>
      <c r="C54" s="9"/>
      <c r="D54" s="54"/>
      <c r="E54" s="54"/>
      <c r="F54" s="54"/>
      <c r="G54" s="54"/>
      <c r="H54" s="10"/>
      <c r="I54" s="79"/>
    </row>
    <row r="55" spans="1:9" ht="15.75">
      <c r="A55" s="428" t="s">
        <v>8</v>
      </c>
      <c r="B55" s="429"/>
      <c r="C55" s="9"/>
      <c r="D55" s="54"/>
      <c r="E55" s="54"/>
      <c r="F55" s="54"/>
      <c r="G55" s="54"/>
      <c r="H55" s="10"/>
      <c r="I55" s="79"/>
    </row>
    <row r="56" spans="1:9" ht="15.75">
      <c r="A56" s="40" t="s">
        <v>385</v>
      </c>
      <c r="B56" s="430" t="s">
        <v>386</v>
      </c>
      <c r="C56" s="431"/>
      <c r="D56" s="55" t="s">
        <v>390</v>
      </c>
      <c r="E56" s="55" t="s">
        <v>86</v>
      </c>
      <c r="F56" s="55" t="s">
        <v>430</v>
      </c>
      <c r="G56" s="55" t="s">
        <v>431</v>
      </c>
      <c r="H56" s="33" t="s">
        <v>393</v>
      </c>
      <c r="I56" s="79"/>
    </row>
    <row r="57" spans="1:9" ht="15.75">
      <c r="A57" s="46">
        <v>1</v>
      </c>
      <c r="B57" s="422" t="s">
        <v>432</v>
      </c>
      <c r="C57" s="423"/>
      <c r="D57" s="56" t="s">
        <v>397</v>
      </c>
      <c r="E57" s="73">
        <v>1</v>
      </c>
      <c r="F57" s="170">
        <v>210000</v>
      </c>
      <c r="G57" s="73">
        <v>2500</v>
      </c>
      <c r="H57" s="42">
        <f>(E57*F57)/G57</f>
        <v>84</v>
      </c>
      <c r="I57" s="81"/>
    </row>
    <row r="58" spans="1:9" ht="15.75">
      <c r="A58" s="46">
        <v>2</v>
      </c>
      <c r="B58" s="482" t="s">
        <v>433</v>
      </c>
      <c r="C58" s="483"/>
      <c r="D58" s="57" t="s">
        <v>434</v>
      </c>
      <c r="E58" s="73">
        <v>0</v>
      </c>
      <c r="F58" s="170">
        <v>410150.85714285716</v>
      </c>
      <c r="G58" s="73">
        <v>72</v>
      </c>
      <c r="H58" s="42">
        <f t="shared" ref="H58:H59" si="3">(E58*F58)/G58</f>
        <v>0</v>
      </c>
      <c r="I58" s="81"/>
    </row>
    <row r="59" spans="1:9" ht="15.75">
      <c r="A59" s="50">
        <v>3</v>
      </c>
      <c r="B59" s="424" t="s">
        <v>435</v>
      </c>
      <c r="C59" s="425"/>
      <c r="D59" s="58" t="s">
        <v>434</v>
      </c>
      <c r="E59" s="73">
        <v>0</v>
      </c>
      <c r="F59" s="170">
        <v>500000</v>
      </c>
      <c r="G59" s="73">
        <v>10</v>
      </c>
      <c r="H59" s="42">
        <f t="shared" si="3"/>
        <v>0</v>
      </c>
      <c r="I59" s="81"/>
    </row>
    <row r="60" spans="1:9" ht="15.75">
      <c r="A60" s="45" t="s">
        <v>436</v>
      </c>
      <c r="B60" s="9"/>
      <c r="C60" s="38"/>
      <c r="D60" s="38"/>
      <c r="E60" s="38"/>
      <c r="F60" s="9"/>
      <c r="G60" s="9"/>
      <c r="H60" s="87">
        <f>SUM(H57:H59)</f>
        <v>84</v>
      </c>
      <c r="I60" s="79"/>
    </row>
    <row r="61" spans="1:9">
      <c r="A61" s="59"/>
      <c r="B61" s="9"/>
      <c r="C61" s="9"/>
      <c r="D61" s="9"/>
      <c r="E61" s="38"/>
      <c r="F61" s="9"/>
      <c r="G61" s="9"/>
      <c r="H61" s="10"/>
      <c r="I61" s="79"/>
    </row>
    <row r="62" spans="1:9" ht="15.75">
      <c r="A62" s="428" t="s">
        <v>9</v>
      </c>
      <c r="B62" s="429"/>
      <c r="C62" s="60"/>
      <c r="D62" s="61"/>
      <c r="E62" s="62"/>
      <c r="F62" s="63"/>
      <c r="G62" s="64"/>
      <c r="H62" s="10"/>
      <c r="I62" s="79"/>
    </row>
    <row r="63" spans="1:9" ht="15.75">
      <c r="A63" s="40" t="s">
        <v>385</v>
      </c>
      <c r="B63" s="430" t="s">
        <v>386</v>
      </c>
      <c r="C63" s="431"/>
      <c r="D63" s="55" t="s">
        <v>86</v>
      </c>
      <c r="E63" s="55" t="s">
        <v>390</v>
      </c>
      <c r="F63" s="55" t="s">
        <v>431</v>
      </c>
      <c r="G63" s="55" t="s">
        <v>430</v>
      </c>
      <c r="H63" s="33" t="s">
        <v>393</v>
      </c>
      <c r="I63" s="79"/>
    </row>
    <row r="64" spans="1:9" ht="15.75">
      <c r="A64" s="46">
        <v>1</v>
      </c>
      <c r="B64" s="422" t="s">
        <v>437</v>
      </c>
      <c r="C64" s="423"/>
      <c r="D64" s="73">
        <v>0</v>
      </c>
      <c r="E64" s="47" t="s">
        <v>423</v>
      </c>
      <c r="F64" s="73">
        <v>10</v>
      </c>
      <c r="G64" s="170">
        <v>70000</v>
      </c>
      <c r="H64" s="49">
        <f>(D64*G64)/F64</f>
        <v>0</v>
      </c>
      <c r="I64" s="79"/>
    </row>
    <row r="65" spans="1:9" ht="15.75">
      <c r="A65" s="46">
        <v>2</v>
      </c>
      <c r="B65" s="422" t="s">
        <v>438</v>
      </c>
      <c r="C65" s="423"/>
      <c r="D65" s="73">
        <v>0</v>
      </c>
      <c r="E65" s="47" t="s">
        <v>423</v>
      </c>
      <c r="F65" s="73">
        <v>13</v>
      </c>
      <c r="G65" s="170">
        <v>45000</v>
      </c>
      <c r="H65" s="49">
        <f t="shared" ref="H65:H66" si="4">(D65*G65)/F65</f>
        <v>0</v>
      </c>
      <c r="I65" s="79"/>
    </row>
    <row r="66" spans="1:9" ht="15.75">
      <c r="A66" s="50">
        <v>3</v>
      </c>
      <c r="B66" s="424" t="s">
        <v>439</v>
      </c>
      <c r="C66" s="425"/>
      <c r="D66" s="73">
        <v>0</v>
      </c>
      <c r="E66" s="51" t="s">
        <v>423</v>
      </c>
      <c r="F66" s="73">
        <v>13</v>
      </c>
      <c r="G66" s="170">
        <v>20000</v>
      </c>
      <c r="H66" s="49">
        <f t="shared" si="4"/>
        <v>0</v>
      </c>
      <c r="I66" s="79"/>
    </row>
    <row r="67" spans="1:9" ht="15.75">
      <c r="A67" s="45" t="s">
        <v>440</v>
      </c>
      <c r="B67" s="9"/>
      <c r="C67" s="38"/>
      <c r="D67" s="54"/>
      <c r="E67" s="54"/>
      <c r="F67" s="54"/>
      <c r="G67" s="54"/>
      <c r="H67" s="39">
        <f>SUM(H64:H66)</f>
        <v>0</v>
      </c>
      <c r="I67" s="79"/>
    </row>
    <row r="68" spans="1:9">
      <c r="A68" s="59"/>
      <c r="B68" s="9"/>
      <c r="C68" s="9"/>
      <c r="D68" s="9"/>
      <c r="E68" s="65"/>
      <c r="F68" s="9"/>
      <c r="G68" s="9"/>
      <c r="H68" s="10"/>
      <c r="I68" s="79"/>
    </row>
    <row r="69" spans="1:9" ht="15.75">
      <c r="A69" s="66" t="s">
        <v>441</v>
      </c>
      <c r="B69" s="9"/>
      <c r="C69" s="9"/>
      <c r="D69" s="9"/>
      <c r="E69" s="9"/>
      <c r="F69" s="9"/>
      <c r="G69" s="9"/>
      <c r="H69" s="86">
        <f>H67+H60+H53+H36+H19</f>
        <v>28014.718249999998</v>
      </c>
      <c r="I69" s="79"/>
    </row>
    <row r="70" spans="1:9">
      <c r="A70" s="8"/>
      <c r="B70" s="9"/>
      <c r="C70" s="9"/>
      <c r="D70" s="9"/>
      <c r="E70" s="9"/>
      <c r="F70" s="9"/>
      <c r="G70" s="9"/>
      <c r="H70" s="10"/>
      <c r="I70" s="79"/>
    </row>
    <row r="71" spans="1:9" ht="16.5" thickBot="1">
      <c r="A71" s="67" t="s">
        <v>442</v>
      </c>
      <c r="B71" s="25"/>
      <c r="C71" s="68">
        <v>0.05</v>
      </c>
      <c r="D71" s="25"/>
      <c r="E71" s="25"/>
      <c r="F71" s="25"/>
      <c r="G71" s="25"/>
      <c r="H71" s="69"/>
      <c r="I71" s="79"/>
    </row>
    <row r="72" spans="1:9" ht="16.5" thickTop="1">
      <c r="A72" s="70" t="s">
        <v>443</v>
      </c>
      <c r="B72" s="28"/>
      <c r="C72" s="71">
        <v>0.19</v>
      </c>
      <c r="D72" s="28"/>
      <c r="E72" s="28"/>
      <c r="F72" s="28"/>
      <c r="G72" s="28"/>
      <c r="H72" s="84"/>
      <c r="I72" s="79"/>
    </row>
    <row r="73" spans="1:9">
      <c r="A73" s="8"/>
      <c r="B73" s="9"/>
      <c r="C73" s="9"/>
      <c r="D73" s="9"/>
      <c r="E73" s="9"/>
      <c r="F73" s="9"/>
      <c r="G73" s="9"/>
      <c r="H73" s="10"/>
      <c r="I73" s="79"/>
    </row>
    <row r="74" spans="1:9" ht="15.75">
      <c r="A74" s="59" t="s">
        <v>444</v>
      </c>
      <c r="B74" s="9"/>
      <c r="C74" s="9"/>
      <c r="D74" s="9"/>
      <c r="E74" s="9"/>
      <c r="F74" s="9"/>
      <c r="G74" s="9"/>
      <c r="H74" s="39"/>
      <c r="I74" s="79"/>
    </row>
    <row r="75" spans="1:9" ht="15.75" thickBot="1">
      <c r="A75" s="24"/>
      <c r="B75" s="25"/>
      <c r="C75" s="25"/>
      <c r="D75" s="25"/>
      <c r="E75" s="25"/>
      <c r="F75" s="25"/>
      <c r="G75" s="25"/>
      <c r="H75" s="26"/>
      <c r="I75" s="79"/>
    </row>
    <row r="76" spans="1:9" ht="15.75" thickTop="1"/>
  </sheetData>
  <mergeCells count="51">
    <mergeCell ref="B12:D12"/>
    <mergeCell ref="A1:H1"/>
    <mergeCell ref="A2:H2"/>
    <mergeCell ref="B6:G6"/>
    <mergeCell ref="B10:D10"/>
    <mergeCell ref="B11:D11"/>
    <mergeCell ref="B27:C27"/>
    <mergeCell ref="B13:D13"/>
    <mergeCell ref="B14:D14"/>
    <mergeCell ref="B15:D15"/>
    <mergeCell ref="B16:D16"/>
    <mergeCell ref="B17:D17"/>
    <mergeCell ref="A21:B21"/>
    <mergeCell ref="B22:C22"/>
    <mergeCell ref="B23:C23"/>
    <mergeCell ref="B24:C24"/>
    <mergeCell ref="B25:C25"/>
    <mergeCell ref="B26:C26"/>
    <mergeCell ref="B41:C41"/>
    <mergeCell ref="B28:C28"/>
    <mergeCell ref="B29:C29"/>
    <mergeCell ref="B30:C30"/>
    <mergeCell ref="B31:C31"/>
    <mergeCell ref="B32:C32"/>
    <mergeCell ref="B33:C33"/>
    <mergeCell ref="B34:C34"/>
    <mergeCell ref="B35:C35"/>
    <mergeCell ref="A38:B38"/>
    <mergeCell ref="B39:C39"/>
    <mergeCell ref="B40:C40"/>
    <mergeCell ref="A55:B55"/>
    <mergeCell ref="B42:C42"/>
    <mergeCell ref="B43:C43"/>
    <mergeCell ref="B44:C44"/>
    <mergeCell ref="B45:C45"/>
    <mergeCell ref="B46:C46"/>
    <mergeCell ref="B47:C47"/>
    <mergeCell ref="B48:C48"/>
    <mergeCell ref="B49:C49"/>
    <mergeCell ref="B50:C50"/>
    <mergeCell ref="B51:C51"/>
    <mergeCell ref="B52:C52"/>
    <mergeCell ref="B64:C64"/>
    <mergeCell ref="B65:C65"/>
    <mergeCell ref="B66:C66"/>
    <mergeCell ref="B56:C56"/>
    <mergeCell ref="B57:C57"/>
    <mergeCell ref="B58:C58"/>
    <mergeCell ref="B59:C59"/>
    <mergeCell ref="A62:B62"/>
    <mergeCell ref="B63:C63"/>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EB975207-9EB7-4B75-8646-0B68A83D1A70}">
            <xm:f>'1.1'!H21&gt;0</xm:f>
            <x14:dxf>
              <font>
                <b/>
                <i/>
                <color rgb="FF253E66"/>
              </font>
              <fill>
                <patternFill>
                  <bgColor rgb="FF8ED2C9"/>
                </patternFill>
              </fill>
            </x14:dxf>
          </x14:cfRule>
          <xm:sqref>B23:B25 B41:B52 B57 B64:B66 B35 B59 B27 B30:B33</xm:sqref>
        </x14:conditionalFormatting>
        <x14:conditionalFormatting xmlns:xm="http://schemas.microsoft.com/office/excel/2006/main">
          <x14:cfRule type="expression" priority="2" id="{DA3840F9-73A2-4B01-8A9A-C9D8EB475EF2}">
            <xm:f>'1.1'!#REF!&gt;0</xm:f>
            <x14:dxf>
              <font>
                <b/>
                <i/>
                <color rgb="FF253E66"/>
              </font>
              <fill>
                <patternFill>
                  <bgColor rgb="FF8ED2C9"/>
                </patternFill>
              </fill>
            </x14:dxf>
          </x14:cfRule>
          <xm:sqref>C27 C30:C33</xm:sqref>
        </x14:conditionalFormatting>
        <x14:conditionalFormatting xmlns:xm="http://schemas.microsoft.com/office/excel/2006/main">
          <x14:cfRule type="expression" priority="4" id="{6CA50842-36BC-47C7-BB28-5926B66CA93D}">
            <xm:f>'1.1'!#REF!&gt;0</xm:f>
            <x14:dxf>
              <fill>
                <patternFill>
                  <bgColor rgb="FFFFFF99"/>
                </patternFill>
              </fill>
            </x14:dxf>
          </x14:cfRule>
          <xm:sqref>C23</xm:sqref>
        </x14:conditionalFormatting>
        <x14:conditionalFormatting xmlns:xm="http://schemas.microsoft.com/office/excel/2006/main">
          <x14:cfRule type="expression" priority="3" id="{37642317-9D42-4973-AE44-26389ACC6114}">
            <xm:f>'1.1'!#REF!&gt;0</xm:f>
            <x14:dxf>
              <font>
                <b/>
                <i/>
                <color rgb="FF253E66"/>
              </font>
              <fill>
                <patternFill>
                  <bgColor rgb="FF8ED2C9"/>
                </patternFill>
              </fill>
            </x14:dxf>
          </x14:cfRule>
          <xm:sqref>C23:C25 C41:C52 C57 C64:C66 C35 C59</xm:sqref>
        </x14:conditionalFormatting>
        <x14:conditionalFormatting xmlns:xm="http://schemas.microsoft.com/office/excel/2006/main">
          <x14:cfRule type="expression" priority="5" id="{85F0151A-8B46-4FC4-8EEC-B299FF058467}">
            <xm:f>'1.1'!#REF!&gt;0</xm:f>
            <x14:dxf>
              <fill>
                <patternFill>
                  <bgColor rgb="FFFFFF99"/>
                </patternFill>
              </fill>
            </x14:dxf>
          </x14:cfRule>
          <xm:sqref>C27 C30:C33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620892E20E3FCD4B8325D9C78BAC4C7D" ma:contentTypeVersion="16" ma:contentTypeDescription="Crear nuevo documento." ma:contentTypeScope="" ma:versionID="187876a640218d014f6ddf7a956bc64f">
  <xsd:schema xmlns:xsd="http://www.w3.org/2001/XMLSchema" xmlns:xs="http://www.w3.org/2001/XMLSchema" xmlns:p="http://schemas.microsoft.com/office/2006/metadata/properties" xmlns:ns2="31745a66-26da-4d94-8c7c-fb5de0fb4466" xmlns:ns3="2657c25c-d876-4c50-9ef6-8338a0359fb9" targetNamespace="http://schemas.microsoft.com/office/2006/metadata/properties" ma:root="true" ma:fieldsID="34614b9e033d91a5e276aa0ec3c565ba" ns2:_="" ns3:_="">
    <xsd:import namespace="31745a66-26da-4d94-8c7c-fb5de0fb4466"/>
    <xsd:import namespace="2657c25c-d876-4c50-9ef6-8338a0359fb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3:SharedWithUsers" minOccurs="0"/>
                <xsd:element ref="ns3:SharedWithDetails" minOccurs="0"/>
                <xsd:element ref="ns2:MediaServiceOCR" minOccurs="0"/>
                <xsd:element ref="ns2:MediaServiceObjectDetectorVersions" minOccurs="0"/>
                <xsd:element ref="ns2:MediaServiceSearchProperties" minOccurs="0"/>
                <xsd:element ref="ns2:Numeraci_x00f3_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745a66-26da-4d94-8c7c-fb5de0fb44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67cd9164-0df6-42b2-860d-cde2c980bac4"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Numeraci_x00f3_n" ma:index="23" nillable="true" ma:displayName="Numeración" ma:format="Dropdown" ma:internalName="Numeraci_x00f3_n" ma:percentage="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2657c25c-d876-4c50-9ef6-8338a0359fb9"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52ecd26e-727c-4f9e-b8c7-9b5857e13760}" ma:internalName="TaxCatchAll" ma:showField="CatchAllData" ma:web="2657c25c-d876-4c50-9ef6-8338a0359fb9">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2657c25c-d876-4c50-9ef6-8338a0359fb9" xsi:nil="true"/>
    <Numeraci_x00f3_n xmlns="31745a66-26da-4d94-8c7c-fb5de0fb4466" xsi:nil="true"/>
    <lcf76f155ced4ddcb4097134ff3c332f xmlns="31745a66-26da-4d94-8c7c-fb5de0fb446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7916F47-E7E4-4978-9796-CF94A55EEC62}">
  <ds:schemaRefs>
    <ds:schemaRef ds:uri="http://schemas.microsoft.com/sharepoint/v3/contenttype/forms"/>
  </ds:schemaRefs>
</ds:datastoreItem>
</file>

<file path=customXml/itemProps2.xml><?xml version="1.0" encoding="utf-8"?>
<ds:datastoreItem xmlns:ds="http://schemas.openxmlformats.org/officeDocument/2006/customXml" ds:itemID="{4E50907C-F63B-4CCC-BA4C-A4ED8CF0CE8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745a66-26da-4d94-8c7c-fb5de0fb4466"/>
    <ds:schemaRef ds:uri="2657c25c-d876-4c50-9ef6-8338a0359fb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082C8E4-4028-4681-A562-16C1CA8AC7A5}">
  <ds:schemaRefs>
    <ds:schemaRef ds:uri="http://schemas.microsoft.com/office/2006/metadata/properties"/>
    <ds:schemaRef ds:uri="http://schemas.microsoft.com/office/infopath/2007/PartnerControls"/>
    <ds:schemaRef ds:uri="2657c25c-d876-4c50-9ef6-8338a0359fb9"/>
    <ds:schemaRef ds:uri="31745a66-26da-4d94-8c7c-fb5de0fb446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77</vt:i4>
      </vt:variant>
    </vt:vector>
  </HeadingPairs>
  <TitlesOfParts>
    <vt:vector size="77" baseType="lpstr">
      <vt:lpstr>Presupuesto</vt:lpstr>
      <vt:lpstr>Actividades</vt:lpstr>
      <vt:lpstr>Cotización materiales</vt:lpstr>
      <vt:lpstr>BD materiales</vt:lpstr>
      <vt:lpstr>P103N2</vt:lpstr>
      <vt:lpstr>P103N3</vt:lpstr>
      <vt:lpstr>560N2</vt:lpstr>
      <vt:lpstr>580N2</vt:lpstr>
      <vt:lpstr>562N3</vt:lpstr>
      <vt:lpstr>555N3</vt:lpstr>
      <vt:lpstr>619N1</vt:lpstr>
      <vt:lpstr>HG-P</vt:lpstr>
      <vt:lpstr>HG-R</vt:lpstr>
      <vt:lpstr>R.D</vt:lpstr>
      <vt:lpstr>R.CG</vt:lpstr>
      <vt:lpstr>SPT_18</vt:lpstr>
      <vt:lpstr>Info_P</vt:lpstr>
      <vt:lpstr>APU_P</vt:lpstr>
      <vt:lpstr>Listado actividades</vt:lpstr>
      <vt:lpstr>1.1</vt:lpstr>
      <vt:lpstr>1.2</vt:lpstr>
      <vt:lpstr>1.3</vt:lpstr>
      <vt:lpstr>1.6</vt:lpstr>
      <vt:lpstr>1.7</vt:lpstr>
      <vt:lpstr>1.8</vt:lpstr>
      <vt:lpstr>1.9</vt:lpstr>
      <vt:lpstr>1.10</vt:lpstr>
      <vt:lpstr>1.11</vt:lpstr>
      <vt:lpstr>1.12</vt:lpstr>
      <vt:lpstr>1.13</vt:lpstr>
      <vt:lpstr>1.14</vt:lpstr>
      <vt:lpstr>1.15</vt:lpstr>
      <vt:lpstr>1.16</vt:lpstr>
      <vt:lpstr>1.17</vt:lpstr>
      <vt:lpstr>1.18</vt:lpstr>
      <vt:lpstr>1.19</vt:lpstr>
      <vt:lpstr>1.20</vt:lpstr>
      <vt:lpstr>1.21</vt:lpstr>
      <vt:lpstr>1.22</vt:lpstr>
      <vt:lpstr>1.23</vt:lpstr>
      <vt:lpstr>1.24</vt:lpstr>
      <vt:lpstr>1.25</vt:lpstr>
      <vt:lpstr>1.26</vt:lpstr>
      <vt:lpstr>1.27</vt:lpstr>
      <vt:lpstr>1.28</vt:lpstr>
      <vt:lpstr>1.29</vt:lpstr>
      <vt:lpstr>1.30</vt:lpstr>
      <vt:lpstr>1.31</vt:lpstr>
      <vt:lpstr>1.32</vt:lpstr>
      <vt:lpstr>1.33</vt:lpstr>
      <vt:lpstr>2.1</vt:lpstr>
      <vt:lpstr>2.2</vt:lpstr>
      <vt:lpstr>2.3</vt:lpstr>
      <vt:lpstr>2.4</vt:lpstr>
      <vt:lpstr>2.5</vt:lpstr>
      <vt:lpstr>2.6</vt:lpstr>
      <vt:lpstr>3.1</vt:lpstr>
      <vt:lpstr>3.2</vt:lpstr>
      <vt:lpstr>4.1</vt:lpstr>
      <vt:lpstr>4.2</vt:lpstr>
      <vt:lpstr>4.3</vt:lpstr>
      <vt:lpstr>4.4</vt:lpstr>
      <vt:lpstr>4.5</vt:lpstr>
      <vt:lpstr>4.6</vt:lpstr>
      <vt:lpstr>4.7</vt:lpstr>
      <vt:lpstr>4.8</vt:lpstr>
      <vt:lpstr>4.9</vt:lpstr>
      <vt:lpstr>4.10</vt:lpstr>
      <vt:lpstr>4.11</vt:lpstr>
      <vt:lpstr>4.12</vt:lpstr>
      <vt:lpstr>4.13</vt:lpstr>
      <vt:lpstr>4.14</vt:lpstr>
      <vt:lpstr>4.15</vt:lpstr>
      <vt:lpstr>4.16</vt:lpstr>
      <vt:lpstr>4.17</vt:lpstr>
      <vt:lpstr>4.18</vt:lpstr>
      <vt:lpstr>4.19</vt:lpstr>
    </vt:vector>
  </TitlesOfParts>
  <Manager/>
  <Company>HP Inc.</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Henrry Uribe Cabrera Ordoñez</cp:lastModifiedBy>
  <cp:revision/>
  <dcterms:created xsi:type="dcterms:W3CDTF">2025-04-08T20:56:26Z</dcterms:created>
  <dcterms:modified xsi:type="dcterms:W3CDTF">2025-10-23T20:55:19Z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0x010100620892E20E3FCD4B8325D9C78BAC4C7D</vt:lpwstr>
  </property>
  <property fmtid="{D5CDD505-2E9C-101B-9397-08002B2CF9AE}" pid="3" name="MediaServiceImageTags">
    <vt:lpwstr/>
  </property>
</Properties>
</file>